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dity\OneDrive\Tài liệu\DATA PENERIMAAN 2025\"/>
    </mc:Choice>
  </mc:AlternateContent>
  <xr:revisionPtr revIDLastSave="0" documentId="8_{AB110764-AD0F-4DBE-A699-C98A808168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S" sheetId="12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6" i="12" l="1"/>
  <c r="K136" i="12" s="1"/>
  <c r="L136" i="12" s="1"/>
  <c r="I136" i="12"/>
  <c r="J135" i="12"/>
  <c r="K135" i="12" s="1"/>
  <c r="L135" i="12" s="1"/>
  <c r="I135" i="12"/>
  <c r="J134" i="12"/>
  <c r="J133" i="12" s="1"/>
  <c r="I134" i="12"/>
  <c r="I133" i="12"/>
  <c r="H133" i="12"/>
  <c r="K132" i="12"/>
  <c r="L132" i="12" s="1"/>
  <c r="J132" i="12"/>
  <c r="I132" i="12"/>
  <c r="J131" i="12"/>
  <c r="J130" i="12" s="1"/>
  <c r="I131" i="12"/>
  <c r="H131" i="12"/>
  <c r="H130" i="12" s="1"/>
  <c r="J129" i="12"/>
  <c r="I129" i="12"/>
  <c r="K129" i="12" s="1"/>
  <c r="L129" i="12" s="1"/>
  <c r="J128" i="12"/>
  <c r="I128" i="12"/>
  <c r="J127" i="12"/>
  <c r="I127" i="12"/>
  <c r="K127" i="12" s="1"/>
  <c r="L127" i="12" s="1"/>
  <c r="J126" i="12"/>
  <c r="K126" i="12" s="1"/>
  <c r="L126" i="12" s="1"/>
  <c r="I126" i="12"/>
  <c r="J125" i="12"/>
  <c r="I125" i="12"/>
  <c r="J124" i="12"/>
  <c r="I124" i="12"/>
  <c r="H124" i="12"/>
  <c r="J123" i="12"/>
  <c r="I123" i="12"/>
  <c r="I122" i="12" s="1"/>
  <c r="H122" i="12"/>
  <c r="J121" i="12"/>
  <c r="J120" i="12" s="1"/>
  <c r="I121" i="12"/>
  <c r="H120" i="12"/>
  <c r="H119" i="12" s="1"/>
  <c r="J119" i="12"/>
  <c r="J118" i="12"/>
  <c r="I118" i="12"/>
  <c r="J117" i="12"/>
  <c r="I117" i="12"/>
  <c r="H117" i="12"/>
  <c r="I116" i="12"/>
  <c r="H116" i="12"/>
  <c r="K115" i="12"/>
  <c r="M115" i="12" s="1"/>
  <c r="J115" i="12"/>
  <c r="J114" i="12" s="1"/>
  <c r="I115" i="12"/>
  <c r="I114" i="12" s="1"/>
  <c r="I113" i="12" s="1"/>
  <c r="H114" i="12"/>
  <c r="J112" i="12"/>
  <c r="I112" i="12"/>
  <c r="K112" i="12" s="1"/>
  <c r="K109" i="12"/>
  <c r="L109" i="12" s="1"/>
  <c r="J108" i="12"/>
  <c r="J96" i="12" s="1"/>
  <c r="I108" i="12"/>
  <c r="K108" i="12" s="1"/>
  <c r="L108" i="12" s="1"/>
  <c r="J105" i="12"/>
  <c r="J104" i="12" s="1"/>
  <c r="I105" i="12"/>
  <c r="H104" i="12"/>
  <c r="K103" i="12"/>
  <c r="M103" i="12" s="1"/>
  <c r="I103" i="12"/>
  <c r="I102" i="12" s="1"/>
  <c r="J102" i="12"/>
  <c r="H102" i="12"/>
  <c r="J101" i="12"/>
  <c r="I101" i="12"/>
  <c r="J100" i="12"/>
  <c r="J98" i="12" s="1"/>
  <c r="I100" i="12"/>
  <c r="M99" i="12"/>
  <c r="J94" i="12"/>
  <c r="J93" i="12" s="1"/>
  <c r="I94" i="12"/>
  <c r="I93" i="12" s="1"/>
  <c r="H94" i="12"/>
  <c r="H93" i="12" s="1"/>
  <c r="J92" i="12"/>
  <c r="J91" i="12" s="1"/>
  <c r="I92" i="12"/>
  <c r="H92" i="12"/>
  <c r="H91" i="12" s="1"/>
  <c r="H90" i="12" s="1"/>
  <c r="I91" i="12"/>
  <c r="J89" i="12"/>
  <c r="J88" i="12" s="1"/>
  <c r="I89" i="12"/>
  <c r="H89" i="12"/>
  <c r="H88" i="12" s="1"/>
  <c r="J87" i="12"/>
  <c r="J86" i="12" s="1"/>
  <c r="I87" i="12"/>
  <c r="H87" i="12"/>
  <c r="H86" i="12" s="1"/>
  <c r="J85" i="12"/>
  <c r="I85" i="12"/>
  <c r="H85" i="12"/>
  <c r="H84" i="12" s="1"/>
  <c r="J84" i="12"/>
  <c r="J83" i="12"/>
  <c r="J82" i="12" s="1"/>
  <c r="I83" i="12"/>
  <c r="H83" i="12"/>
  <c r="H82" i="12" s="1"/>
  <c r="J81" i="12"/>
  <c r="I81" i="12"/>
  <c r="H81" i="12"/>
  <c r="J80" i="12"/>
  <c r="K80" i="12" s="1"/>
  <c r="M80" i="12" s="1"/>
  <c r="I80" i="12"/>
  <c r="H80" i="12"/>
  <c r="J79" i="12"/>
  <c r="I79" i="12"/>
  <c r="H79" i="12"/>
  <c r="J78" i="12"/>
  <c r="I78" i="12"/>
  <c r="H78" i="12"/>
  <c r="J77" i="12"/>
  <c r="I77" i="12"/>
  <c r="K77" i="12" s="1"/>
  <c r="H77" i="12"/>
  <c r="J76" i="12"/>
  <c r="K76" i="12" s="1"/>
  <c r="I76" i="12"/>
  <c r="H76" i="12"/>
  <c r="J73" i="12"/>
  <c r="I73" i="12"/>
  <c r="K73" i="12" s="1"/>
  <c r="H73" i="12"/>
  <c r="L73" i="12" s="1"/>
  <c r="J72" i="12"/>
  <c r="I72" i="12"/>
  <c r="H72" i="12"/>
  <c r="J70" i="12"/>
  <c r="I70" i="12"/>
  <c r="I69" i="12" s="1"/>
  <c r="H70" i="12"/>
  <c r="H69" i="12" s="1"/>
  <c r="J68" i="12"/>
  <c r="K68" i="12" s="1"/>
  <c r="M68" i="12" s="1"/>
  <c r="I68" i="12"/>
  <c r="J67" i="12"/>
  <c r="J66" i="12" s="1"/>
  <c r="I67" i="12"/>
  <c r="H66" i="12"/>
  <c r="J65" i="12"/>
  <c r="I65" i="12"/>
  <c r="H65" i="12"/>
  <c r="H63" i="12" s="1"/>
  <c r="J64" i="12"/>
  <c r="I64" i="12"/>
  <c r="H64" i="12"/>
  <c r="J62" i="12"/>
  <c r="J61" i="12" s="1"/>
  <c r="I62" i="12"/>
  <c r="H62" i="12"/>
  <c r="J60" i="12"/>
  <c r="I60" i="12"/>
  <c r="H60" i="12"/>
  <c r="J59" i="12"/>
  <c r="H59" i="12"/>
  <c r="J58" i="12"/>
  <c r="I58" i="12"/>
  <c r="H58" i="12"/>
  <c r="J57" i="12"/>
  <c r="I57" i="12"/>
  <c r="K57" i="12" s="1"/>
  <c r="M57" i="12" s="1"/>
  <c r="H57" i="12"/>
  <c r="J56" i="12"/>
  <c r="I56" i="12"/>
  <c r="H56" i="12"/>
  <c r="J50" i="12"/>
  <c r="I50" i="12"/>
  <c r="I49" i="12" s="1"/>
  <c r="H50" i="12"/>
  <c r="H49" i="12" s="1"/>
  <c r="J48" i="12"/>
  <c r="J47" i="12" s="1"/>
  <c r="K47" i="12" s="1"/>
  <c r="I48" i="12"/>
  <c r="I47" i="12" s="1"/>
  <c r="H48" i="12"/>
  <c r="H47" i="12" s="1"/>
  <c r="J46" i="12"/>
  <c r="J45" i="12" s="1"/>
  <c r="I46" i="12"/>
  <c r="I45" i="12" s="1"/>
  <c r="H46" i="12"/>
  <c r="H45" i="12" s="1"/>
  <c r="J44" i="12"/>
  <c r="J43" i="12" s="1"/>
  <c r="I44" i="12"/>
  <c r="I43" i="12" s="1"/>
  <c r="H44" i="12"/>
  <c r="H43" i="12" s="1"/>
  <c r="J42" i="12"/>
  <c r="J41" i="12" s="1"/>
  <c r="I42" i="12"/>
  <c r="I41" i="12" s="1"/>
  <c r="H42" i="12"/>
  <c r="H41" i="12" s="1"/>
  <c r="J40" i="12"/>
  <c r="J39" i="12" s="1"/>
  <c r="I40" i="12"/>
  <c r="I39" i="12" s="1"/>
  <c r="H40" i="12"/>
  <c r="K39" i="12"/>
  <c r="H39" i="12"/>
  <c r="J38" i="12"/>
  <c r="J36" i="12" s="1"/>
  <c r="I38" i="12"/>
  <c r="I36" i="12" s="1"/>
  <c r="H38" i="12"/>
  <c r="J37" i="12"/>
  <c r="I37" i="12"/>
  <c r="H37" i="12"/>
  <c r="J35" i="12"/>
  <c r="I35" i="12"/>
  <c r="H35" i="12"/>
  <c r="J34" i="12"/>
  <c r="I34" i="12"/>
  <c r="H34" i="12"/>
  <c r="J33" i="12"/>
  <c r="I33" i="12"/>
  <c r="K33" i="12" s="1"/>
  <c r="M33" i="12" s="1"/>
  <c r="H33" i="12"/>
  <c r="J32" i="12"/>
  <c r="I32" i="12"/>
  <c r="H32" i="12"/>
  <c r="J31" i="12"/>
  <c r="I31" i="12"/>
  <c r="H31" i="12"/>
  <c r="J29" i="12"/>
  <c r="I29" i="12"/>
  <c r="J28" i="12"/>
  <c r="I28" i="12"/>
  <c r="J27" i="12"/>
  <c r="I27" i="12"/>
  <c r="J26" i="12"/>
  <c r="K26" i="12" s="1"/>
  <c r="I26" i="12"/>
  <c r="J25" i="12"/>
  <c r="I25" i="12"/>
  <c r="J24" i="12"/>
  <c r="I24" i="12"/>
  <c r="J23" i="12"/>
  <c r="I23" i="12"/>
  <c r="H23" i="12"/>
  <c r="H22" i="12"/>
  <c r="J21" i="12"/>
  <c r="I21" i="12"/>
  <c r="H21" i="12"/>
  <c r="J20" i="12"/>
  <c r="I20" i="12"/>
  <c r="I19" i="12" s="1"/>
  <c r="H20" i="12"/>
  <c r="J18" i="12"/>
  <c r="I18" i="12"/>
  <c r="K18" i="12" s="1"/>
  <c r="H18" i="12"/>
  <c r="J17" i="12"/>
  <c r="J15" i="12" s="1"/>
  <c r="I17" i="12"/>
  <c r="H17" i="12"/>
  <c r="K16" i="12"/>
  <c r="M16" i="12" s="1"/>
  <c r="J16" i="12"/>
  <c r="I16" i="12"/>
  <c r="H16" i="12"/>
  <c r="M112" i="12" l="1"/>
  <c r="L112" i="12"/>
  <c r="K43" i="12"/>
  <c r="M43" i="12" s="1"/>
  <c r="K72" i="12"/>
  <c r="M72" i="12" s="1"/>
  <c r="I30" i="12"/>
  <c r="K128" i="12"/>
  <c r="L128" i="12" s="1"/>
  <c r="K134" i="12"/>
  <c r="M39" i="12"/>
  <c r="J75" i="12"/>
  <c r="J74" i="12" s="1"/>
  <c r="J30" i="12"/>
  <c r="K30" i="12" s="1"/>
  <c r="M30" i="12" s="1"/>
  <c r="K25" i="12"/>
  <c r="L25" i="12" s="1"/>
  <c r="H113" i="12"/>
  <c r="H111" i="12" s="1"/>
  <c r="K125" i="12"/>
  <c r="L125" i="12" s="1"/>
  <c r="M18" i="12"/>
  <c r="J19" i="12"/>
  <c r="K19" i="12" s="1"/>
  <c r="M47" i="12"/>
  <c r="H55" i="12"/>
  <c r="K35" i="12"/>
  <c r="M35" i="12" s="1"/>
  <c r="K105" i="12"/>
  <c r="M105" i="12" s="1"/>
  <c r="K28" i="12"/>
  <c r="M28" i="12" s="1"/>
  <c r="K29" i="12"/>
  <c r="M29" i="12" s="1"/>
  <c r="K37" i="12"/>
  <c r="M37" i="12" s="1"/>
  <c r="J55" i="12"/>
  <c r="L77" i="12"/>
  <c r="K114" i="12"/>
  <c r="K20" i="12"/>
  <c r="M20" i="12" s="1"/>
  <c r="H30" i="12"/>
  <c r="L78" i="12"/>
  <c r="M73" i="12"/>
  <c r="K118" i="12"/>
  <c r="L118" i="12" s="1"/>
  <c r="L35" i="12"/>
  <c r="L18" i="12"/>
  <c r="K21" i="12"/>
  <c r="M21" i="12" s="1"/>
  <c r="K31" i="12"/>
  <c r="M31" i="12" s="1"/>
  <c r="K78" i="12"/>
  <c r="M78" i="12" s="1"/>
  <c r="I15" i="12"/>
  <c r="M114" i="12"/>
  <c r="L33" i="12"/>
  <c r="K101" i="12"/>
  <c r="L101" i="12" s="1"/>
  <c r="H15" i="12"/>
  <c r="H36" i="12"/>
  <c r="K45" i="12"/>
  <c r="M45" i="12" s="1"/>
  <c r="I71" i="12"/>
  <c r="K71" i="12" s="1"/>
  <c r="M76" i="12"/>
  <c r="H19" i="12"/>
  <c r="L19" i="12" s="1"/>
  <c r="K24" i="12"/>
  <c r="M24" i="12" s="1"/>
  <c r="J71" i="12"/>
  <c r="J90" i="12"/>
  <c r="H71" i="12"/>
  <c r="K41" i="12"/>
  <c r="M41" i="12" s="1"/>
  <c r="K67" i="12"/>
  <c r="L67" i="12" s="1"/>
  <c r="K81" i="12"/>
  <c r="M81" i="12" s="1"/>
  <c r="L29" i="12"/>
  <c r="K17" i="12"/>
  <c r="M17" i="12" s="1"/>
  <c r="I22" i="12"/>
  <c r="I13" i="12" s="1"/>
  <c r="M25" i="12"/>
  <c r="K27" i="12"/>
  <c r="K36" i="12"/>
  <c r="K38" i="12"/>
  <c r="M38" i="12" s="1"/>
  <c r="L41" i="12"/>
  <c r="L47" i="12"/>
  <c r="L68" i="12"/>
  <c r="L32" i="12"/>
  <c r="J63" i="12"/>
  <c r="K65" i="12"/>
  <c r="M65" i="12" s="1"/>
  <c r="J22" i="12"/>
  <c r="L24" i="12"/>
  <c r="K32" i="12"/>
  <c r="M32" i="12" s="1"/>
  <c r="K34" i="12"/>
  <c r="M34" i="12" s="1"/>
  <c r="K50" i="12"/>
  <c r="J49" i="12"/>
  <c r="K49" i="12" s="1"/>
  <c r="L57" i="12"/>
  <c r="H61" i="12"/>
  <c r="I66" i="12"/>
  <c r="K66" i="12" s="1"/>
  <c r="L71" i="12"/>
  <c r="L76" i="12"/>
  <c r="K60" i="12"/>
  <c r="I59" i="12"/>
  <c r="K59" i="12" s="1"/>
  <c r="M26" i="12"/>
  <c r="L26" i="12"/>
  <c r="L39" i="12"/>
  <c r="L43" i="12"/>
  <c r="J69" i="12"/>
  <c r="K70" i="12"/>
  <c r="L16" i="12"/>
  <c r="L31" i="12"/>
  <c r="K56" i="12"/>
  <c r="M56" i="12" s="1"/>
  <c r="I55" i="12"/>
  <c r="K62" i="12"/>
  <c r="M62" i="12" s="1"/>
  <c r="I61" i="12"/>
  <c r="K61" i="12" s="1"/>
  <c r="K87" i="12"/>
  <c r="M87" i="12" s="1"/>
  <c r="I86" i="12"/>
  <c r="K86" i="12" s="1"/>
  <c r="M86" i="12" s="1"/>
  <c r="K92" i="12"/>
  <c r="M92" i="12" s="1"/>
  <c r="K94" i="12"/>
  <c r="M94" i="12" s="1"/>
  <c r="I104" i="12"/>
  <c r="K104" i="12" s="1"/>
  <c r="M104" i="12" s="1"/>
  <c r="I130" i="12"/>
  <c r="K130" i="12" s="1"/>
  <c r="K131" i="12"/>
  <c r="L131" i="12" s="1"/>
  <c r="L72" i="12"/>
  <c r="M77" i="12"/>
  <c r="K89" i="12"/>
  <c r="I88" i="12"/>
  <c r="K88" i="12" s="1"/>
  <c r="M88" i="12" s="1"/>
  <c r="K15" i="12"/>
  <c r="M15" i="12" s="1"/>
  <c r="K23" i="12"/>
  <c r="M23" i="12" s="1"/>
  <c r="K40" i="12"/>
  <c r="M40" i="12" s="1"/>
  <c r="K42" i="12"/>
  <c r="M42" i="12" s="1"/>
  <c r="K44" i="12"/>
  <c r="M44" i="12" s="1"/>
  <c r="K46" i="12"/>
  <c r="M46" i="12" s="1"/>
  <c r="K64" i="12"/>
  <c r="H75" i="12"/>
  <c r="K85" i="12"/>
  <c r="I84" i="12"/>
  <c r="K84" i="12" s="1"/>
  <c r="M84" i="12" s="1"/>
  <c r="H96" i="12"/>
  <c r="K100" i="12"/>
  <c r="I98" i="12"/>
  <c r="L105" i="12"/>
  <c r="J122" i="12"/>
  <c r="K122" i="12" s="1"/>
  <c r="M122" i="12" s="1"/>
  <c r="K123" i="12"/>
  <c r="L123" i="12" s="1"/>
  <c r="L130" i="12"/>
  <c r="K48" i="12"/>
  <c r="K58" i="12"/>
  <c r="I75" i="12"/>
  <c r="K79" i="12"/>
  <c r="L80" i="12"/>
  <c r="K83" i="12"/>
  <c r="I82" i="12"/>
  <c r="K82" i="12" s="1"/>
  <c r="M82" i="12" s="1"/>
  <c r="K91" i="12"/>
  <c r="I90" i="12"/>
  <c r="K93" i="12"/>
  <c r="K102" i="12"/>
  <c r="M102" i="12" s="1"/>
  <c r="L103" i="12"/>
  <c r="J116" i="12"/>
  <c r="J113" i="12" s="1"/>
  <c r="K117" i="12"/>
  <c r="M117" i="12" s="1"/>
  <c r="I120" i="12"/>
  <c r="K121" i="12"/>
  <c r="K124" i="12"/>
  <c r="M124" i="12" s="1"/>
  <c r="M125" i="12"/>
  <c r="K133" i="12"/>
  <c r="M134" i="12"/>
  <c r="L134" i="12"/>
  <c r="L114" i="12"/>
  <c r="L115" i="12"/>
  <c r="J54" i="12" l="1"/>
  <c r="J52" i="12" s="1"/>
  <c r="L17" i="12"/>
  <c r="L42" i="12"/>
  <c r="M36" i="12"/>
  <c r="M19" i="12"/>
  <c r="H13" i="12"/>
  <c r="L37" i="12"/>
  <c r="L28" i="12"/>
  <c r="L34" i="12"/>
  <c r="L65" i="12"/>
  <c r="I63" i="12"/>
  <c r="K63" i="12" s="1"/>
  <c r="L63" i="12" s="1"/>
  <c r="K22" i="12"/>
  <c r="M22" i="12" s="1"/>
  <c r="J111" i="12"/>
  <c r="K113" i="12"/>
  <c r="M113" i="12" s="1"/>
  <c r="L92" i="12"/>
  <c r="K116" i="12"/>
  <c r="M116" i="12" s="1"/>
  <c r="M67" i="12"/>
  <c r="L21" i="12"/>
  <c r="L86" i="12"/>
  <c r="L36" i="12"/>
  <c r="L81" i="12"/>
  <c r="M71" i="12"/>
  <c r="L61" i="12"/>
  <c r="L122" i="12"/>
  <c r="L20" i="12"/>
  <c r="L15" i="12"/>
  <c r="L45" i="12"/>
  <c r="L44" i="12"/>
  <c r="L121" i="12"/>
  <c r="M121" i="12"/>
  <c r="K98" i="12"/>
  <c r="I96" i="12"/>
  <c r="K96" i="12" s="1"/>
  <c r="M96" i="12" s="1"/>
  <c r="L82" i="12"/>
  <c r="J13" i="12"/>
  <c r="M89" i="12"/>
  <c r="L89" i="12"/>
  <c r="K55" i="12"/>
  <c r="M70" i="12"/>
  <c r="K69" i="12"/>
  <c r="L30" i="12"/>
  <c r="M50" i="12"/>
  <c r="L50" i="12"/>
  <c r="H54" i="12"/>
  <c r="L88" i="12"/>
  <c r="M48" i="12"/>
  <c r="L48" i="12"/>
  <c r="H74" i="12"/>
  <c r="L84" i="12"/>
  <c r="M59" i="12"/>
  <c r="L59" i="12"/>
  <c r="L23" i="12"/>
  <c r="L102" i="12"/>
  <c r="M133" i="12"/>
  <c r="L133" i="12"/>
  <c r="K75" i="12"/>
  <c r="M75" i="12" s="1"/>
  <c r="I74" i="12"/>
  <c r="K74" i="12" s="1"/>
  <c r="M64" i="12"/>
  <c r="L64" i="12"/>
  <c r="M49" i="12"/>
  <c r="L49" i="12"/>
  <c r="L62" i="12"/>
  <c r="K120" i="12"/>
  <c r="I119" i="12"/>
  <c r="L91" i="12"/>
  <c r="M91" i="12"/>
  <c r="K90" i="12"/>
  <c r="M83" i="12"/>
  <c r="L83" i="12"/>
  <c r="M58" i="12"/>
  <c r="L58" i="12"/>
  <c r="L100" i="12"/>
  <c r="M100" i="12"/>
  <c r="L124" i="12"/>
  <c r="L93" i="12"/>
  <c r="M93" i="12"/>
  <c r="L87" i="12"/>
  <c r="M79" i="12"/>
  <c r="L79" i="12"/>
  <c r="L113" i="12"/>
  <c r="L94" i="12"/>
  <c r="M85" i="12"/>
  <c r="L85" i="12"/>
  <c r="M63" i="12"/>
  <c r="L104" i="12"/>
  <c r="L117" i="12"/>
  <c r="M61" i="12"/>
  <c r="L46" i="12"/>
  <c r="L38" i="12"/>
  <c r="M60" i="12"/>
  <c r="L60" i="12"/>
  <c r="M66" i="12"/>
  <c r="L66" i="12"/>
  <c r="L56" i="12"/>
  <c r="L22" i="12"/>
  <c r="L70" i="12"/>
  <c r="L40" i="12"/>
  <c r="L27" i="12"/>
  <c r="M27" i="12"/>
  <c r="I54" i="12" l="1"/>
  <c r="M74" i="12"/>
  <c r="L96" i="12"/>
  <c r="L116" i="12"/>
  <c r="M55" i="12"/>
  <c r="L55" i="12"/>
  <c r="K119" i="12"/>
  <c r="I111" i="12"/>
  <c r="H52" i="12"/>
  <c r="L54" i="12"/>
  <c r="M69" i="12"/>
  <c r="L69" i="12"/>
  <c r="M98" i="12"/>
  <c r="L98" i="12"/>
  <c r="M90" i="12"/>
  <c r="L90" i="12"/>
  <c r="M120" i="12"/>
  <c r="L120" i="12"/>
  <c r="L74" i="12"/>
  <c r="L75" i="12"/>
  <c r="K54" i="12"/>
  <c r="I52" i="12"/>
  <c r="J10" i="12"/>
  <c r="K13" i="12"/>
  <c r="M13" i="12" l="1"/>
  <c r="L13" i="12"/>
  <c r="I10" i="12"/>
  <c r="K111" i="12"/>
  <c r="M119" i="12"/>
  <c r="L119" i="12"/>
  <c r="M54" i="12"/>
  <c r="K52" i="12"/>
  <c r="M52" i="12" s="1"/>
  <c r="L52" i="12"/>
  <c r="H10" i="12"/>
  <c r="M111" i="12" l="1"/>
  <c r="L111" i="12"/>
  <c r="K10" i="12"/>
  <c r="M10" i="12" s="1"/>
  <c r="L10" i="12" l="1"/>
</calcChain>
</file>

<file path=xl/sharedStrings.xml><?xml version="1.0" encoding="utf-8"?>
<sst xmlns="http://schemas.openxmlformats.org/spreadsheetml/2006/main" count="524" uniqueCount="139">
  <si>
    <t>LAPORAN REALISASI PENERIMAAN PENDAPATAN ASLI DAERAH KOTA MALANG</t>
  </si>
  <si>
    <t>KODE REKENING</t>
  </si>
  <si>
    <t xml:space="preserve">URAIAN </t>
  </si>
  <si>
    <t>REALISASI PENERIMAAN</t>
  </si>
  <si>
    <t>KURANG/(LEBIH)</t>
  </si>
  <si>
    <t>% S/D BULAN</t>
  </si>
  <si>
    <t>S/D BULAN LALU</t>
  </si>
  <si>
    <t>Rp.</t>
  </si>
  <si>
    <t>PENDAPATAN ASLI DAERAH</t>
  </si>
  <si>
    <t>01</t>
  </si>
  <si>
    <t>HASIL PAJAK DAERAH</t>
  </si>
  <si>
    <t>19</t>
  </si>
  <si>
    <t>03</t>
  </si>
  <si>
    <t>PBJT JASA PERHOTELAN</t>
  </si>
  <si>
    <t>0001</t>
  </si>
  <si>
    <t xml:space="preserve"> PBJT-Hotel </t>
  </si>
  <si>
    <t>0007</t>
  </si>
  <si>
    <t xml:space="preserve"> PBJT-Wisma Pariwisata</t>
  </si>
  <si>
    <t>0009</t>
  </si>
  <si>
    <t>PBJT-Rumah Penginapan/Guesthouse/Bungalo/Resort/Cottage</t>
  </si>
  <si>
    <t>07</t>
  </si>
  <si>
    <t xml:space="preserve"> PBJT JASA MAKANAN DAN/ATAU MINUMAN</t>
  </si>
  <si>
    <t>PBJT-Restoran</t>
  </si>
  <si>
    <t>02</t>
  </si>
  <si>
    <t>0002</t>
  </si>
  <si>
    <t>PBJT-Penyedia Jasa Boga dan Katering</t>
  </si>
  <si>
    <t>08</t>
  </si>
  <si>
    <t>PBJT JASA KESENIAN DAN HIBURAN</t>
  </si>
  <si>
    <t>PBJT-Tontonan Film atau Bentuk Tontonan Aauio Visual Lainnya yang Dipertontonkan ecara langsung disuatu lokasi tertentu</t>
  </si>
  <si>
    <t>PBJT-Pergelaran Kesenian, Musik, Tari, dan/atau Busana</t>
  </si>
  <si>
    <t>0003</t>
  </si>
  <si>
    <t>PBJT-Pameran</t>
  </si>
  <si>
    <t>04</t>
  </si>
  <si>
    <t>0004</t>
  </si>
  <si>
    <t>PBJT-Permainan Ketangkasan</t>
  </si>
  <si>
    <t>05</t>
  </si>
  <si>
    <t>0005</t>
  </si>
  <si>
    <t>PBJT-Olahraga Permainan dengan menggunakan tempat/ruang dan/atau Peralatan dan Perlengkapan untuk Olahraga dan Kebugaran</t>
  </si>
  <si>
    <t>06</t>
  </si>
  <si>
    <t>0006</t>
  </si>
  <si>
    <t>PBJT-Panti Pijat dan Pijat Refleksi</t>
  </si>
  <si>
    <t>PBJT-Diskotik, Karaoke,Kelab Malam, Bar, dan Mandi Uap/SPA</t>
  </si>
  <si>
    <t>09</t>
  </si>
  <si>
    <t xml:space="preserve"> Pajak Reklame</t>
  </si>
  <si>
    <t xml:space="preserve"> Reklame Papan/Billboard/Mika/Videotron/Megatron</t>
  </si>
  <si>
    <t xml:space="preserve"> Reklame Kain</t>
  </si>
  <si>
    <t xml:space="preserve"> Reklame Melekat/Stiker/Poster</t>
  </si>
  <si>
    <t xml:space="preserve"> Reklame Selebaran</t>
  </si>
  <si>
    <t xml:space="preserve"> Reklame Berjalan</t>
  </si>
  <si>
    <t>10</t>
  </si>
  <si>
    <t>PBJT TENAGA LISTRIK</t>
  </si>
  <si>
    <t>PBJT-Konsumsi Tenaga Listrik dari Sumber Lain</t>
  </si>
  <si>
    <t>PBJT-konsumsi Tenaga Listrik  yang dihasilkan Sendiri</t>
  </si>
  <si>
    <t>11</t>
  </si>
  <si>
    <t>PBJT JASA PARKIR</t>
  </si>
  <si>
    <t>PBJT-Jasa Parkir</t>
  </si>
  <si>
    <t>12</t>
  </si>
  <si>
    <t xml:space="preserve"> Pajak Air Tanah</t>
  </si>
  <si>
    <t>15</t>
  </si>
  <si>
    <t>Pajak Bumi dan Bangunan Perkotaan (PBB)</t>
  </si>
  <si>
    <t>16</t>
  </si>
  <si>
    <t>Pajak Bea Perolehan Hak Atas Tanah &amp; Bangunan (BPHTB)</t>
  </si>
  <si>
    <t>20</t>
  </si>
  <si>
    <t>OPSEN PAJAK KENDARAAN BERMOTOR (PKB)</t>
  </si>
  <si>
    <t>21</t>
  </si>
  <si>
    <t>OPSEN BEA BALIK NAMA KENDARAAN BERMOTOR (BBNKB)</t>
  </si>
  <si>
    <t>HASIL RETRIBUSI DAERAH</t>
  </si>
  <si>
    <t>Retribusi Jasa Umum</t>
  </si>
  <si>
    <t>Retribusi Pelayanan Kesehatan</t>
  </si>
  <si>
    <t>Retribusi Pelayanan Persampahan/ Kebersihan</t>
  </si>
  <si>
    <t>Retribusi Pelayanan Parkir di Tepi Jalan Umum</t>
  </si>
  <si>
    <t>Retribusi Pelayanan Pasar</t>
  </si>
  <si>
    <t>Retribusi Pelataran</t>
  </si>
  <si>
    <t>Retribusi Los</t>
  </si>
  <si>
    <t>Retribusi Kios</t>
  </si>
  <si>
    <t>Retribusi Penyediaan dan/atau Penyedotan Kakus</t>
  </si>
  <si>
    <t>Retribusi Penyediaan dan/atau Penyedotan Kakus (DLH)</t>
  </si>
  <si>
    <t>Retribusi Jasa Usaha</t>
  </si>
  <si>
    <t>Retribusi Pemakaian Kekayaan Daerah</t>
  </si>
  <si>
    <t>Retribusi Penyewaan Tanah (BKAD)</t>
  </si>
  <si>
    <t>Retribusi Penyewaan Bangunan (DIKBUD)</t>
  </si>
  <si>
    <t>Retribusi Pemakaian Laboratorium (DPUPR PERKIM)</t>
  </si>
  <si>
    <t>Retribusi Pemakaian Laboratorium (DLH)</t>
  </si>
  <si>
    <t>-</t>
  </si>
  <si>
    <t>Retribusi Pemakaian Alat (DPUPR PERKIM)</t>
  </si>
  <si>
    <t>Retribusi Tempat Khusus Parkir</t>
  </si>
  <si>
    <t>Retribusi Pelayanan Tempat Khusus Parkir</t>
  </si>
  <si>
    <t>Retribusi Pelayanan Tempat Rekreasi, Pariwisata dan Olahraga</t>
  </si>
  <si>
    <t>Retribusi Penjualan Produksi Usaha Daerah</t>
  </si>
  <si>
    <t>Retribusi Penjualan Produksi Hasil Usaha Daerah berupa Bibit atau Benih Ikan</t>
  </si>
  <si>
    <t>Retribusi Perizinan Tertentu</t>
  </si>
  <si>
    <t>Retribusi Persetujuan Bangunan Gedung (PBG)</t>
  </si>
  <si>
    <t>Retribusi Pemakainan Tenaga Kerja Asing</t>
  </si>
  <si>
    <t xml:space="preserve">Hasil Pengelolaan Kekayaan Daerah yang Dipisahkan </t>
  </si>
  <si>
    <t>Bagian Laba Yang dibagikan kepada Pemerintah Daerah (Dividen) atas Penyertaan Modal pada BUMD</t>
  </si>
  <si>
    <t>Bagian Laba Yang dibagikan kepada Pemerintah Daerah (Dividen) atas Penyertaan Modal pada BUMD (Lembaga Keuangan) Bank Jatim</t>
  </si>
  <si>
    <t>Bagian Laba Yang dibagikan kepada Pemerintah Daerah (Dividen) atas Penyertaan Modal pada BUMD (Lembaga Keuangan) Tugu Artha Sejahtera</t>
  </si>
  <si>
    <t>Bagian Laba Yang dibagikan kepada Pemerintah Daerah (Dividen) atas Penyertaan Modal pada BUMD (Aneka Usaha)</t>
  </si>
  <si>
    <t>Bagian Laba Yang dibagikan kepada Pemerintah Daerah (Dividen) atas Penyertaan Modal pada BUMD (Bidang Air Minum)</t>
  </si>
  <si>
    <t>Lain-lain Pendapatan Asli Daerah yang Sah</t>
  </si>
  <si>
    <t>Hasil Penjualan BMD yang Tidak Dipisahkan</t>
  </si>
  <si>
    <t>Hasil Pemanfaatan BMD yang Tidak Dipisahkan</t>
  </si>
  <si>
    <t>Hasil Sewa BMD</t>
  </si>
  <si>
    <t>Hasil Kerja Sama Pemanfaatan BMD</t>
  </si>
  <si>
    <t>Hasil dari Kerja Sama Penyediaan Infrastruktur</t>
  </si>
  <si>
    <t>Penerimaan Jasa Giro</t>
  </si>
  <si>
    <t>Jasa Giro pada Kas di Bendahara</t>
  </si>
  <si>
    <t>Pendapatan Bunga</t>
  </si>
  <si>
    <t>Pendapatan Denda atas Keterlambatan Pelaksanaan Pekerjaan</t>
  </si>
  <si>
    <t>Pendapatan Bunga atas Penempatan Uang Pemerintah Daerah</t>
  </si>
  <si>
    <t>Penerimaan atas Tuntutan Ganti Kerugian Keuangan Daerah</t>
  </si>
  <si>
    <t>Pendapatan Denda Pajak Daerah</t>
  </si>
  <si>
    <t>14</t>
  </si>
  <si>
    <t>Pendapatan dari Pengembalian</t>
  </si>
  <si>
    <t>Pendapatan dari Pengembalian Kelebihan Pembayaran Gaji dan Tunjangan</t>
  </si>
  <si>
    <t>Pendapatan dari Pengembalian Kelebihan Pembayaran Belanja Jasa</t>
  </si>
  <si>
    <t>17</t>
  </si>
  <si>
    <t xml:space="preserve">Pendapatan Denda Pengakhiran Sewa  BMD </t>
  </si>
  <si>
    <t>Pendapatan BLUD dari Lain-lain Pendapatan BLUD yang sah</t>
  </si>
  <si>
    <t>Pendapatan BLUD dari Jasa Giro</t>
  </si>
  <si>
    <t>OPSEN PKB</t>
  </si>
  <si>
    <t>OPSEN BBNKB</t>
  </si>
  <si>
    <t>Retribusi Tempat Rekreasi dan Olah Raga</t>
  </si>
  <si>
    <t>Pendapatan Hasil Eksekusi atas Jaminan</t>
  </si>
  <si>
    <t>Retribusi MCC</t>
  </si>
  <si>
    <t>Retribusi Penjualan Produksi Hasil Usaha Daerah berupa Kompos (DLH)</t>
  </si>
  <si>
    <t>Retribusi Pemakaian Alat (SATPOL PP)</t>
  </si>
  <si>
    <t>ANGGARAN TAHUN 2025 SETELAH PAK</t>
  </si>
  <si>
    <t>Retribusi Pelayanan Kesehatan di Puskesmas</t>
  </si>
  <si>
    <t>Retribusi Pelayanan Kesehatan di Rumah Sakit Umum Daerah</t>
  </si>
  <si>
    <t>Retribusi Pelayanan Kesehatan di Tempat Pelayanan Kesehatan Lainnya yang Sejenis</t>
  </si>
  <si>
    <t>Retribusi Pelayanan Kebersihan</t>
  </si>
  <si>
    <t>Retribusi Penyediaan dan/atau Penyedotan Kakus (DPUPR)</t>
  </si>
  <si>
    <t>Retribusi Pengolahan Limbah Cair Rumah Tangga, Perkantoran dan Industri</t>
  </si>
  <si>
    <t>Jasa Giro  pada Kas Daerah</t>
  </si>
  <si>
    <t>TAHUN ANGGARAN 2025  S/D DESEMBER 2025</t>
  </si>
  <si>
    <t>DESEMBER 2025</t>
  </si>
  <si>
    <t>S/D DESEMBER 2025</t>
  </si>
  <si>
    <t>Pendapatan Denda atas Pelanggaran Peraturan Daerah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</si>
</sst>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3" formatCode="_(* #,##0.00_);_(* \(#,##0.00\);_(* &quot;-&quot;??_);_(@_)"/>
    <numFmt numFmtId="164" formatCode="_(* #,##0.00_);_(* \(#,##0.00\);_(* &quot;-&quot;_);_(@_)"/>
    <numFmt numFmtId="165" formatCode="#,##0.00;[Red]#,##0.00"/>
    <numFmt numFmtId="167" formatCode="_-* #,##0.00_-;\-* #,##0.00_-;_-* &quot;-&quot;_-;_-@_-"/>
    <numFmt numFmtId="168" formatCode="#,##0.00;\(#,##0.00\)"/>
  </numFmts>
  <fonts count="1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2"/>
      <color theme="1"/>
      <name val="Calibri"/>
      <family val="2"/>
      <charset val="1"/>
      <scheme val="minor"/>
    </font>
    <font>
      <b/>
      <sz val="12"/>
      <name val="Arial Narrow"/>
      <family val="2"/>
    </font>
    <font>
      <b/>
      <sz val="12"/>
      <color theme="1"/>
      <name val="Calibri"/>
      <family val="2"/>
      <scheme val="minor"/>
    </font>
    <font>
      <sz val="12"/>
      <name val="Arial Narrow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Calibri"/>
      <family val="2"/>
      <charset val="1"/>
      <scheme val="minor"/>
    </font>
    <font>
      <b/>
      <sz val="12"/>
      <color theme="1"/>
      <name val="Calibri"/>
      <family val="2"/>
      <charset val="1"/>
      <scheme val="minor"/>
    </font>
    <font>
      <sz val="12"/>
      <color rgb="FFFF0000"/>
      <name val="Calibri"/>
      <family val="2"/>
      <charset val="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>
      <alignment vertical="center"/>
    </xf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321">
    <xf numFmtId="0" fontId="0" fillId="0" borderId="0" xfId="0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quotePrefix="1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43" fontId="5" fillId="0" borderId="5" xfId="0" applyNumberFormat="1" applyFont="1" applyBorder="1" applyAlignment="1">
      <alignment vertical="center"/>
    </xf>
    <xf numFmtId="0" fontId="4" fillId="0" borderId="13" xfId="0" quotePrefix="1" applyFont="1" applyBorder="1" applyAlignment="1">
      <alignment horizontal="center" vertical="center"/>
    </xf>
    <xf numFmtId="0" fontId="6" fillId="0" borderId="14" xfId="0" quotePrefix="1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8" fillId="0" borderId="7" xfId="0" applyFont="1" applyBorder="1" applyAlignment="1">
      <alignment vertical="center" wrapText="1"/>
    </xf>
    <xf numFmtId="164" fontId="9" fillId="0" borderId="7" xfId="2" applyNumberFormat="1" applyFont="1" applyBorder="1" applyAlignment="1">
      <alignment vertical="center"/>
    </xf>
    <xf numFmtId="0" fontId="6" fillId="0" borderId="9" xfId="0" quotePrefix="1" applyFont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5" xfId="0" quotePrefix="1" applyFont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10" fontId="5" fillId="0" borderId="7" xfId="3" applyNumberFormat="1" applyFont="1" applyBorder="1" applyAlignment="1">
      <alignment vertical="center"/>
    </xf>
    <xf numFmtId="164" fontId="5" fillId="0" borderId="5" xfId="5" applyNumberFormat="1" applyFont="1" applyBorder="1" applyAlignment="1">
      <alignment vertical="center"/>
    </xf>
    <xf numFmtId="164" fontId="5" fillId="0" borderId="5" xfId="5" applyNumberFormat="1" applyFont="1" applyFill="1" applyBorder="1" applyAlignment="1">
      <alignment vertical="center"/>
    </xf>
    <xf numFmtId="43" fontId="9" fillId="0" borderId="3" xfId="6" applyFont="1" applyFill="1" applyBorder="1" applyAlignment="1">
      <alignment horizontal="right" vertical="center"/>
    </xf>
    <xf numFmtId="0" fontId="9" fillId="0" borderId="1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7" fillId="0" borderId="0" xfId="0" quotePrefix="1" applyFont="1" applyAlignment="1">
      <alignment horizontal="center" vertical="center"/>
    </xf>
    <xf numFmtId="0" fontId="9" fillId="0" borderId="2" xfId="0" quotePrefix="1" applyFont="1" applyBorder="1" applyAlignment="1">
      <alignment horizontal="center" vertical="center"/>
    </xf>
    <xf numFmtId="43" fontId="9" fillId="0" borderId="12" xfId="6" applyFont="1" applyFill="1" applyBorder="1" applyAlignment="1">
      <alignment horizontal="right" vertical="center"/>
    </xf>
    <xf numFmtId="43" fontId="9" fillId="0" borderId="5" xfId="6" applyFont="1" applyFill="1" applyBorder="1" applyAlignment="1">
      <alignment horizontal="right" vertical="center"/>
    </xf>
    <xf numFmtId="0" fontId="8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6" fillId="0" borderId="15" xfId="0" quotePrefix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3" fontId="9" fillId="0" borderId="11" xfId="6" applyFont="1" applyFill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5" fillId="0" borderId="14" xfId="0" applyFont="1" applyBorder="1"/>
    <xf numFmtId="164" fontId="5" fillId="0" borderId="0" xfId="5" applyNumberFormat="1" applyFont="1" applyBorder="1"/>
    <xf numFmtId="164" fontId="5" fillId="0" borderId="3" xfId="5" applyNumberFormat="1" applyFont="1" applyBorder="1" applyAlignment="1">
      <alignment vertical="center"/>
    </xf>
    <xf numFmtId="164" fontId="8" fillId="0" borderId="3" xfId="5" applyNumberFormat="1" applyFont="1" applyBorder="1" applyAlignment="1">
      <alignment vertical="center"/>
    </xf>
    <xf numFmtId="0" fontId="11" fillId="0" borderId="6" xfId="0" applyFont="1" applyBorder="1"/>
    <xf numFmtId="0" fontId="8" fillId="0" borderId="0" xfId="0" applyFont="1"/>
    <xf numFmtId="164" fontId="8" fillId="0" borderId="7" xfId="5" applyNumberFormat="1" applyFont="1" applyBorder="1"/>
    <xf numFmtId="0" fontId="8" fillId="0" borderId="7" xfId="0" applyFont="1" applyBorder="1"/>
    <xf numFmtId="0" fontId="12" fillId="0" borderId="6" xfId="0" applyFont="1" applyBorder="1"/>
    <xf numFmtId="0" fontId="11" fillId="0" borderId="7" xfId="0" applyFont="1" applyBorder="1"/>
    <xf numFmtId="0" fontId="3" fillId="0" borderId="7" xfId="0" applyFont="1" applyBorder="1"/>
    <xf numFmtId="164" fontId="8" fillId="0" borderId="0" xfId="5" applyNumberFormat="1" applyFont="1" applyBorder="1"/>
    <xf numFmtId="43" fontId="7" fillId="0" borderId="7" xfId="6" applyFont="1" applyFill="1" applyBorder="1" applyAlignment="1">
      <alignment horizontal="right" vertical="center"/>
    </xf>
    <xf numFmtId="0" fontId="3" fillId="0" borderId="10" xfId="0" applyFont="1" applyBorder="1"/>
    <xf numFmtId="0" fontId="7" fillId="0" borderId="14" xfId="0" quotePrefix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9" xfId="0" quotePrefix="1" applyFont="1" applyBorder="1" applyAlignment="1">
      <alignment horizontal="center" vertical="center"/>
    </xf>
    <xf numFmtId="0" fontId="7" fillId="0" borderId="15" xfId="0" quotePrefix="1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64" fontId="5" fillId="2" borderId="2" xfId="2" applyNumberFormat="1" applyFont="1" applyFill="1" applyBorder="1" applyAlignment="1">
      <alignment horizontal="center" vertical="center" wrapText="1"/>
    </xf>
    <xf numFmtId="164" fontId="5" fillId="2" borderId="4" xfId="2" applyNumberFormat="1" applyFont="1" applyFill="1" applyBorder="1" applyAlignment="1">
      <alignment horizontal="center"/>
    </xf>
    <xf numFmtId="164" fontId="5" fillId="2" borderId="5" xfId="2" applyNumberFormat="1" applyFont="1" applyFill="1" applyBorder="1" applyAlignment="1">
      <alignment horizontal="center"/>
    </xf>
    <xf numFmtId="164" fontId="5" fillId="2" borderId="3" xfId="2" applyNumberFormat="1" applyFont="1" applyFill="1" applyBorder="1" applyAlignment="1">
      <alignment horizontal="center" vertical="center" wrapText="1"/>
    </xf>
    <xf numFmtId="1" fontId="5" fillId="0" borderId="0" xfId="0" applyNumberFormat="1" applyFont="1" applyAlignment="1">
      <alignment horizont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164" fontId="5" fillId="2" borderId="0" xfId="2" applyNumberFormat="1" applyFont="1" applyFill="1" applyBorder="1" applyAlignment="1">
      <alignment horizontal="center" vertical="center" wrapText="1"/>
    </xf>
    <xf numFmtId="164" fontId="5" fillId="2" borderId="3" xfId="2" applyNumberFormat="1" applyFont="1" applyFill="1" applyBorder="1" applyAlignment="1">
      <alignment horizontal="center"/>
    </xf>
    <xf numFmtId="164" fontId="5" fillId="2" borderId="0" xfId="2" quotePrefix="1" applyNumberFormat="1" applyFont="1" applyFill="1" applyBorder="1" applyAlignment="1">
      <alignment horizontal="center"/>
    </xf>
    <xf numFmtId="164" fontId="5" fillId="2" borderId="7" xfId="2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164" fontId="5" fillId="2" borderId="9" xfId="2" applyNumberFormat="1" applyFont="1" applyFill="1" applyBorder="1" applyAlignment="1">
      <alignment horizontal="center" vertical="center" wrapText="1"/>
    </xf>
    <xf numFmtId="164" fontId="5" fillId="2" borderId="10" xfId="2" applyNumberFormat="1" applyFont="1" applyFill="1" applyBorder="1" applyAlignment="1">
      <alignment horizontal="center"/>
    </xf>
    <xf numFmtId="164" fontId="5" fillId="2" borderId="9" xfId="2" applyNumberFormat="1" applyFont="1" applyFill="1" applyBorder="1" applyAlignment="1">
      <alignment horizontal="center"/>
    </xf>
    <xf numFmtId="164" fontId="5" fillId="2" borderId="10" xfId="2" applyNumberFormat="1" applyFont="1" applyFill="1" applyBorder="1" applyAlignment="1">
      <alignment horizontal="center" vertical="center" wrapText="1"/>
    </xf>
    <xf numFmtId="0" fontId="7" fillId="0" borderId="6" xfId="0" applyFont="1" applyBorder="1"/>
    <xf numFmtId="164" fontId="5" fillId="0" borderId="0" xfId="2" applyNumberFormat="1" applyFont="1" applyFill="1" applyAlignment="1">
      <alignment horizontal="center" vertical="center"/>
    </xf>
    <xf numFmtId="0" fontId="5" fillId="0" borderId="7" xfId="0" applyFont="1" applyBorder="1"/>
    <xf numFmtId="164" fontId="5" fillId="0" borderId="0" xfId="2" applyNumberFormat="1" applyFont="1" applyBorder="1"/>
    <xf numFmtId="164" fontId="5" fillId="0" borderId="6" xfId="2" applyNumberFormat="1" applyFont="1" applyBorder="1" applyAlignment="1">
      <alignment vertical="center"/>
    </xf>
    <xf numFmtId="10" fontId="5" fillId="0" borderId="7" xfId="3" applyNumberFormat="1" applyFont="1" applyBorder="1" applyAlignment="1"/>
    <xf numFmtId="0" fontId="7" fillId="0" borderId="8" xfId="0" applyFont="1" applyBorder="1"/>
    <xf numFmtId="0" fontId="7" fillId="0" borderId="9" xfId="0" applyFont="1" applyBorder="1" applyAlignment="1">
      <alignment horizontal="center"/>
    </xf>
    <xf numFmtId="164" fontId="5" fillId="0" borderId="5" xfId="2" applyNumberFormat="1" applyFont="1" applyBorder="1" applyAlignment="1">
      <alignment vertical="center"/>
    </xf>
    <xf numFmtId="165" fontId="13" fillId="0" borderId="0" xfId="0" applyNumberFormat="1" applyFont="1"/>
    <xf numFmtId="0" fontId="5" fillId="0" borderId="5" xfId="0" applyFont="1" applyBorder="1"/>
    <xf numFmtId="164" fontId="5" fillId="0" borderId="5" xfId="2" applyNumberFormat="1" applyFont="1" applyBorder="1"/>
    <xf numFmtId="164" fontId="5" fillId="0" borderId="12" xfId="2" applyNumberFormat="1" applyFont="1" applyBorder="1" applyAlignment="1">
      <alignment horizontal="center"/>
    </xf>
    <xf numFmtId="0" fontId="8" fillId="0" borderId="1" xfId="4" applyFont="1" applyBorder="1">
      <alignment vertical="center"/>
    </xf>
    <xf numFmtId="0" fontId="8" fillId="0" borderId="2" xfId="4" applyFont="1" applyBorder="1">
      <alignment vertical="center"/>
    </xf>
    <xf numFmtId="49" fontId="8" fillId="0" borderId="2" xfId="4" applyNumberFormat="1" applyFont="1" applyBorder="1">
      <alignment vertical="center"/>
    </xf>
    <xf numFmtId="0" fontId="5" fillId="0" borderId="3" xfId="0" applyFont="1" applyBorder="1" applyAlignment="1">
      <alignment vertical="center"/>
    </xf>
    <xf numFmtId="164" fontId="5" fillId="0" borderId="3" xfId="2" applyNumberFormat="1" applyFont="1" applyBorder="1" applyAlignment="1">
      <alignment vertical="center"/>
    </xf>
    <xf numFmtId="164" fontId="5" fillId="0" borderId="3" xfId="2" applyNumberFormat="1" applyFont="1" applyFill="1" applyBorder="1" applyAlignment="1">
      <alignment vertical="center"/>
    </xf>
    <xf numFmtId="164" fontId="5" fillId="4" borderId="3" xfId="2" applyNumberFormat="1" applyFont="1" applyFill="1" applyBorder="1" applyAlignment="1">
      <alignment vertical="center"/>
    </xf>
    <xf numFmtId="164" fontId="5" fillId="0" borderId="13" xfId="2" applyNumberFormat="1" applyFont="1" applyBorder="1" applyAlignment="1">
      <alignment vertical="center"/>
    </xf>
    <xf numFmtId="43" fontId="9" fillId="0" borderId="2" xfId="1" applyFont="1" applyFill="1" applyBorder="1" applyAlignment="1">
      <alignment horizontal="right" vertical="center"/>
    </xf>
    <xf numFmtId="0" fontId="8" fillId="0" borderId="6" xfId="4" applyFont="1" applyBorder="1">
      <alignment vertical="center"/>
    </xf>
    <xf numFmtId="0" fontId="8" fillId="0" borderId="0" xfId="4" applyFont="1">
      <alignment vertical="center"/>
    </xf>
    <xf numFmtId="49" fontId="8" fillId="0" borderId="0" xfId="4" applyNumberFormat="1" applyFont="1">
      <alignment vertical="center"/>
    </xf>
    <xf numFmtId="0" fontId="7" fillId="0" borderId="6" xfId="0" applyFont="1" applyBorder="1" applyAlignment="1">
      <alignment vertical="center"/>
    </xf>
    <xf numFmtId="43" fontId="8" fillId="0" borderId="7" xfId="1" applyFont="1" applyBorder="1" applyAlignment="1">
      <alignment vertical="center"/>
    </xf>
    <xf numFmtId="43" fontId="7" fillId="0" borderId="6" xfId="1" applyFont="1" applyFill="1" applyBorder="1" applyAlignment="1">
      <alignment horizontal="right" vertical="center"/>
    </xf>
    <xf numFmtId="10" fontId="8" fillId="0" borderId="7" xfId="3" applyNumberFormat="1" applyFont="1" applyBorder="1" applyAlignment="1">
      <alignment vertical="center"/>
    </xf>
    <xf numFmtId="0" fontId="5" fillId="0" borderId="7" xfId="0" applyFont="1" applyBorder="1" applyAlignment="1">
      <alignment vertical="center"/>
    </xf>
    <xf numFmtId="164" fontId="5" fillId="4" borderId="7" xfId="2" applyNumberFormat="1" applyFont="1" applyFill="1" applyBorder="1" applyAlignment="1">
      <alignment vertical="center"/>
    </xf>
    <xf numFmtId="164" fontId="5" fillId="0" borderId="7" xfId="2" applyNumberFormat="1" applyFont="1" applyFill="1" applyBorder="1" applyAlignment="1">
      <alignment vertical="center"/>
    </xf>
    <xf numFmtId="164" fontId="5" fillId="0" borderId="14" xfId="2" applyNumberFormat="1" applyFont="1" applyBorder="1" applyAlignment="1">
      <alignment vertical="center"/>
    </xf>
    <xf numFmtId="43" fontId="9" fillId="0" borderId="6" xfId="1" applyFont="1" applyFill="1" applyBorder="1" applyAlignment="1">
      <alignment horizontal="right" vertical="center"/>
    </xf>
    <xf numFmtId="164" fontId="5" fillId="0" borderId="7" xfId="2" applyNumberFormat="1" applyFont="1" applyBorder="1" applyAlignment="1">
      <alignment vertical="center"/>
    </xf>
    <xf numFmtId="164" fontId="8" fillId="0" borderId="14" xfId="2" applyNumberFormat="1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164" fontId="9" fillId="0" borderId="7" xfId="2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9" fontId="5" fillId="0" borderId="9" xfId="0" applyNumberFormat="1" applyFont="1" applyBorder="1" applyAlignment="1">
      <alignment vertical="center"/>
    </xf>
    <xf numFmtId="0" fontId="8" fillId="0" borderId="10" xfId="0" applyFont="1" applyBorder="1" applyAlignment="1">
      <alignment horizontal="left" vertical="center" wrapText="1"/>
    </xf>
    <xf numFmtId="10" fontId="8" fillId="0" borderId="10" xfId="3" applyNumberFormat="1" applyFont="1" applyBorder="1" applyAlignment="1">
      <alignment vertical="center"/>
    </xf>
    <xf numFmtId="43" fontId="9" fillId="0" borderId="5" xfId="6" applyFont="1" applyFill="1" applyBorder="1" applyAlignment="1">
      <alignment horizontal="right"/>
    </xf>
    <xf numFmtId="164" fontId="5" fillId="0" borderId="12" xfId="5" applyNumberFormat="1" applyFont="1" applyBorder="1" applyAlignment="1">
      <alignment horizontal="center"/>
    </xf>
    <xf numFmtId="0" fontId="9" fillId="0" borderId="4" xfId="0" applyFont="1" applyBorder="1"/>
    <xf numFmtId="164" fontId="5" fillId="0" borderId="5" xfId="5" applyNumberFormat="1" applyFont="1" applyBorder="1"/>
    <xf numFmtId="43" fontId="5" fillId="0" borderId="3" xfId="0" applyNumberFormat="1" applyFont="1" applyBorder="1" applyAlignment="1">
      <alignment horizontal="right" vertical="center"/>
    </xf>
    <xf numFmtId="164" fontId="5" fillId="0" borderId="6" xfId="5" applyNumberFormat="1" applyFont="1" applyBorder="1" applyAlignment="1">
      <alignment vertical="center"/>
    </xf>
    <xf numFmtId="164" fontId="5" fillId="0" borderId="3" xfId="5" applyNumberFormat="1" applyFont="1" applyFill="1" applyBorder="1" applyAlignment="1">
      <alignment vertical="center"/>
    </xf>
    <xf numFmtId="164" fontId="8" fillId="0" borderId="6" xfId="5" applyNumberFormat="1" applyFont="1" applyBorder="1" applyAlignment="1">
      <alignment vertical="center"/>
    </xf>
    <xf numFmtId="164" fontId="8" fillId="0" borderId="7" xfId="5" applyNumberFormat="1" applyFont="1" applyFill="1" applyBorder="1" applyAlignment="1">
      <alignment vertical="center"/>
    </xf>
    <xf numFmtId="164" fontId="5" fillId="0" borderId="7" xfId="5" applyNumberFormat="1" applyFont="1" applyBorder="1" applyAlignment="1">
      <alignment vertical="center"/>
    </xf>
    <xf numFmtId="164" fontId="5" fillId="0" borderId="7" xfId="5" applyNumberFormat="1" applyFont="1" applyFill="1" applyBorder="1" applyAlignment="1">
      <alignment vertical="center"/>
    </xf>
    <xf numFmtId="43" fontId="9" fillId="0" borderId="7" xfId="6" applyFont="1" applyFill="1" applyBorder="1" applyAlignment="1">
      <alignment horizontal="right" vertical="center"/>
    </xf>
    <xf numFmtId="0" fontId="7" fillId="0" borderId="0" xfId="0" quotePrefix="1" applyFont="1" applyAlignment="1">
      <alignment horizontal="center"/>
    </xf>
    <xf numFmtId="43" fontId="8" fillId="0" borderId="7" xfId="0" applyNumberFormat="1" applyFont="1" applyBorder="1" applyAlignment="1">
      <alignment horizontal="right"/>
    </xf>
    <xf numFmtId="164" fontId="8" fillId="0" borderId="6" xfId="5" applyNumberFormat="1" applyFont="1" applyBorder="1"/>
    <xf numFmtId="164" fontId="8" fillId="0" borderId="7" xfId="5" applyNumberFormat="1" applyFont="1" applyFill="1" applyBorder="1"/>
    <xf numFmtId="43" fontId="7" fillId="0" borderId="7" xfId="6" applyFont="1" applyFill="1" applyBorder="1" applyAlignment="1">
      <alignment horizontal="right"/>
    </xf>
    <xf numFmtId="10" fontId="8" fillId="0" borderId="7" xfId="3" applyNumberFormat="1" applyFont="1" applyBorder="1" applyAlignment="1">
      <alignment horizontal="center"/>
    </xf>
    <xf numFmtId="43" fontId="5" fillId="0" borderId="7" xfId="0" applyNumberFormat="1" applyFont="1" applyBorder="1" applyAlignment="1">
      <alignment horizontal="right"/>
    </xf>
    <xf numFmtId="164" fontId="5" fillId="0" borderId="6" xfId="5" applyNumberFormat="1" applyFont="1" applyBorder="1"/>
    <xf numFmtId="164" fontId="5" fillId="0" borderId="7" xfId="5" applyNumberFormat="1" applyFont="1" applyFill="1" applyBorder="1"/>
    <xf numFmtId="43" fontId="9" fillId="0" borderId="7" xfId="6" applyFont="1" applyFill="1" applyBorder="1" applyAlignment="1">
      <alignment horizontal="right"/>
    </xf>
    <xf numFmtId="10" fontId="5" fillId="0" borderId="11" xfId="3" applyNumberFormat="1" applyFont="1" applyBorder="1" applyAlignment="1"/>
    <xf numFmtId="164" fontId="8" fillId="0" borderId="7" xfId="5" applyNumberFormat="1" applyFont="1" applyBorder="1" applyAlignment="1">
      <alignment vertical="center"/>
    </xf>
    <xf numFmtId="164" fontId="8" fillId="0" borderId="0" xfId="5" applyNumberFormat="1" applyFont="1" applyBorder="1" applyAlignment="1">
      <alignment vertical="center"/>
    </xf>
    <xf numFmtId="10" fontId="8" fillId="0" borderId="7" xfId="3" applyNumberFormat="1" applyFont="1" applyBorder="1" applyAlignment="1">
      <alignment horizontal="center" vertical="center"/>
    </xf>
    <xf numFmtId="164" fontId="5" fillId="0" borderId="0" xfId="5" applyNumberFormat="1" applyFont="1" applyBorder="1" applyAlignment="1">
      <alignment vertical="center"/>
    </xf>
    <xf numFmtId="43" fontId="5" fillId="0" borderId="0" xfId="0" applyNumberFormat="1" applyFont="1" applyAlignment="1">
      <alignment horizontal="right"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164" fontId="8" fillId="0" borderId="8" xfId="5" applyNumberFormat="1" applyFont="1" applyBorder="1" applyAlignment="1">
      <alignment vertical="center"/>
    </xf>
    <xf numFmtId="164" fontId="8" fillId="0" borderId="10" xfId="5" applyNumberFormat="1" applyFont="1" applyFill="1" applyBorder="1" applyAlignment="1">
      <alignment vertical="center"/>
    </xf>
    <xf numFmtId="164" fontId="8" fillId="0" borderId="9" xfId="5" applyNumberFormat="1" applyFont="1" applyBorder="1" applyAlignment="1">
      <alignment vertical="center"/>
    </xf>
    <xf numFmtId="43" fontId="7" fillId="0" borderId="10" xfId="6" applyFont="1" applyFill="1" applyBorder="1" applyAlignment="1">
      <alignment horizontal="right" vertical="center"/>
    </xf>
    <xf numFmtId="0" fontId="9" fillId="0" borderId="5" xfId="0" quotePrefix="1" applyFont="1" applyBorder="1" applyAlignment="1">
      <alignment horizontal="center"/>
    </xf>
    <xf numFmtId="0" fontId="5" fillId="0" borderId="3" xfId="0" applyFont="1" applyBorder="1" applyAlignment="1">
      <alignment wrapText="1"/>
    </xf>
    <xf numFmtId="0" fontId="9" fillId="0" borderId="8" xfId="0" applyFont="1" applyBorder="1"/>
    <xf numFmtId="0" fontId="9" fillId="0" borderId="9" xfId="0" applyFont="1" applyBorder="1" applyAlignment="1">
      <alignment horizontal="center"/>
    </xf>
    <xf numFmtId="0" fontId="9" fillId="0" borderId="0" xfId="0" quotePrefix="1" applyFont="1" applyAlignment="1">
      <alignment horizontal="center"/>
    </xf>
    <xf numFmtId="0" fontId="5" fillId="0" borderId="6" xfId="0" applyFont="1" applyBorder="1"/>
    <xf numFmtId="43" fontId="9" fillId="0" borderId="14" xfId="6" applyFont="1" applyFill="1" applyBorder="1" applyAlignment="1">
      <alignment horizontal="right"/>
    </xf>
    <xf numFmtId="43" fontId="8" fillId="0" borderId="7" xfId="6" applyFont="1" applyBorder="1" applyAlignment="1">
      <alignment horizontal="right" vertical="center"/>
    </xf>
    <xf numFmtId="0" fontId="9" fillId="0" borderId="14" xfId="0" quotePrefix="1" applyFont="1" applyBorder="1" applyAlignment="1">
      <alignment horizontal="center" vertical="center"/>
    </xf>
    <xf numFmtId="43" fontId="5" fillId="0" borderId="7" xfId="6" applyFont="1" applyBorder="1" applyAlignment="1">
      <alignment horizontal="right" vertical="center"/>
    </xf>
    <xf numFmtId="0" fontId="8" fillId="0" borderId="8" xfId="0" applyFont="1" applyBorder="1" applyAlignment="1">
      <alignment vertical="center" wrapText="1"/>
    </xf>
    <xf numFmtId="164" fontId="8" fillId="0" borderId="10" xfId="5" applyNumberFormat="1" applyFont="1" applyBorder="1" applyAlignment="1">
      <alignment vertical="center"/>
    </xf>
    <xf numFmtId="164" fontId="5" fillId="0" borderId="9" xfId="5" applyNumberFormat="1" applyFont="1" applyBorder="1"/>
    <xf numFmtId="164" fontId="8" fillId="0" borderId="9" xfId="5" applyNumberFormat="1" applyFont="1" applyBorder="1"/>
    <xf numFmtId="43" fontId="9" fillId="0" borderId="9" xfId="6" applyFont="1" applyFill="1" applyBorder="1" applyAlignment="1">
      <alignment horizontal="right"/>
    </xf>
    <xf numFmtId="164" fontId="5" fillId="0" borderId="15" xfId="5" applyNumberFormat="1" applyFont="1" applyBorder="1" applyAlignment="1">
      <alignment horizontal="center"/>
    </xf>
    <xf numFmtId="0" fontId="9" fillId="0" borderId="1" xfId="0" applyFont="1" applyBorder="1"/>
    <xf numFmtId="0" fontId="9" fillId="0" borderId="2" xfId="0" applyFont="1" applyBorder="1" applyAlignment="1">
      <alignment horizontal="center"/>
    </xf>
    <xf numFmtId="0" fontId="9" fillId="0" borderId="2" xfId="0" quotePrefix="1" applyFont="1" applyBorder="1" applyAlignment="1">
      <alignment horizontal="center"/>
    </xf>
    <xf numFmtId="0" fontId="5" fillId="0" borderId="1" xfId="0" applyFont="1" applyBorder="1"/>
    <xf numFmtId="43" fontId="9" fillId="0" borderId="2" xfId="6" applyFont="1" applyFill="1" applyBorder="1" applyAlignment="1">
      <alignment horizontal="right"/>
    </xf>
    <xf numFmtId="164" fontId="5" fillId="0" borderId="13" xfId="5" applyNumberFormat="1" applyFont="1" applyBorder="1" applyAlignment="1">
      <alignment horizontal="center"/>
    </xf>
    <xf numFmtId="0" fontId="5" fillId="0" borderId="8" xfId="0" applyFont="1" applyBorder="1"/>
    <xf numFmtId="164" fontId="5" fillId="0" borderId="9" xfId="5" applyNumberFormat="1" applyFont="1" applyFill="1" applyBorder="1"/>
    <xf numFmtId="0" fontId="8" fillId="0" borderId="11" xfId="0" applyFont="1" applyBorder="1"/>
    <xf numFmtId="43" fontId="7" fillId="0" borderId="11" xfId="6" applyFont="1" applyFill="1" applyBorder="1" applyAlignment="1">
      <alignment horizontal="right"/>
    </xf>
    <xf numFmtId="164" fontId="5" fillId="0" borderId="11" xfId="5" applyNumberFormat="1" applyFont="1" applyBorder="1" applyAlignment="1">
      <alignment horizontal="center"/>
    </xf>
    <xf numFmtId="0" fontId="5" fillId="0" borderId="9" xfId="0" applyFont="1" applyBorder="1"/>
    <xf numFmtId="10" fontId="5" fillId="0" borderId="11" xfId="3" applyNumberFormat="1" applyFont="1" applyBorder="1" applyAlignment="1">
      <alignment vertical="center"/>
    </xf>
    <xf numFmtId="0" fontId="9" fillId="0" borderId="6" xfId="0" applyFont="1" applyBorder="1"/>
    <xf numFmtId="0" fontId="9" fillId="0" borderId="0" xfId="0" applyFont="1" applyAlignment="1">
      <alignment horizontal="center"/>
    </xf>
    <xf numFmtId="164" fontId="5" fillId="0" borderId="7" xfId="5" applyNumberFormat="1" applyFont="1" applyBorder="1"/>
    <xf numFmtId="0" fontId="8" fillId="0" borderId="6" xfId="0" applyFont="1" applyBorder="1"/>
    <xf numFmtId="10" fontId="8" fillId="0" borderId="7" xfId="3" applyNumberFormat="1" applyFont="1" applyBorder="1" applyAlignment="1"/>
    <xf numFmtId="0" fontId="9" fillId="0" borderId="14" xfId="0" quotePrefix="1" applyFont="1" applyBorder="1" applyAlignment="1">
      <alignment horizontal="center"/>
    </xf>
    <xf numFmtId="0" fontId="7" fillId="0" borderId="14" xfId="0" quotePrefix="1" applyFont="1" applyBorder="1" applyAlignment="1">
      <alignment horizontal="center"/>
    </xf>
    <xf numFmtId="10" fontId="8" fillId="0" borderId="14" xfId="3" applyNumberFormat="1" applyFont="1" applyBorder="1" applyAlignment="1">
      <alignment horizontal="center"/>
    </xf>
    <xf numFmtId="164" fontId="8" fillId="0" borderId="14" xfId="2" applyNumberFormat="1" applyFont="1" applyFill="1" applyBorder="1"/>
    <xf numFmtId="43" fontId="7" fillId="0" borderId="6" xfId="1" applyFont="1" applyFill="1" applyBorder="1" applyAlignment="1">
      <alignment horizontal="right"/>
    </xf>
    <xf numFmtId="164" fontId="5" fillId="0" borderId="0" xfId="0" applyNumberFormat="1" applyFont="1"/>
    <xf numFmtId="164" fontId="8" fillId="0" borderId="14" xfId="2" applyNumberFormat="1" applyFont="1" applyBorder="1"/>
    <xf numFmtId="0" fontId="7" fillId="0" borderId="6" xfId="0" applyFont="1" applyBorder="1" applyAlignment="1">
      <alignment wrapText="1"/>
    </xf>
    <xf numFmtId="164" fontId="7" fillId="0" borderId="7" xfId="2" applyNumberFormat="1" applyFont="1" applyBorder="1"/>
    <xf numFmtId="43" fontId="7" fillId="0" borderId="0" xfId="1" applyFont="1" applyFill="1" applyBorder="1" applyAlignment="1">
      <alignment horizontal="right"/>
    </xf>
    <xf numFmtId="164" fontId="5" fillId="0" borderId="7" xfId="2" applyNumberFormat="1" applyFont="1" applyBorder="1"/>
    <xf numFmtId="164" fontId="5" fillId="0" borderId="7" xfId="2" applyNumberFormat="1" applyFont="1" applyFill="1" applyBorder="1"/>
    <xf numFmtId="164" fontId="5" fillId="0" borderId="14" xfId="2" applyNumberFormat="1" applyFont="1" applyBorder="1"/>
    <xf numFmtId="43" fontId="9" fillId="0" borderId="0" xfId="1" applyFont="1" applyFill="1" applyBorder="1" applyAlignment="1">
      <alignment horizontal="right"/>
    </xf>
    <xf numFmtId="164" fontId="8" fillId="0" borderId="15" xfId="2" applyNumberFormat="1" applyFont="1" applyBorder="1"/>
    <xf numFmtId="43" fontId="7" fillId="0" borderId="9" xfId="1" applyFont="1" applyFill="1" applyBorder="1" applyAlignment="1">
      <alignment horizontal="right"/>
    </xf>
    <xf numFmtId="10" fontId="8" fillId="0" borderId="10" xfId="3" applyNumberFormat="1" applyFont="1" applyBorder="1" applyAlignment="1"/>
    <xf numFmtId="0" fontId="5" fillId="0" borderId="3" xfId="0" applyFont="1" applyBorder="1"/>
    <xf numFmtId="0" fontId="7" fillId="0" borderId="9" xfId="0" quotePrefix="1" applyFont="1" applyBorder="1" applyAlignment="1">
      <alignment horizontal="center"/>
    </xf>
    <xf numFmtId="0" fontId="7" fillId="0" borderId="15" xfId="0" quotePrefix="1" applyFont="1" applyBorder="1" applyAlignment="1">
      <alignment horizontal="center"/>
    </xf>
    <xf numFmtId="0" fontId="14" fillId="0" borderId="0" xfId="0" applyFont="1"/>
    <xf numFmtId="0" fontId="3" fillId="0" borderId="0" xfId="0" applyFont="1"/>
    <xf numFmtId="164" fontId="3" fillId="0" borderId="0" xfId="2" applyNumberFormat="1" applyFont="1"/>
    <xf numFmtId="0" fontId="14" fillId="0" borderId="0" xfId="0" applyFont="1" applyAlignment="1">
      <alignment horizontal="center"/>
    </xf>
    <xf numFmtId="164" fontId="3" fillId="0" borderId="0" xfId="2" applyNumberFormat="1" applyFont="1" applyAlignment="1">
      <alignment horizontal="center"/>
    </xf>
    <xf numFmtId="164" fontId="3" fillId="0" borderId="0" xfId="2" applyNumberFormat="1" applyFont="1" applyFill="1"/>
    <xf numFmtId="1" fontId="14" fillId="3" borderId="4" xfId="0" applyNumberFormat="1" applyFont="1" applyFill="1" applyBorder="1" applyAlignment="1">
      <alignment horizontal="center"/>
    </xf>
    <xf numFmtId="1" fontId="14" fillId="3" borderId="5" xfId="0" applyNumberFormat="1" applyFont="1" applyFill="1" applyBorder="1" applyAlignment="1">
      <alignment horizontal="center"/>
    </xf>
    <xf numFmtId="1" fontId="14" fillId="3" borderId="5" xfId="0" applyNumberFormat="1" applyFont="1" applyFill="1" applyBorder="1" applyAlignment="1">
      <alignment horizontal="center"/>
    </xf>
    <xf numFmtId="1" fontId="3" fillId="3" borderId="11" xfId="0" applyNumberFormat="1" applyFont="1" applyFill="1" applyBorder="1" applyAlignment="1">
      <alignment horizontal="center" vertical="center" wrapText="1"/>
    </xf>
    <xf numFmtId="1" fontId="3" fillId="3" borderId="5" xfId="2" applyNumberFormat="1" applyFont="1" applyFill="1" applyBorder="1" applyAlignment="1">
      <alignment horizontal="center" vertical="center" wrapText="1"/>
    </xf>
    <xf numFmtId="1" fontId="3" fillId="3" borderId="4" xfId="2" applyNumberFormat="1" applyFont="1" applyFill="1" applyBorder="1" applyAlignment="1">
      <alignment horizontal="center"/>
    </xf>
    <xf numFmtId="1" fontId="3" fillId="3" borderId="11" xfId="2" applyNumberFormat="1" applyFont="1" applyFill="1" applyBorder="1" applyAlignment="1">
      <alignment horizontal="center"/>
    </xf>
    <xf numFmtId="1" fontId="3" fillId="3" borderId="5" xfId="2" applyNumberFormat="1" applyFont="1" applyFill="1" applyBorder="1" applyAlignment="1">
      <alignment horizontal="center"/>
    </xf>
    <xf numFmtId="1" fontId="3" fillId="3" borderId="11" xfId="2" applyNumberFormat="1" applyFont="1" applyFill="1" applyBorder="1" applyAlignment="1">
      <alignment horizontal="center" vertical="center" wrapText="1"/>
    </xf>
    <xf numFmtId="1" fontId="3" fillId="0" borderId="0" xfId="0" applyNumberFormat="1" applyFont="1"/>
    <xf numFmtId="164" fontId="3" fillId="0" borderId="0" xfId="2" applyNumberFormat="1" applyFont="1" applyFill="1" applyAlignment="1">
      <alignment horizontal="center"/>
    </xf>
    <xf numFmtId="0" fontId="14" fillId="0" borderId="6" xfId="0" applyFont="1" applyBorder="1"/>
    <xf numFmtId="164" fontId="3" fillId="0" borderId="0" xfId="2" applyNumberFormat="1" applyFont="1" applyBorder="1"/>
    <xf numFmtId="164" fontId="3" fillId="0" borderId="6" xfId="2" applyNumberFormat="1" applyFont="1" applyBorder="1"/>
    <xf numFmtId="164" fontId="3" fillId="0" borderId="7" xfId="2" applyNumberFormat="1" applyFont="1" applyBorder="1"/>
    <xf numFmtId="164" fontId="3" fillId="0" borderId="7" xfId="2" applyNumberFormat="1" applyFont="1" applyBorder="1" applyAlignment="1">
      <alignment horizontal="center"/>
    </xf>
    <xf numFmtId="164" fontId="15" fillId="0" borderId="6" xfId="2" applyNumberFormat="1" applyFont="1" applyBorder="1" applyAlignment="1">
      <alignment vertical="center"/>
    </xf>
    <xf numFmtId="43" fontId="15" fillId="0" borderId="6" xfId="0" applyNumberFormat="1" applyFont="1" applyBorder="1" applyAlignment="1">
      <alignment vertical="center"/>
    </xf>
    <xf numFmtId="10" fontId="15" fillId="0" borderId="7" xfId="3" applyNumberFormat="1" applyFont="1" applyBorder="1" applyAlignment="1"/>
    <xf numFmtId="0" fontId="14" fillId="0" borderId="8" xfId="0" applyFont="1" applyBorder="1"/>
    <xf numFmtId="0" fontId="14" fillId="0" borderId="9" xfId="0" applyFont="1" applyBorder="1" applyAlignment="1">
      <alignment horizontal="center"/>
    </xf>
    <xf numFmtId="164" fontId="3" fillId="0" borderId="9" xfId="2" applyNumberFormat="1" applyFont="1" applyBorder="1"/>
    <xf numFmtId="164" fontId="3" fillId="0" borderId="8" xfId="2" applyNumberFormat="1" applyFont="1" applyBorder="1"/>
    <xf numFmtId="164" fontId="3" fillId="0" borderId="10" xfId="2" applyNumberFormat="1" applyFont="1" applyBorder="1"/>
    <xf numFmtId="164" fontId="3" fillId="0" borderId="10" xfId="2" applyNumberFormat="1" applyFont="1" applyBorder="1" applyAlignment="1">
      <alignment horizontal="center"/>
    </xf>
    <xf numFmtId="0" fontId="14" fillId="0" borderId="4" xfId="0" applyFont="1" applyBorder="1"/>
    <xf numFmtId="0" fontId="14" fillId="0" borderId="5" xfId="0" applyFont="1" applyBorder="1" applyAlignment="1">
      <alignment horizontal="center"/>
    </xf>
    <xf numFmtId="0" fontId="3" fillId="0" borderId="5" xfId="0" applyFont="1" applyBorder="1"/>
    <xf numFmtId="164" fontId="3" fillId="0" borderId="5" xfId="2" applyNumberFormat="1" applyFont="1" applyBorder="1"/>
    <xf numFmtId="164" fontId="3" fillId="0" borderId="12" xfId="2" applyNumberFormat="1" applyFont="1" applyBorder="1" applyAlignment="1">
      <alignment horizontal="center"/>
    </xf>
    <xf numFmtId="164" fontId="3" fillId="0" borderId="0" xfId="0" applyNumberFormat="1" applyFont="1"/>
    <xf numFmtId="164" fontId="3" fillId="0" borderId="7" xfId="2" applyNumberFormat="1" applyFont="1" applyFill="1" applyBorder="1"/>
    <xf numFmtId="0" fontId="3" fillId="0" borderId="7" xfId="0" applyFont="1" applyBorder="1" applyAlignment="1">
      <alignment wrapText="1"/>
    </xf>
    <xf numFmtId="43" fontId="3" fillId="0" borderId="7" xfId="1" applyFont="1" applyBorder="1" applyAlignment="1">
      <alignment vertical="center"/>
    </xf>
    <xf numFmtId="164" fontId="3" fillId="0" borderId="7" xfId="2" applyNumberFormat="1" applyFont="1" applyBorder="1" applyAlignment="1">
      <alignment vertical="center"/>
    </xf>
    <xf numFmtId="164" fontId="3" fillId="0" borderId="7" xfId="2" applyNumberFormat="1" applyFont="1" applyFill="1" applyBorder="1" applyAlignment="1">
      <alignment vertical="center"/>
    </xf>
    <xf numFmtId="164" fontId="3" fillId="0" borderId="6" xfId="0" applyNumberFormat="1" applyFont="1" applyBorder="1" applyAlignment="1">
      <alignment wrapText="1"/>
    </xf>
    <xf numFmtId="164" fontId="3" fillId="0" borderId="6" xfId="0" applyNumberFormat="1" applyFont="1" applyBorder="1"/>
    <xf numFmtId="164" fontId="16" fillId="0" borderId="0" xfId="0" applyNumberFormat="1" applyFont="1"/>
    <xf numFmtId="165" fontId="14" fillId="4" borderId="7" xfId="0" applyNumberFormat="1" applyFont="1" applyFill="1" applyBorder="1"/>
    <xf numFmtId="165" fontId="3" fillId="4" borderId="7" xfId="0" applyNumberFormat="1" applyFont="1" applyFill="1" applyBorder="1"/>
    <xf numFmtId="49" fontId="3" fillId="0" borderId="0" xfId="0" applyNumberFormat="1" applyFont="1" applyAlignment="1">
      <alignment vertical="center"/>
    </xf>
    <xf numFmtId="43" fontId="3" fillId="0" borderId="0" xfId="0" applyNumberFormat="1" applyFont="1"/>
    <xf numFmtId="49" fontId="3" fillId="0" borderId="9" xfId="0" applyNumberFormat="1" applyFont="1" applyBorder="1" applyAlignment="1">
      <alignment vertical="center"/>
    </xf>
    <xf numFmtId="164" fontId="3" fillId="0" borderId="10" xfId="2" applyNumberFormat="1" applyFont="1" applyFill="1" applyBorder="1"/>
    <xf numFmtId="165" fontId="3" fillId="0" borderId="0" xfId="0" applyNumberFormat="1" applyFont="1"/>
    <xf numFmtId="164" fontId="3" fillId="0" borderId="5" xfId="5" applyNumberFormat="1" applyFont="1" applyBorder="1"/>
    <xf numFmtId="164" fontId="3" fillId="0" borderId="5" xfId="5" applyNumberFormat="1" applyFont="1" applyFill="1" applyBorder="1"/>
    <xf numFmtId="164" fontId="3" fillId="0" borderId="0" xfId="1" applyNumberFormat="1" applyFont="1"/>
    <xf numFmtId="43" fontId="5" fillId="0" borderId="3" xfId="0" applyNumberFormat="1" applyFont="1" applyBorder="1" applyAlignment="1">
      <alignment horizontal="right"/>
    </xf>
    <xf numFmtId="164" fontId="5" fillId="0" borderId="3" xfId="5" applyNumberFormat="1" applyFont="1" applyBorder="1"/>
    <xf numFmtId="164" fontId="5" fillId="0" borderId="3" xfId="5" applyNumberFormat="1" applyFont="1" applyFill="1" applyBorder="1"/>
    <xf numFmtId="43" fontId="9" fillId="0" borderId="3" xfId="6" applyFont="1" applyFill="1" applyBorder="1" applyAlignment="1">
      <alignment horizontal="right"/>
    </xf>
    <xf numFmtId="10" fontId="5" fillId="0" borderId="3" xfId="3" applyNumberFormat="1" applyFont="1" applyBorder="1" applyAlignment="1"/>
    <xf numFmtId="43" fontId="3" fillId="0" borderId="7" xfId="0" applyNumberFormat="1" applyFont="1" applyBorder="1" applyAlignment="1">
      <alignment horizontal="right"/>
    </xf>
    <xf numFmtId="164" fontId="3" fillId="0" borderId="6" xfId="5" applyNumberFormat="1" applyFont="1" applyBorder="1"/>
    <xf numFmtId="164" fontId="3" fillId="0" borderId="7" xfId="5" applyNumberFormat="1" applyFont="1" applyFill="1" applyBorder="1"/>
    <xf numFmtId="43" fontId="3" fillId="0" borderId="7" xfId="0" applyNumberFormat="1" applyFont="1" applyBorder="1" applyAlignment="1">
      <alignment horizontal="right" vertical="center"/>
    </xf>
    <xf numFmtId="164" fontId="3" fillId="0" borderId="6" xfId="5" applyNumberFormat="1" applyFont="1" applyBorder="1" applyAlignment="1">
      <alignment vertical="center"/>
    </xf>
    <xf numFmtId="164" fontId="3" fillId="0" borderId="7" xfId="5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64" fontId="3" fillId="0" borderId="0" xfId="2" applyNumberFormat="1" applyFont="1" applyAlignment="1">
      <alignment vertical="center"/>
    </xf>
    <xf numFmtId="0" fontId="3" fillId="0" borderId="6" xfId="0" applyFont="1" applyBorder="1"/>
    <xf numFmtId="0" fontId="8" fillId="0" borderId="7" xfId="0" quotePrefix="1" applyFont="1" applyBorder="1"/>
    <xf numFmtId="164" fontId="3" fillId="0" borderId="0" xfId="5" applyNumberFormat="1" applyFont="1" applyBorder="1"/>
    <xf numFmtId="0" fontId="8" fillId="0" borderId="0" xfId="0" applyFont="1" applyAlignment="1">
      <alignment vertical="center" wrapText="1"/>
    </xf>
    <xf numFmtId="43" fontId="3" fillId="0" borderId="9" xfId="0" applyNumberFormat="1" applyFont="1" applyBorder="1" applyAlignment="1">
      <alignment horizontal="right" vertical="center"/>
    </xf>
    <xf numFmtId="164" fontId="3" fillId="0" borderId="8" xfId="5" applyNumberFormat="1" applyFont="1" applyBorder="1" applyAlignment="1">
      <alignment vertical="center"/>
    </xf>
    <xf numFmtId="164" fontId="3" fillId="0" borderId="10" xfId="5" applyNumberFormat="1" applyFont="1" applyFill="1" applyBorder="1" applyAlignment="1">
      <alignment vertical="center"/>
    </xf>
    <xf numFmtId="0" fontId="3" fillId="0" borderId="9" xfId="0" applyFont="1" applyBorder="1"/>
    <xf numFmtId="164" fontId="3" fillId="0" borderId="9" xfId="5" applyNumberFormat="1" applyFont="1" applyBorder="1"/>
    <xf numFmtId="164" fontId="3" fillId="0" borderId="9" xfId="5" applyNumberFormat="1" applyFont="1" applyFill="1" applyBorder="1"/>
    <xf numFmtId="164" fontId="3" fillId="0" borderId="2" xfId="5" applyNumberFormat="1" applyFont="1" applyBorder="1"/>
    <xf numFmtId="164" fontId="3" fillId="0" borderId="2" xfId="5" applyNumberFormat="1" applyFont="1" applyFill="1" applyBorder="1"/>
    <xf numFmtId="0" fontId="14" fillId="0" borderId="5" xfId="0" quotePrefix="1" applyFont="1" applyBorder="1" applyAlignment="1">
      <alignment horizontal="center"/>
    </xf>
    <xf numFmtId="164" fontId="3" fillId="0" borderId="11" xfId="5" applyNumberFormat="1" applyFont="1" applyBorder="1"/>
    <xf numFmtId="164" fontId="3" fillId="0" borderId="11" xfId="5" applyNumberFormat="1" applyFont="1" applyFill="1" applyBorder="1"/>
    <xf numFmtId="164" fontId="3" fillId="0" borderId="7" xfId="5" applyNumberFormat="1" applyFont="1" applyBorder="1"/>
    <xf numFmtId="164" fontId="3" fillId="0" borderId="7" xfId="5" applyNumberFormat="1" applyFont="1" applyBorder="1" applyAlignment="1">
      <alignment horizontal="right"/>
    </xf>
    <xf numFmtId="164" fontId="3" fillId="0" borderId="10" xfId="5" applyNumberFormat="1" applyFont="1" applyBorder="1"/>
    <xf numFmtId="164" fontId="3" fillId="0" borderId="10" xfId="5" applyNumberFormat="1" applyFont="1" applyFill="1" applyBorder="1"/>
    <xf numFmtId="10" fontId="8" fillId="0" borderId="15" xfId="3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39" fontId="3" fillId="0" borderId="0" xfId="2" applyNumberFormat="1" applyFont="1"/>
    <xf numFmtId="164" fontId="3" fillId="0" borderId="0" xfId="1" applyNumberFormat="1" applyFont="1" applyFill="1"/>
    <xf numFmtId="4" fontId="3" fillId="0" borderId="0" xfId="0" applyNumberFormat="1" applyFont="1"/>
    <xf numFmtId="4" fontId="3" fillId="0" borderId="0" xfId="0" applyNumberFormat="1" applyFont="1" applyAlignment="1">
      <alignment vertical="center"/>
    </xf>
    <xf numFmtId="43" fontId="5" fillId="0" borderId="6" xfId="0" applyNumberFormat="1" applyFont="1" applyBorder="1" applyAlignment="1">
      <alignment horizontal="right"/>
    </xf>
    <xf numFmtId="164" fontId="5" fillId="0" borderId="9" xfId="5" applyNumberFormat="1" applyFont="1" applyBorder="1" applyAlignment="1">
      <alignment vertical="center"/>
    </xf>
    <xf numFmtId="167" fontId="3" fillId="0" borderId="0" xfId="0" applyNumberFormat="1" applyFont="1"/>
    <xf numFmtId="168" fontId="3" fillId="0" borderId="0" xfId="0" applyNumberFormat="1" applyFont="1"/>
  </cellXfs>
  <cellStyles count="7">
    <cellStyle name="Comma" xfId="1" builtinId="3"/>
    <cellStyle name="Comma [0]" xfId="2" builtinId="6"/>
    <cellStyle name="Comma [0] 2" xfId="5" xr:uid="{00000000-0005-0000-0000-000002000000}"/>
    <cellStyle name="Comma 2" xfId="6" xr:uid="{00000000-0005-0000-0000-000003000000}"/>
    <cellStyle name="Normal" xfId="0" builtinId="0"/>
    <cellStyle name="Normal 2" xfId="4" xr:uid="{00000000-0005-0000-0000-000005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CKUP%20C\LAPORAN%20REALISASI\Laporan%20Realisasi%20Pendapatan%20Asli%20Daerah%20Tahun%202025\12.%20Desember%202025\Lap%20Realisasi%20Desember%202025%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aporan%20Realisasi%20Pendapatan%20Asli%20Daerah%20Tahun%202025\11.%20November%202025\Lap%20Realisasi%20April%202025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ONSILIASI"/>
      <sheetName val="Sheet1"/>
      <sheetName val="PAJAK RINCI"/>
      <sheetName val="PAJAK PAK"/>
      <sheetName val="RETRIBUSI"/>
      <sheetName val="RET PAK"/>
      <sheetName val="Lainlain"/>
      <sheetName val="Lainlain PAK"/>
      <sheetName val="PAD25"/>
      <sheetName val="REKAP"/>
      <sheetName val="MASTER (HARIAN) "/>
      <sheetName val="TRIBULANAN"/>
      <sheetName val="PAD25PAK"/>
      <sheetName val="PADTW4"/>
      <sheetName val="Penerimaan rinci"/>
      <sheetName val="realisasi 1"/>
      <sheetName val="realisasi"/>
      <sheetName val="PBNDNGN"/>
      <sheetName val="PAD"/>
      <sheetName val="rEKAP PAD"/>
      <sheetName val="rEKAP PAD (PAK)"/>
      <sheetName val="Penerimaan"/>
      <sheetName val="Penerimaan (2)"/>
      <sheetName val="PAD23 (2)"/>
      <sheetName val="REKAP RET KEBERSIHAN"/>
      <sheetName val="PAD TRIBULAN"/>
      <sheetName val="MONIT"/>
    </sheetNames>
    <sheetDataSet>
      <sheetData sheetId="0"/>
      <sheetData sheetId="1"/>
      <sheetData sheetId="2">
        <row r="12">
          <cell r="I12">
            <v>6448944007</v>
          </cell>
        </row>
        <row r="13">
          <cell r="I13">
            <v>18573349</v>
          </cell>
        </row>
        <row r="14">
          <cell r="I14">
            <v>342720280</v>
          </cell>
        </row>
        <row r="16">
          <cell r="I16">
            <v>13836209601</v>
          </cell>
        </row>
        <row r="17">
          <cell r="I17">
            <v>436593176</v>
          </cell>
        </row>
        <row r="19">
          <cell r="I19">
            <v>319562310</v>
          </cell>
        </row>
        <row r="20">
          <cell r="I20">
            <v>1254000</v>
          </cell>
        </row>
        <row r="21">
          <cell r="I21">
            <v>0</v>
          </cell>
        </row>
        <row r="22">
          <cell r="I22">
            <v>334704510</v>
          </cell>
        </row>
        <row r="23">
          <cell r="I23">
            <v>91156357</v>
          </cell>
        </row>
        <row r="24">
          <cell r="I24">
            <v>66266253</v>
          </cell>
        </row>
        <row r="25">
          <cell r="I25">
            <v>136532015</v>
          </cell>
        </row>
        <row r="27">
          <cell r="G27">
            <v>22740000000</v>
          </cell>
          <cell r="I27">
            <v>1100955352</v>
          </cell>
        </row>
        <row r="28">
          <cell r="G28">
            <v>1155000000</v>
          </cell>
          <cell r="I28">
            <v>119564580</v>
          </cell>
        </row>
        <row r="29">
          <cell r="G29">
            <v>1575000</v>
          </cell>
          <cell r="I29">
            <v>0</v>
          </cell>
        </row>
        <row r="30">
          <cell r="G30">
            <v>1050000</v>
          </cell>
          <cell r="I30">
            <v>2400000</v>
          </cell>
        </row>
        <row r="31">
          <cell r="G31">
            <v>102375000</v>
          </cell>
          <cell r="I31">
            <v>0</v>
          </cell>
        </row>
        <row r="33">
          <cell r="I33">
            <v>10784919022</v>
          </cell>
        </row>
        <row r="34">
          <cell r="G34">
            <v>450000000</v>
          </cell>
          <cell r="I34">
            <v>23996666</v>
          </cell>
        </row>
        <row r="36">
          <cell r="I36">
            <v>387416483</v>
          </cell>
        </row>
        <row r="38">
          <cell r="G38">
            <v>3500000000</v>
          </cell>
          <cell r="I38">
            <v>291067302</v>
          </cell>
        </row>
        <row r="40">
          <cell r="G40">
            <v>73000000000</v>
          </cell>
          <cell r="I40">
            <v>1761157063</v>
          </cell>
        </row>
        <row r="42">
          <cell r="I42">
            <v>25324062191</v>
          </cell>
        </row>
        <row r="43">
          <cell r="G43">
            <v>126293996903</v>
          </cell>
          <cell r="I43">
            <v>12850399300</v>
          </cell>
        </row>
        <row r="45">
          <cell r="G45">
            <v>57801526810</v>
          </cell>
          <cell r="I45">
            <v>4356589500</v>
          </cell>
        </row>
      </sheetData>
      <sheetData sheetId="3">
        <row r="11">
          <cell r="J11">
            <v>6810237636</v>
          </cell>
        </row>
        <row r="12">
          <cell r="H12">
            <v>53385000000</v>
          </cell>
          <cell r="I12">
            <v>49536867447</v>
          </cell>
        </row>
        <row r="13">
          <cell r="H13">
            <v>472500000</v>
          </cell>
          <cell r="I13">
            <v>238197382</v>
          </cell>
        </row>
        <row r="14">
          <cell r="H14">
            <v>2142500000</v>
          </cell>
          <cell r="I14">
            <v>3696659405</v>
          </cell>
        </row>
        <row r="16">
          <cell r="H16">
            <v>159239476287</v>
          </cell>
          <cell r="I16">
            <v>159545111559.79999</v>
          </cell>
        </row>
        <row r="17">
          <cell r="H17">
            <v>12165000000</v>
          </cell>
          <cell r="I17">
            <v>1316483339</v>
          </cell>
        </row>
        <row r="19">
          <cell r="H19">
            <v>4576500000</v>
          </cell>
          <cell r="I19">
            <v>4730919732.8999996</v>
          </cell>
        </row>
        <row r="20">
          <cell r="I20">
            <v>322106275</v>
          </cell>
        </row>
        <row r="21">
          <cell r="I21">
            <v>3500000</v>
          </cell>
        </row>
        <row r="22">
          <cell r="I22">
            <v>2459267369.9000001</v>
          </cell>
        </row>
        <row r="23">
          <cell r="I23">
            <v>1051631602.5</v>
          </cell>
        </row>
        <row r="24">
          <cell r="I24">
            <v>780089297</v>
          </cell>
        </row>
        <row r="25">
          <cell r="I25">
            <v>1584219937</v>
          </cell>
        </row>
        <row r="27">
          <cell r="I27">
            <v>19324921533</v>
          </cell>
        </row>
        <row r="28">
          <cell r="I28">
            <v>1942056954</v>
          </cell>
        </row>
        <row r="29">
          <cell r="I29">
            <v>0</v>
          </cell>
        </row>
        <row r="30">
          <cell r="I30">
            <v>28800000</v>
          </cell>
        </row>
        <row r="31">
          <cell r="I31">
            <v>98453320</v>
          </cell>
        </row>
        <row r="33">
          <cell r="H33">
            <v>109550000000</v>
          </cell>
          <cell r="I33">
            <v>105906225351</v>
          </cell>
        </row>
        <row r="34">
          <cell r="I34">
            <v>338368227.08999997</v>
          </cell>
        </row>
        <row r="36">
          <cell r="H36">
            <v>5000000000</v>
          </cell>
          <cell r="I36">
            <v>5160791453</v>
          </cell>
        </row>
        <row r="38">
          <cell r="I38">
            <v>3518131934.6999998</v>
          </cell>
        </row>
        <row r="40">
          <cell r="I40">
            <v>70100001268</v>
          </cell>
        </row>
        <row r="42">
          <cell r="H42">
            <v>225500000000</v>
          </cell>
          <cell r="I42">
            <v>211407456846.72</v>
          </cell>
        </row>
        <row r="43">
          <cell r="I43">
            <v>119536096300</v>
          </cell>
        </row>
        <row r="45">
          <cell r="I45">
            <v>48627667400</v>
          </cell>
        </row>
      </sheetData>
      <sheetData sheetId="4">
        <row r="98">
          <cell r="H98">
            <v>1000000000</v>
          </cell>
        </row>
      </sheetData>
      <sheetData sheetId="5">
        <row r="65">
          <cell r="H65">
            <v>32919782873.259998</v>
          </cell>
          <cell r="I65">
            <v>33009711075</v>
          </cell>
          <cell r="J65">
            <v>3234543425.71</v>
          </cell>
        </row>
        <row r="66">
          <cell r="H66">
            <v>26900000000</v>
          </cell>
          <cell r="I66">
            <v>27486127179</v>
          </cell>
          <cell r="J66">
            <v>2018993006.1500001</v>
          </cell>
        </row>
        <row r="67">
          <cell r="H67">
            <v>434018750</v>
          </cell>
          <cell r="I67">
            <v>448600000</v>
          </cell>
          <cell r="J67">
            <v>90897000</v>
          </cell>
        </row>
        <row r="69">
          <cell r="H69">
            <v>22000000000</v>
          </cell>
          <cell r="I69">
            <v>22930667500</v>
          </cell>
          <cell r="J69">
            <v>2087536000</v>
          </cell>
        </row>
        <row r="71">
          <cell r="H71">
            <v>10500000000</v>
          </cell>
          <cell r="I71">
            <v>5396339201</v>
          </cell>
          <cell r="J71">
            <v>632540417</v>
          </cell>
        </row>
        <row r="73">
          <cell r="H73">
            <v>2160000000</v>
          </cell>
          <cell r="I73">
            <v>1585901000</v>
          </cell>
          <cell r="J73">
            <v>163935000</v>
          </cell>
        </row>
        <row r="74">
          <cell r="H74">
            <v>3690000000</v>
          </cell>
          <cell r="I74">
            <v>3098719000</v>
          </cell>
          <cell r="J74">
            <v>316665000</v>
          </cell>
        </row>
        <row r="76">
          <cell r="I76">
            <v>2591456000</v>
          </cell>
          <cell r="J76">
            <v>267680000</v>
          </cell>
        </row>
        <row r="77">
          <cell r="I77">
            <v>283627090.61000001</v>
          </cell>
          <cell r="J77">
            <v>75757100</v>
          </cell>
        </row>
        <row r="79">
          <cell r="H79">
            <v>12000000</v>
          </cell>
          <cell r="I79">
            <v>29500000</v>
          </cell>
          <cell r="J79">
            <v>2000000</v>
          </cell>
        </row>
        <row r="81">
          <cell r="H81">
            <v>30000000</v>
          </cell>
          <cell r="I81">
            <v>16355000</v>
          </cell>
          <cell r="J81">
            <v>3575000</v>
          </cell>
        </row>
        <row r="82">
          <cell r="H82">
            <v>144000000</v>
          </cell>
          <cell r="I82">
            <v>277583000</v>
          </cell>
          <cell r="J82">
            <v>41280000</v>
          </cell>
        </row>
        <row r="85">
          <cell r="H85">
            <v>1600000000</v>
          </cell>
          <cell r="I85">
            <v>1877889275</v>
          </cell>
          <cell r="J85">
            <v>178707350</v>
          </cell>
        </row>
        <row r="86">
          <cell r="H86">
            <v>75000000</v>
          </cell>
          <cell r="I86">
            <v>84000000</v>
          </cell>
          <cell r="J86">
            <v>0</v>
          </cell>
        </row>
        <row r="87">
          <cell r="H87">
            <v>25000000</v>
          </cell>
          <cell r="I87">
            <v>22975000</v>
          </cell>
          <cell r="J87">
            <v>2200000</v>
          </cell>
        </row>
        <row r="88">
          <cell r="H88">
            <v>30000000</v>
          </cell>
          <cell r="I88">
            <v>32934800</v>
          </cell>
          <cell r="J88">
            <v>3416750</v>
          </cell>
        </row>
        <row r="89">
          <cell r="H89">
            <v>75000000</v>
          </cell>
          <cell r="I89">
            <v>67150000</v>
          </cell>
          <cell r="J89">
            <v>5575000</v>
          </cell>
        </row>
        <row r="90">
          <cell r="H90">
            <v>5000000</v>
          </cell>
          <cell r="I90">
            <v>12000000</v>
          </cell>
          <cell r="J90">
            <v>3000000</v>
          </cell>
        </row>
        <row r="92">
          <cell r="H92">
            <v>6500000000</v>
          </cell>
          <cell r="I92">
            <v>4652803539</v>
          </cell>
          <cell r="J92">
            <v>475840002</v>
          </cell>
        </row>
        <row r="94">
          <cell r="H94">
            <v>55000000</v>
          </cell>
          <cell r="I94">
            <v>55500800</v>
          </cell>
          <cell r="J94">
            <v>2583000</v>
          </cell>
        </row>
        <row r="96">
          <cell r="H96">
            <v>1200000000</v>
          </cell>
          <cell r="I96">
            <v>1327558222</v>
          </cell>
          <cell r="J96">
            <v>127328000</v>
          </cell>
        </row>
        <row r="98">
          <cell r="H98">
            <v>15000000</v>
          </cell>
          <cell r="I98">
            <v>13727700</v>
          </cell>
          <cell r="J98">
            <v>1638700</v>
          </cell>
        </row>
        <row r="101">
          <cell r="H101">
            <v>10000000000</v>
          </cell>
          <cell r="I101">
            <v>8949909884</v>
          </cell>
          <cell r="J101">
            <v>1738207220</v>
          </cell>
        </row>
        <row r="103">
          <cell r="I103">
            <v>529617000</v>
          </cell>
          <cell r="J103">
            <v>80424000</v>
          </cell>
        </row>
      </sheetData>
      <sheetData sheetId="6">
        <row r="93">
          <cell r="J93">
            <v>0</v>
          </cell>
        </row>
        <row r="98">
          <cell r="J98">
            <v>0</v>
          </cell>
        </row>
        <row r="112">
          <cell r="H112">
            <v>4000000000</v>
          </cell>
        </row>
        <row r="126">
          <cell r="H126">
            <v>0</v>
          </cell>
        </row>
      </sheetData>
      <sheetData sheetId="7">
        <row r="93">
          <cell r="I93">
            <v>5943475505.29</v>
          </cell>
        </row>
        <row r="94">
          <cell r="I94">
            <v>1083454210</v>
          </cell>
        </row>
        <row r="96">
          <cell r="I96">
            <v>927717817</v>
          </cell>
        </row>
        <row r="98">
          <cell r="I98">
            <v>22348428943</v>
          </cell>
        </row>
        <row r="106">
          <cell r="I106">
            <v>4954933149</v>
          </cell>
        </row>
        <row r="107">
          <cell r="J107">
            <v>2486817622</v>
          </cell>
        </row>
        <row r="110">
          <cell r="I110">
            <v>21288886214</v>
          </cell>
          <cell r="J110">
            <v>409900900</v>
          </cell>
        </row>
        <row r="112">
          <cell r="I112">
            <v>3717658983</v>
          </cell>
          <cell r="J112">
            <v>397801240</v>
          </cell>
        </row>
        <row r="113">
          <cell r="I113">
            <v>2445648800</v>
          </cell>
          <cell r="J113">
            <v>184679000</v>
          </cell>
        </row>
        <row r="114">
          <cell r="J114">
            <v>170325888.97</v>
          </cell>
        </row>
        <row r="116">
          <cell r="I116">
            <v>1672863305.5599997</v>
          </cell>
          <cell r="J116">
            <v>158562114.41999999</v>
          </cell>
        </row>
        <row r="118">
          <cell r="I118">
            <v>194462537.88999999</v>
          </cell>
          <cell r="J118">
            <v>11763774.550000001</v>
          </cell>
        </row>
        <row r="120">
          <cell r="I120">
            <v>4055140891.1300001</v>
          </cell>
          <cell r="J120">
            <v>762328767.10000002</v>
          </cell>
        </row>
        <row r="121">
          <cell r="I121">
            <v>11600000</v>
          </cell>
          <cell r="J121">
            <v>2100000</v>
          </cell>
        </row>
        <row r="122">
          <cell r="I122">
            <v>18269103</v>
          </cell>
          <cell r="J122">
            <v>104182136.19</v>
          </cell>
        </row>
        <row r="123">
          <cell r="I123">
            <v>2233260678.96</v>
          </cell>
          <cell r="J123">
            <v>309002986</v>
          </cell>
        </row>
        <row r="124">
          <cell r="I124">
            <v>382859114.16000003</v>
          </cell>
          <cell r="J124">
            <v>9755899.1799999997</v>
          </cell>
        </row>
        <row r="127">
          <cell r="I127">
            <v>14616044608.209999</v>
          </cell>
          <cell r="J127">
            <v>38105084.210000001</v>
          </cell>
        </row>
        <row r="131">
          <cell r="I131">
            <v>100353389.99000001</v>
          </cell>
          <cell r="J131">
            <v>12019385.859999999</v>
          </cell>
        </row>
        <row r="132">
          <cell r="I132">
            <v>21817300</v>
          </cell>
          <cell r="J132">
            <v>2419000</v>
          </cell>
        </row>
        <row r="133">
          <cell r="I133">
            <v>0</v>
          </cell>
          <cell r="J133">
            <v>37750000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ONSILIASI"/>
      <sheetName val="Sheet1"/>
      <sheetName val="PAJAK RINCI"/>
      <sheetName val="RETRIBUSI"/>
      <sheetName val="Lainlain"/>
      <sheetName val="PAD25"/>
      <sheetName val="REKAP"/>
      <sheetName val="MASTER (HARIAN) "/>
      <sheetName val="TRIBULANAN"/>
      <sheetName val="realisasi"/>
      <sheetName val="PBNDNGN"/>
      <sheetName val="PAD"/>
      <sheetName val="rEKAP PAD"/>
      <sheetName val="Penerimaan"/>
      <sheetName val="PAD23 (2)"/>
      <sheetName val="REKAP RET KEBERSIHAN"/>
      <sheetName val="PAD TRIBULAN"/>
      <sheetName val="MON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08">
          <cell r="K108">
            <v>1810113525</v>
          </cell>
        </row>
        <row r="124">
          <cell r="K124">
            <v>0</v>
          </cell>
        </row>
        <row r="125">
          <cell r="K125">
            <v>59286994.509999998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139"/>
  <sheetViews>
    <sheetView tabSelected="1" workbookViewId="0">
      <selection sqref="A1:XFD1048576"/>
    </sheetView>
  </sheetViews>
  <sheetFormatPr defaultRowHeight="15.75" x14ac:dyDescent="0.25"/>
  <cols>
    <col min="1" max="1" width="2.85546875" style="224" customWidth="1"/>
    <col min="2" max="2" width="2.5703125" style="227" customWidth="1"/>
    <col min="3" max="5" width="3.42578125" style="227" customWidth="1"/>
    <col min="6" max="6" width="6.28515625" style="227" customWidth="1"/>
    <col min="7" max="7" width="69.28515625" style="225" customWidth="1"/>
    <col min="8" max="8" width="26.28515625" style="226" customWidth="1"/>
    <col min="9" max="9" width="32.42578125" style="226" customWidth="1"/>
    <col min="10" max="10" width="22.85546875" style="226" customWidth="1"/>
    <col min="11" max="11" width="27.28515625" style="226" customWidth="1"/>
    <col min="12" max="12" width="26.85546875" style="226" customWidth="1"/>
    <col min="13" max="13" width="10" style="228" customWidth="1"/>
    <col min="14" max="14" width="24.140625" style="225" customWidth="1"/>
    <col min="15" max="15" width="23.5703125" style="226" customWidth="1"/>
    <col min="16" max="16" width="9.140625" style="225"/>
    <col min="17" max="17" width="25.28515625" style="225" customWidth="1"/>
    <col min="18" max="16384" width="9.140625" style="225"/>
  </cols>
  <sheetData>
    <row r="1" spans="1:15" ht="24" customHeight="1" x14ac:dyDescent="0.25">
      <c r="B1" s="60" t="s">
        <v>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5" ht="24" customHeight="1" x14ac:dyDescent="0.25">
      <c r="B2" s="60" t="s">
        <v>135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4" spans="1:15" ht="16.5" thickBot="1" x14ac:dyDescent="0.3"/>
    <row r="5" spans="1:15" ht="15.75" customHeight="1" thickBot="1" x14ac:dyDescent="0.3">
      <c r="A5" s="62" t="s">
        <v>1</v>
      </c>
      <c r="B5" s="63"/>
      <c r="C5" s="63"/>
      <c r="D5" s="63"/>
      <c r="E5" s="63"/>
      <c r="F5" s="64"/>
      <c r="G5" s="65" t="s">
        <v>2</v>
      </c>
      <c r="H5" s="66" t="s">
        <v>127</v>
      </c>
      <c r="I5" s="67" t="s">
        <v>3</v>
      </c>
      <c r="J5" s="68"/>
      <c r="K5" s="68"/>
      <c r="L5" s="65" t="s">
        <v>4</v>
      </c>
      <c r="M5" s="69" t="s">
        <v>5</v>
      </c>
      <c r="N5" s="70"/>
      <c r="O5" s="229"/>
    </row>
    <row r="6" spans="1:15" x14ac:dyDescent="0.25">
      <c r="A6" s="71"/>
      <c r="B6" s="72"/>
      <c r="C6" s="72"/>
      <c r="D6" s="72"/>
      <c r="E6" s="72"/>
      <c r="F6" s="73"/>
      <c r="G6" s="74"/>
      <c r="H6" s="75"/>
      <c r="I6" s="76" t="s">
        <v>6</v>
      </c>
      <c r="J6" s="77" t="s">
        <v>136</v>
      </c>
      <c r="K6" s="76" t="s">
        <v>137</v>
      </c>
      <c r="L6" s="74"/>
      <c r="M6" s="78"/>
      <c r="N6" s="79"/>
      <c r="O6" s="229"/>
    </row>
    <row r="7" spans="1:15" ht="16.5" thickBot="1" x14ac:dyDescent="0.3">
      <c r="A7" s="80"/>
      <c r="B7" s="81"/>
      <c r="C7" s="81"/>
      <c r="D7" s="81"/>
      <c r="E7" s="81"/>
      <c r="F7" s="82"/>
      <c r="G7" s="83"/>
      <c r="H7" s="84"/>
      <c r="I7" s="85" t="s">
        <v>7</v>
      </c>
      <c r="J7" s="86" t="s">
        <v>7</v>
      </c>
      <c r="K7" s="85" t="s">
        <v>7</v>
      </c>
      <c r="L7" s="83"/>
      <c r="M7" s="87"/>
      <c r="O7" s="229"/>
    </row>
    <row r="8" spans="1:15" s="239" customFormat="1" ht="16.5" thickBot="1" x14ac:dyDescent="0.3">
      <c r="A8" s="230">
        <v>1</v>
      </c>
      <c r="B8" s="231"/>
      <c r="C8" s="231"/>
      <c r="D8" s="231"/>
      <c r="E8" s="231"/>
      <c r="F8" s="232"/>
      <c r="G8" s="233">
        <v>2</v>
      </c>
      <c r="H8" s="234">
        <v>3</v>
      </c>
      <c r="I8" s="235">
        <v>4</v>
      </c>
      <c r="J8" s="236">
        <v>5</v>
      </c>
      <c r="K8" s="237">
        <v>6</v>
      </c>
      <c r="L8" s="233">
        <v>7</v>
      </c>
      <c r="M8" s="238">
        <v>8</v>
      </c>
      <c r="O8" s="240"/>
    </row>
    <row r="9" spans="1:15" x14ac:dyDescent="0.25">
      <c r="A9" s="241"/>
      <c r="G9" s="49"/>
      <c r="H9" s="242"/>
      <c r="I9" s="243"/>
      <c r="J9" s="244"/>
      <c r="K9" s="242"/>
      <c r="L9" s="49"/>
      <c r="M9" s="245"/>
      <c r="O9" s="89"/>
    </row>
    <row r="10" spans="1:15" x14ac:dyDescent="0.25">
      <c r="A10" s="9">
        <v>4</v>
      </c>
      <c r="B10" s="10">
        <v>1</v>
      </c>
      <c r="G10" s="90" t="s">
        <v>8</v>
      </c>
      <c r="H10" s="91" t="e">
        <f>H13+H52+H96+H111</f>
        <v>#REF!</v>
      </c>
      <c r="I10" s="92">
        <f>I13+I52+I96+I111</f>
        <v>1012051550750.41</v>
      </c>
      <c r="J10" s="246">
        <f>J13+J52+J96+J111</f>
        <v>95516553197.369995</v>
      </c>
      <c r="K10" s="246">
        <f>K13+K52+K96+K111</f>
        <v>1107568103947.78</v>
      </c>
      <c r="L10" s="247" t="e">
        <f>H10-K10</f>
        <v>#REF!</v>
      </c>
      <c r="M10" s="248" t="e">
        <f>K10/H10</f>
        <v>#REF!</v>
      </c>
      <c r="N10" s="314"/>
      <c r="O10" s="89"/>
    </row>
    <row r="11" spans="1:15" ht="16.5" thickBot="1" x14ac:dyDescent="0.3">
      <c r="A11" s="249"/>
      <c r="B11" s="250"/>
      <c r="C11" s="250"/>
      <c r="D11" s="250"/>
      <c r="E11" s="250"/>
      <c r="F11" s="250"/>
      <c r="G11" s="52"/>
      <c r="H11" s="251"/>
      <c r="I11" s="252"/>
      <c r="J11" s="253"/>
      <c r="K11" s="251"/>
      <c r="L11" s="52"/>
      <c r="M11" s="254"/>
      <c r="O11" s="89"/>
    </row>
    <row r="12" spans="1:15" ht="16.5" thickBot="1" x14ac:dyDescent="0.3">
      <c r="A12" s="255"/>
      <c r="B12" s="256"/>
      <c r="C12" s="256"/>
      <c r="D12" s="256"/>
      <c r="E12" s="256"/>
      <c r="F12" s="256"/>
      <c r="G12" s="257"/>
      <c r="H12" s="258"/>
      <c r="I12" s="258"/>
      <c r="J12" s="258"/>
      <c r="K12" s="258"/>
      <c r="L12" s="257"/>
      <c r="M12" s="259"/>
      <c r="O12" s="89"/>
    </row>
    <row r="13" spans="1:15" ht="20.25" customHeight="1" thickBot="1" x14ac:dyDescent="0.3">
      <c r="A13" s="1">
        <v>4</v>
      </c>
      <c r="B13" s="2">
        <v>1</v>
      </c>
      <c r="C13" s="3" t="s">
        <v>9</v>
      </c>
      <c r="D13" s="2"/>
      <c r="E13" s="2"/>
      <c r="F13" s="2"/>
      <c r="G13" s="4" t="s">
        <v>10</v>
      </c>
      <c r="H13" s="96">
        <f>H15+H19+H22+H30+H36+H39+H41+H43+H45+H47+H49</f>
        <v>863500000000</v>
      </c>
      <c r="I13" s="96">
        <f>I15+I19+I22+I30+I36+I39+I41+I43+I45+I47+I49</f>
        <v>811254023934.60999</v>
      </c>
      <c r="J13" s="96">
        <f>J15+J19+J22+J30+J36+J39+J41+J43+J45+J47+J49</f>
        <v>79035043317</v>
      </c>
      <c r="K13" s="96">
        <f>J13+I13</f>
        <v>890289067251.60999</v>
      </c>
      <c r="L13" s="5">
        <f>H13-K13</f>
        <v>-26789067251.609985</v>
      </c>
      <c r="M13" s="93">
        <f>K13/H13</f>
        <v>1.0310238184732021</v>
      </c>
      <c r="N13" s="209"/>
      <c r="O13" s="89"/>
    </row>
    <row r="14" spans="1:15" ht="16.5" thickBot="1" x14ac:dyDescent="0.3">
      <c r="A14" s="255"/>
      <c r="B14" s="21"/>
      <c r="C14" s="21"/>
      <c r="D14" s="21"/>
      <c r="E14" s="21"/>
      <c r="F14" s="21"/>
      <c r="G14" s="98"/>
      <c r="H14" s="99"/>
      <c r="I14" s="258"/>
      <c r="J14" s="258"/>
      <c r="K14" s="258"/>
      <c r="L14" s="257"/>
      <c r="M14" s="100"/>
      <c r="N14" s="260"/>
      <c r="O14" s="97"/>
    </row>
    <row r="15" spans="1:15" ht="18" customHeight="1" x14ac:dyDescent="0.25">
      <c r="A15" s="101">
        <v>4</v>
      </c>
      <c r="B15" s="102">
        <v>1</v>
      </c>
      <c r="C15" s="103" t="s">
        <v>9</v>
      </c>
      <c r="D15" s="103" t="s">
        <v>11</v>
      </c>
      <c r="E15" s="103" t="s">
        <v>12</v>
      </c>
      <c r="F15" s="6"/>
      <c r="G15" s="104" t="s">
        <v>13</v>
      </c>
      <c r="H15" s="105">
        <f>SUM(H16:H18)</f>
        <v>56000000000</v>
      </c>
      <c r="I15" s="106">
        <f>SUM(I16:I18)</f>
        <v>53471724234</v>
      </c>
      <c r="J15" s="107">
        <f>SUM(J16:J18)</f>
        <v>6810237636</v>
      </c>
      <c r="K15" s="108">
        <f t="shared" ref="K15:K50" si="0">J15+I15</f>
        <v>60281961870</v>
      </c>
      <c r="L15" s="109">
        <f>H15-K15</f>
        <v>-4281961870</v>
      </c>
      <c r="M15" s="22">
        <f t="shared" ref="M15:M46" si="1">K15/H15</f>
        <v>1.0764636048214287</v>
      </c>
      <c r="N15" s="260"/>
      <c r="O15" s="97"/>
    </row>
    <row r="16" spans="1:15" x14ac:dyDescent="0.25">
      <c r="A16" s="110">
        <v>4</v>
      </c>
      <c r="B16" s="111">
        <v>1</v>
      </c>
      <c r="C16" s="112" t="s">
        <v>9</v>
      </c>
      <c r="D16" s="112" t="s">
        <v>11</v>
      </c>
      <c r="E16" s="112" t="s">
        <v>12</v>
      </c>
      <c r="F16" s="7" t="s">
        <v>14</v>
      </c>
      <c r="G16" s="88" t="s">
        <v>15</v>
      </c>
      <c r="H16" s="114">
        <f>'[1]PAJAK PAK'!H12</f>
        <v>53385000000</v>
      </c>
      <c r="I16" s="244">
        <f>'[1]PAJAK PAK'!I12</f>
        <v>49536867447</v>
      </c>
      <c r="J16" s="261">
        <f>'[1]PAJAK RINCI'!I12</f>
        <v>6448944007</v>
      </c>
      <c r="K16" s="207">
        <f t="shared" si="0"/>
        <v>55985811454</v>
      </c>
      <c r="L16" s="208">
        <f>H16-K16</f>
        <v>-2600811454</v>
      </c>
      <c r="M16" s="203">
        <f t="shared" si="1"/>
        <v>1.048718019181418</v>
      </c>
      <c r="N16" s="260"/>
      <c r="O16" s="97"/>
    </row>
    <row r="17" spans="1:15" x14ac:dyDescent="0.25">
      <c r="A17" s="110">
        <v>4</v>
      </c>
      <c r="B17" s="111">
        <v>1</v>
      </c>
      <c r="C17" s="112" t="s">
        <v>9</v>
      </c>
      <c r="D17" s="112" t="s">
        <v>11</v>
      </c>
      <c r="E17" s="112" t="s">
        <v>12</v>
      </c>
      <c r="F17" s="7" t="s">
        <v>16</v>
      </c>
      <c r="G17" s="8" t="s">
        <v>17</v>
      </c>
      <c r="H17" s="114">
        <f>'[1]PAJAK PAK'!H13</f>
        <v>472500000</v>
      </c>
      <c r="I17" s="244">
        <f>'[1]PAJAK PAK'!I13</f>
        <v>238197382</v>
      </c>
      <c r="J17" s="261">
        <f>'[1]PAJAK RINCI'!I13</f>
        <v>18573349</v>
      </c>
      <c r="K17" s="207">
        <f t="shared" si="0"/>
        <v>256770731</v>
      </c>
      <c r="L17" s="208">
        <f>H17-K17</f>
        <v>215729269</v>
      </c>
      <c r="M17" s="203">
        <f t="shared" si="1"/>
        <v>0.54343011851851852</v>
      </c>
      <c r="N17" s="260"/>
      <c r="O17" s="97"/>
    </row>
    <row r="18" spans="1:15" x14ac:dyDescent="0.25">
      <c r="A18" s="110">
        <v>4</v>
      </c>
      <c r="B18" s="111">
        <v>1</v>
      </c>
      <c r="C18" s="112" t="s">
        <v>9</v>
      </c>
      <c r="D18" s="112" t="s">
        <v>11</v>
      </c>
      <c r="E18" s="112" t="s">
        <v>12</v>
      </c>
      <c r="F18" s="7" t="s">
        <v>18</v>
      </c>
      <c r="G18" s="49" t="s">
        <v>19</v>
      </c>
      <c r="H18" s="114">
        <f>'[1]PAJAK PAK'!H14</f>
        <v>2142500000</v>
      </c>
      <c r="I18" s="244">
        <f>'[1]PAJAK PAK'!I14</f>
        <v>3696659405</v>
      </c>
      <c r="J18" s="261">
        <f>'[1]PAJAK RINCI'!I14</f>
        <v>342720280</v>
      </c>
      <c r="K18" s="207">
        <f t="shared" si="0"/>
        <v>4039379685</v>
      </c>
      <c r="L18" s="208">
        <f>H18-K18</f>
        <v>-1896879685</v>
      </c>
      <c r="M18" s="203">
        <f t="shared" si="1"/>
        <v>1.8853580793465579</v>
      </c>
      <c r="N18" s="260"/>
      <c r="O18" s="97"/>
    </row>
    <row r="19" spans="1:15" ht="19.5" customHeight="1" x14ac:dyDescent="0.25">
      <c r="A19" s="9">
        <v>4</v>
      </c>
      <c r="B19" s="10">
        <v>1</v>
      </c>
      <c r="C19" s="11" t="s">
        <v>9</v>
      </c>
      <c r="D19" s="11" t="s">
        <v>20</v>
      </c>
      <c r="E19" s="11"/>
      <c r="F19" s="11"/>
      <c r="G19" s="117" t="s">
        <v>21</v>
      </c>
      <c r="H19" s="118">
        <f>SUM(H20:H21)</f>
        <v>171404476287</v>
      </c>
      <c r="I19" s="119">
        <f>SUM(I20:I21)</f>
        <v>160861594898.79999</v>
      </c>
      <c r="J19" s="118">
        <f>SUM(J20:J21)</f>
        <v>14272802777</v>
      </c>
      <c r="K19" s="120">
        <f t="shared" si="0"/>
        <v>175134397675.79999</v>
      </c>
      <c r="L19" s="121">
        <f t="shared" ref="L19:L46" si="2">H19-K19</f>
        <v>-3729921388.7999878</v>
      </c>
      <c r="M19" s="22">
        <f t="shared" si="1"/>
        <v>1.0217609333758273</v>
      </c>
      <c r="N19" s="260"/>
      <c r="O19" s="97"/>
    </row>
    <row r="20" spans="1:15" x14ac:dyDescent="0.25">
      <c r="A20" s="12">
        <v>4</v>
      </c>
      <c r="B20" s="13">
        <v>1</v>
      </c>
      <c r="C20" s="14" t="s">
        <v>9</v>
      </c>
      <c r="D20" s="14" t="s">
        <v>20</v>
      </c>
      <c r="E20" s="14" t="s">
        <v>9</v>
      </c>
      <c r="F20" s="14" t="s">
        <v>14</v>
      </c>
      <c r="G20" s="88" t="s">
        <v>22</v>
      </c>
      <c r="H20" s="114">
        <f>'[1]PAJAK PAK'!H16</f>
        <v>159239476287</v>
      </c>
      <c r="I20" s="244">
        <f>'[1]PAJAK PAK'!I16</f>
        <v>159545111559.79999</v>
      </c>
      <c r="J20" s="261">
        <f>'[1]PAJAK RINCI'!I16</f>
        <v>13836209601</v>
      </c>
      <c r="K20" s="207">
        <f t="shared" si="0"/>
        <v>173381321160.79999</v>
      </c>
      <c r="L20" s="208">
        <f t="shared" si="2"/>
        <v>-14141844873.799988</v>
      </c>
      <c r="M20" s="203">
        <f t="shared" si="1"/>
        <v>1.0888086622962254</v>
      </c>
      <c r="N20" s="260"/>
      <c r="O20" s="97"/>
    </row>
    <row r="21" spans="1:15" x14ac:dyDescent="0.25">
      <c r="A21" s="12">
        <v>4</v>
      </c>
      <c r="B21" s="13">
        <v>1</v>
      </c>
      <c r="C21" s="14" t="s">
        <v>9</v>
      </c>
      <c r="D21" s="14" t="s">
        <v>20</v>
      </c>
      <c r="E21" s="14" t="s">
        <v>23</v>
      </c>
      <c r="F21" s="14" t="s">
        <v>24</v>
      </c>
      <c r="G21" s="88" t="s">
        <v>25</v>
      </c>
      <c r="H21" s="114">
        <f>'[1]PAJAK PAK'!H17</f>
        <v>12165000000</v>
      </c>
      <c r="I21" s="244">
        <f>'[1]PAJAK PAK'!I17</f>
        <v>1316483339</v>
      </c>
      <c r="J21" s="261">
        <f>'[1]PAJAK RINCI'!I17</f>
        <v>436593176</v>
      </c>
      <c r="K21" s="207">
        <f t="shared" si="0"/>
        <v>1753076515</v>
      </c>
      <c r="L21" s="208">
        <f t="shared" si="2"/>
        <v>10411923485</v>
      </c>
      <c r="M21" s="203">
        <f t="shared" si="1"/>
        <v>0.14410822153719688</v>
      </c>
      <c r="N21" s="260"/>
      <c r="O21" s="97"/>
    </row>
    <row r="22" spans="1:15" ht="18.75" customHeight="1" x14ac:dyDescent="0.25">
      <c r="A22" s="9">
        <v>4</v>
      </c>
      <c r="B22" s="10">
        <v>1</v>
      </c>
      <c r="C22" s="11" t="s">
        <v>9</v>
      </c>
      <c r="D22" s="11" t="s">
        <v>26</v>
      </c>
      <c r="E22" s="11"/>
      <c r="F22" s="11"/>
      <c r="G22" s="117" t="s">
        <v>27</v>
      </c>
      <c r="H22" s="122">
        <f>SUM(H23:H29)</f>
        <v>11000000000</v>
      </c>
      <c r="I22" s="122">
        <f>SUM(I23:I29)</f>
        <v>10931734214.299999</v>
      </c>
      <c r="J22" s="118">
        <f>SUM(J23:J29)</f>
        <v>949475445</v>
      </c>
      <c r="K22" s="120">
        <f t="shared" si="0"/>
        <v>11881209659.299999</v>
      </c>
      <c r="L22" s="121">
        <f t="shared" si="2"/>
        <v>-881209659.29999924</v>
      </c>
      <c r="M22" s="22">
        <f t="shared" si="1"/>
        <v>1.0801099690272726</v>
      </c>
      <c r="N22" s="209"/>
      <c r="O22" s="97"/>
    </row>
    <row r="23" spans="1:15" ht="30.75" customHeight="1" x14ac:dyDescent="0.25">
      <c r="A23" s="12">
        <v>4</v>
      </c>
      <c r="B23" s="13">
        <v>1</v>
      </c>
      <c r="C23" s="14" t="s">
        <v>9</v>
      </c>
      <c r="D23" s="14" t="s">
        <v>26</v>
      </c>
      <c r="E23" s="14" t="s">
        <v>9</v>
      </c>
      <c r="F23" s="14" t="s">
        <v>14</v>
      </c>
      <c r="G23" s="262" t="s">
        <v>28</v>
      </c>
      <c r="H23" s="263">
        <f>'[1]PAJAK PAK'!H19</f>
        <v>4576500000</v>
      </c>
      <c r="I23" s="264">
        <f>'[1]PAJAK PAK'!I19</f>
        <v>4730919732.8999996</v>
      </c>
      <c r="J23" s="265">
        <f>'[1]PAJAK RINCI'!I19</f>
        <v>319562310</v>
      </c>
      <c r="K23" s="123">
        <f t="shared" si="0"/>
        <v>5050482042.8999996</v>
      </c>
      <c r="L23" s="115">
        <f t="shared" si="2"/>
        <v>-473982042.89999962</v>
      </c>
      <c r="M23" s="116">
        <f t="shared" si="1"/>
        <v>1.1035686753851195</v>
      </c>
      <c r="N23" s="266"/>
      <c r="O23" s="97"/>
    </row>
    <row r="24" spans="1:15" x14ac:dyDescent="0.25">
      <c r="A24" s="12">
        <v>4</v>
      </c>
      <c r="B24" s="13">
        <v>1</v>
      </c>
      <c r="C24" s="14" t="s">
        <v>9</v>
      </c>
      <c r="D24" s="14" t="s">
        <v>26</v>
      </c>
      <c r="E24" s="14" t="s">
        <v>23</v>
      </c>
      <c r="F24" s="14" t="s">
        <v>24</v>
      </c>
      <c r="G24" s="49" t="s">
        <v>29</v>
      </c>
      <c r="H24" s="263">
        <v>1809000000</v>
      </c>
      <c r="I24" s="264">
        <f>'[1]PAJAK PAK'!I20</f>
        <v>322106275</v>
      </c>
      <c r="J24" s="261">
        <f>'[1]PAJAK RINCI'!I20</f>
        <v>1254000</v>
      </c>
      <c r="K24" s="210">
        <f t="shared" si="0"/>
        <v>323360275</v>
      </c>
      <c r="L24" s="208">
        <f t="shared" si="2"/>
        <v>1485639725</v>
      </c>
      <c r="M24" s="203">
        <f t="shared" si="1"/>
        <v>0.1787508430071863</v>
      </c>
      <c r="N24" s="267"/>
      <c r="O24" s="97"/>
    </row>
    <row r="25" spans="1:15" x14ac:dyDescent="0.25">
      <c r="A25" s="12">
        <v>4</v>
      </c>
      <c r="B25" s="13">
        <v>1</v>
      </c>
      <c r="C25" s="14" t="s">
        <v>9</v>
      </c>
      <c r="D25" s="14" t="s">
        <v>26</v>
      </c>
      <c r="E25" s="14" t="s">
        <v>12</v>
      </c>
      <c r="F25" s="14" t="s">
        <v>30</v>
      </c>
      <c r="G25" s="49" t="s">
        <v>31</v>
      </c>
      <c r="H25" s="263">
        <v>760500000</v>
      </c>
      <c r="I25" s="264">
        <f>'[1]PAJAK PAK'!I21</f>
        <v>3500000</v>
      </c>
      <c r="J25" s="261">
        <f>'[1]PAJAK RINCI'!I21</f>
        <v>0</v>
      </c>
      <c r="K25" s="210">
        <f t="shared" si="0"/>
        <v>3500000</v>
      </c>
      <c r="L25" s="208">
        <f t="shared" si="2"/>
        <v>757000000</v>
      </c>
      <c r="M25" s="203">
        <f t="shared" si="1"/>
        <v>4.6022353714661405E-3</v>
      </c>
      <c r="N25" s="267"/>
      <c r="O25" s="97"/>
    </row>
    <row r="26" spans="1:15" x14ac:dyDescent="0.25">
      <c r="A26" s="12">
        <v>4</v>
      </c>
      <c r="B26" s="13">
        <v>1</v>
      </c>
      <c r="C26" s="14" t="s">
        <v>9</v>
      </c>
      <c r="D26" s="14" t="s">
        <v>26</v>
      </c>
      <c r="E26" s="14" t="s">
        <v>32</v>
      </c>
      <c r="F26" s="14" t="s">
        <v>33</v>
      </c>
      <c r="G26" s="49" t="s">
        <v>34</v>
      </c>
      <c r="H26" s="263">
        <v>618000000</v>
      </c>
      <c r="I26" s="264">
        <f>'[1]PAJAK PAK'!I22</f>
        <v>2459267369.9000001</v>
      </c>
      <c r="J26" s="261">
        <f>'[1]PAJAK RINCI'!I22</f>
        <v>334704510</v>
      </c>
      <c r="K26" s="210">
        <f t="shared" si="0"/>
        <v>2793971879.9000001</v>
      </c>
      <c r="L26" s="208">
        <f t="shared" si="2"/>
        <v>-2175971879.9000001</v>
      </c>
      <c r="M26" s="203">
        <f t="shared" si="1"/>
        <v>4.5209900969255665</v>
      </c>
      <c r="N26" s="267"/>
      <c r="O26" s="97"/>
    </row>
    <row r="27" spans="1:15" ht="30.75" customHeight="1" x14ac:dyDescent="0.25">
      <c r="A27" s="12">
        <v>4</v>
      </c>
      <c r="B27" s="13">
        <v>1</v>
      </c>
      <c r="C27" s="14" t="s">
        <v>9</v>
      </c>
      <c r="D27" s="14" t="s">
        <v>26</v>
      </c>
      <c r="E27" s="14" t="s">
        <v>35</v>
      </c>
      <c r="F27" s="14" t="s">
        <v>36</v>
      </c>
      <c r="G27" s="262" t="s">
        <v>37</v>
      </c>
      <c r="H27" s="263">
        <v>288000000</v>
      </c>
      <c r="I27" s="264">
        <f>'[1]PAJAK PAK'!I23</f>
        <v>1051631602.5</v>
      </c>
      <c r="J27" s="265">
        <f>'[1]PAJAK RINCI'!I23</f>
        <v>91156357</v>
      </c>
      <c r="K27" s="123">
        <f t="shared" si="0"/>
        <v>1142787959.5</v>
      </c>
      <c r="L27" s="115">
        <f t="shared" si="2"/>
        <v>-854787959.5</v>
      </c>
      <c r="M27" s="116">
        <f t="shared" si="1"/>
        <v>3.9680137482638891</v>
      </c>
      <c r="N27" s="267"/>
      <c r="O27" s="97"/>
    </row>
    <row r="28" spans="1:15" x14ac:dyDescent="0.25">
      <c r="A28" s="12">
        <v>4</v>
      </c>
      <c r="B28" s="13">
        <v>1</v>
      </c>
      <c r="C28" s="14" t="s">
        <v>9</v>
      </c>
      <c r="D28" s="14" t="s">
        <v>26</v>
      </c>
      <c r="E28" s="14" t="s">
        <v>38</v>
      </c>
      <c r="F28" s="14" t="s">
        <v>39</v>
      </c>
      <c r="G28" s="49" t="s">
        <v>40</v>
      </c>
      <c r="H28" s="263">
        <v>1411500000</v>
      </c>
      <c r="I28" s="264">
        <f>'[1]PAJAK PAK'!I24</f>
        <v>780089297</v>
      </c>
      <c r="J28" s="261">
        <f>'[1]PAJAK RINCI'!I24</f>
        <v>66266253</v>
      </c>
      <c r="K28" s="210">
        <f t="shared" si="0"/>
        <v>846355550</v>
      </c>
      <c r="L28" s="208">
        <f t="shared" si="2"/>
        <v>565144450</v>
      </c>
      <c r="M28" s="203">
        <f t="shared" si="1"/>
        <v>0.59961427559334046</v>
      </c>
      <c r="N28" s="267"/>
      <c r="O28" s="97"/>
    </row>
    <row r="29" spans="1:15" x14ac:dyDescent="0.25">
      <c r="A29" s="12">
        <v>4</v>
      </c>
      <c r="B29" s="13">
        <v>1</v>
      </c>
      <c r="C29" s="14" t="s">
        <v>9</v>
      </c>
      <c r="D29" s="14" t="s">
        <v>26</v>
      </c>
      <c r="E29" s="14" t="s">
        <v>20</v>
      </c>
      <c r="F29" s="14" t="s">
        <v>16</v>
      </c>
      <c r="G29" s="49" t="s">
        <v>41</v>
      </c>
      <c r="H29" s="263">
        <v>1536500000</v>
      </c>
      <c r="I29" s="264">
        <f>'[1]PAJAK PAK'!I25</f>
        <v>1584219937</v>
      </c>
      <c r="J29" s="261">
        <f>'[1]PAJAK RINCI'!I25</f>
        <v>136532015</v>
      </c>
      <c r="K29" s="210">
        <f t="shared" si="0"/>
        <v>1720751952</v>
      </c>
      <c r="L29" s="208">
        <f t="shared" si="2"/>
        <v>-184251952</v>
      </c>
      <c r="M29" s="203">
        <f t="shared" si="1"/>
        <v>1.1199166625447445</v>
      </c>
      <c r="N29" s="267"/>
      <c r="O29" s="97"/>
    </row>
    <row r="30" spans="1:15" ht="18" customHeight="1" x14ac:dyDescent="0.25">
      <c r="A30" s="9">
        <v>4</v>
      </c>
      <c r="B30" s="10">
        <v>1</v>
      </c>
      <c r="C30" s="11" t="s">
        <v>9</v>
      </c>
      <c r="D30" s="11" t="s">
        <v>42</v>
      </c>
      <c r="E30" s="11"/>
      <c r="F30" s="11"/>
      <c r="G30" s="124" t="s">
        <v>43</v>
      </c>
      <c r="H30" s="119">
        <f>SUM(H31:H35)</f>
        <v>24000000000</v>
      </c>
      <c r="I30" s="118">
        <f>SUM(I31:I35)</f>
        <v>21394231807</v>
      </c>
      <c r="J30" s="118">
        <f>SUM(J31:J35)</f>
        <v>1222919932</v>
      </c>
      <c r="K30" s="120">
        <f t="shared" si="0"/>
        <v>22617151739</v>
      </c>
      <c r="L30" s="121">
        <f t="shared" si="2"/>
        <v>1382848261</v>
      </c>
      <c r="M30" s="22">
        <f t="shared" si="1"/>
        <v>0.94238132245833328</v>
      </c>
      <c r="N30" s="260"/>
      <c r="O30" s="97"/>
    </row>
    <row r="31" spans="1:15" x14ac:dyDescent="0.25">
      <c r="A31" s="12">
        <v>4</v>
      </c>
      <c r="B31" s="13">
        <v>1</v>
      </c>
      <c r="C31" s="14" t="s">
        <v>9</v>
      </c>
      <c r="D31" s="14" t="s">
        <v>42</v>
      </c>
      <c r="E31" s="14" t="s">
        <v>9</v>
      </c>
      <c r="F31" s="14" t="s">
        <v>14</v>
      </c>
      <c r="G31" s="211" t="s">
        <v>44</v>
      </c>
      <c r="H31" s="114">
        <f>'[1]PAJAK RINCI'!G27</f>
        <v>22740000000</v>
      </c>
      <c r="I31" s="244">
        <f>'[1]PAJAK PAK'!I27</f>
        <v>19324921533</v>
      </c>
      <c r="J31" s="261">
        <f>'[1]PAJAK RINCI'!I27</f>
        <v>1100955352</v>
      </c>
      <c r="K31" s="210">
        <f t="shared" si="0"/>
        <v>20425876885</v>
      </c>
      <c r="L31" s="208">
        <f t="shared" si="2"/>
        <v>2314123115</v>
      </c>
      <c r="M31" s="203">
        <f t="shared" si="1"/>
        <v>0.89823557102022866</v>
      </c>
      <c r="N31" s="260"/>
      <c r="O31" s="97"/>
    </row>
    <row r="32" spans="1:15" x14ac:dyDescent="0.25">
      <c r="A32" s="12">
        <v>4</v>
      </c>
      <c r="B32" s="13">
        <v>1</v>
      </c>
      <c r="C32" s="14" t="s">
        <v>9</v>
      </c>
      <c r="D32" s="14" t="s">
        <v>42</v>
      </c>
      <c r="E32" s="14" t="s">
        <v>23</v>
      </c>
      <c r="F32" s="14" t="s">
        <v>24</v>
      </c>
      <c r="G32" s="88" t="s">
        <v>45</v>
      </c>
      <c r="H32" s="114">
        <f>'[1]PAJAK RINCI'!G28</f>
        <v>1155000000</v>
      </c>
      <c r="I32" s="244">
        <f>'[1]PAJAK PAK'!I28</f>
        <v>1942056954</v>
      </c>
      <c r="J32" s="261">
        <f>'[1]PAJAK RINCI'!I28</f>
        <v>119564580</v>
      </c>
      <c r="K32" s="210">
        <f t="shared" si="0"/>
        <v>2061621534</v>
      </c>
      <c r="L32" s="208">
        <f t="shared" si="2"/>
        <v>-906621534</v>
      </c>
      <c r="M32" s="203">
        <f t="shared" si="1"/>
        <v>1.7849537090909091</v>
      </c>
      <c r="N32" s="260"/>
      <c r="O32" s="97"/>
    </row>
    <row r="33" spans="1:15" x14ac:dyDescent="0.25">
      <c r="A33" s="12">
        <v>4</v>
      </c>
      <c r="B33" s="13">
        <v>1</v>
      </c>
      <c r="C33" s="14" t="s">
        <v>9</v>
      </c>
      <c r="D33" s="14" t="s">
        <v>42</v>
      </c>
      <c r="E33" s="14" t="s">
        <v>12</v>
      </c>
      <c r="F33" s="14" t="s">
        <v>30</v>
      </c>
      <c r="G33" s="88" t="s">
        <v>46</v>
      </c>
      <c r="H33" s="114">
        <f>'[1]PAJAK RINCI'!G29</f>
        <v>1575000</v>
      </c>
      <c r="I33" s="244">
        <f>'[1]PAJAK PAK'!I29</f>
        <v>0</v>
      </c>
      <c r="J33" s="261">
        <f>'[1]PAJAK RINCI'!I29</f>
        <v>0</v>
      </c>
      <c r="K33" s="210">
        <f t="shared" si="0"/>
        <v>0</v>
      </c>
      <c r="L33" s="208">
        <f t="shared" si="2"/>
        <v>1575000</v>
      </c>
      <c r="M33" s="203">
        <f t="shared" si="1"/>
        <v>0</v>
      </c>
      <c r="N33" s="260"/>
      <c r="O33" s="97"/>
    </row>
    <row r="34" spans="1:15" x14ac:dyDescent="0.25">
      <c r="A34" s="12">
        <v>4</v>
      </c>
      <c r="B34" s="13">
        <v>1</v>
      </c>
      <c r="C34" s="14" t="s">
        <v>9</v>
      </c>
      <c r="D34" s="14" t="s">
        <v>42</v>
      </c>
      <c r="E34" s="14" t="s">
        <v>32</v>
      </c>
      <c r="F34" s="14" t="s">
        <v>33</v>
      </c>
      <c r="G34" s="88" t="s">
        <v>47</v>
      </c>
      <c r="H34" s="114">
        <f>'[1]PAJAK RINCI'!G30</f>
        <v>1050000</v>
      </c>
      <c r="I34" s="244">
        <f>'[1]PAJAK PAK'!I30</f>
        <v>28800000</v>
      </c>
      <c r="J34" s="261">
        <f>'[1]PAJAK RINCI'!I30</f>
        <v>2400000</v>
      </c>
      <c r="K34" s="210">
        <f t="shared" si="0"/>
        <v>31200000</v>
      </c>
      <c r="L34" s="208">
        <f t="shared" si="2"/>
        <v>-30150000</v>
      </c>
      <c r="M34" s="203">
        <f t="shared" si="1"/>
        <v>29.714285714285715</v>
      </c>
      <c r="N34" s="260"/>
      <c r="O34" s="97"/>
    </row>
    <row r="35" spans="1:15" x14ac:dyDescent="0.25">
      <c r="A35" s="12">
        <v>4</v>
      </c>
      <c r="B35" s="13">
        <v>1</v>
      </c>
      <c r="C35" s="14" t="s">
        <v>9</v>
      </c>
      <c r="D35" s="14" t="s">
        <v>42</v>
      </c>
      <c r="E35" s="14" t="s">
        <v>35</v>
      </c>
      <c r="F35" s="14" t="s">
        <v>36</v>
      </c>
      <c r="G35" s="88" t="s">
        <v>48</v>
      </c>
      <c r="H35" s="114">
        <f>'[1]PAJAK RINCI'!G31</f>
        <v>102375000</v>
      </c>
      <c r="I35" s="244">
        <f>'[1]PAJAK PAK'!I31</f>
        <v>98453320</v>
      </c>
      <c r="J35" s="261">
        <f>'[1]PAJAK RINCI'!I31</f>
        <v>0</v>
      </c>
      <c r="K35" s="210">
        <f t="shared" si="0"/>
        <v>98453320</v>
      </c>
      <c r="L35" s="208">
        <f t="shared" si="2"/>
        <v>3921680</v>
      </c>
      <c r="M35" s="203">
        <f t="shared" si="1"/>
        <v>0.96169299145299147</v>
      </c>
      <c r="N35" s="260"/>
      <c r="O35" s="97"/>
    </row>
    <row r="36" spans="1:15" ht="18.75" customHeight="1" x14ac:dyDescent="0.25">
      <c r="A36" s="9">
        <v>4</v>
      </c>
      <c r="B36" s="10">
        <v>1</v>
      </c>
      <c r="C36" s="11" t="s">
        <v>9</v>
      </c>
      <c r="D36" s="11" t="s">
        <v>49</v>
      </c>
      <c r="E36" s="11"/>
      <c r="F36" s="11"/>
      <c r="G36" s="117" t="s">
        <v>50</v>
      </c>
      <c r="H36" s="122">
        <f>SUM(H37:H38)</f>
        <v>110000000000</v>
      </c>
      <c r="I36" s="122">
        <f>SUM(I37:I38)</f>
        <v>106244593578.09</v>
      </c>
      <c r="J36" s="118">
        <f>J37+J38</f>
        <v>10808915688</v>
      </c>
      <c r="K36" s="120">
        <f t="shared" si="0"/>
        <v>117053509266.09</v>
      </c>
      <c r="L36" s="121">
        <f t="shared" si="2"/>
        <v>-7053509266.0899963</v>
      </c>
      <c r="M36" s="22">
        <f t="shared" si="1"/>
        <v>1.0641228115099091</v>
      </c>
      <c r="N36" s="260"/>
      <c r="O36" s="97"/>
    </row>
    <row r="37" spans="1:15" x14ac:dyDescent="0.25">
      <c r="A37" s="12">
        <v>4</v>
      </c>
      <c r="B37" s="13">
        <v>1</v>
      </c>
      <c r="C37" s="14" t="s">
        <v>9</v>
      </c>
      <c r="D37" s="14" t="s">
        <v>49</v>
      </c>
      <c r="E37" s="14" t="s">
        <v>9</v>
      </c>
      <c r="F37" s="14" t="s">
        <v>14</v>
      </c>
      <c r="G37" s="15" t="s">
        <v>51</v>
      </c>
      <c r="H37" s="114">
        <f>'[1]PAJAK PAK'!H33</f>
        <v>109550000000</v>
      </c>
      <c r="I37" s="244">
        <f>'[1]PAJAK PAK'!I33</f>
        <v>105906225351</v>
      </c>
      <c r="J37" s="261">
        <f>'[1]PAJAK RINCI'!I33</f>
        <v>10784919022</v>
      </c>
      <c r="K37" s="210">
        <f t="shared" si="0"/>
        <v>116691144373</v>
      </c>
      <c r="L37" s="208">
        <f t="shared" si="2"/>
        <v>-7141144373</v>
      </c>
      <c r="M37" s="203">
        <f t="shared" si="1"/>
        <v>1.0651861649748973</v>
      </c>
      <c r="N37" s="260"/>
      <c r="O37" s="97"/>
    </row>
    <row r="38" spans="1:15" x14ac:dyDescent="0.25">
      <c r="A38" s="12">
        <v>4</v>
      </c>
      <c r="B38" s="13">
        <v>1</v>
      </c>
      <c r="C38" s="14" t="s">
        <v>9</v>
      </c>
      <c r="D38" s="14" t="s">
        <v>49</v>
      </c>
      <c r="E38" s="14" t="s">
        <v>23</v>
      </c>
      <c r="F38" s="14" t="s">
        <v>24</v>
      </c>
      <c r="G38" s="15" t="s">
        <v>52</v>
      </c>
      <c r="H38" s="114">
        <f>'[1]PAJAK RINCI'!G34</f>
        <v>450000000</v>
      </c>
      <c r="I38" s="244">
        <f>'[1]PAJAK PAK'!I34</f>
        <v>338368227.08999997</v>
      </c>
      <c r="J38" s="261">
        <f>'[1]PAJAK RINCI'!I34</f>
        <v>23996666</v>
      </c>
      <c r="K38" s="210">
        <f t="shared" si="0"/>
        <v>362364893.08999997</v>
      </c>
      <c r="L38" s="208">
        <f t="shared" si="2"/>
        <v>87635106.910000026</v>
      </c>
      <c r="M38" s="203">
        <f t="shared" si="1"/>
        <v>0.80525531797777772</v>
      </c>
      <c r="N38" s="260"/>
      <c r="O38" s="97"/>
    </row>
    <row r="39" spans="1:15" ht="18" customHeight="1" x14ac:dyDescent="0.25">
      <c r="A39" s="9">
        <v>4</v>
      </c>
      <c r="B39" s="10">
        <v>1</v>
      </c>
      <c r="C39" s="11" t="s">
        <v>9</v>
      </c>
      <c r="D39" s="11" t="s">
        <v>53</v>
      </c>
      <c r="E39" s="11"/>
      <c r="F39" s="11"/>
      <c r="G39" s="90" t="s">
        <v>54</v>
      </c>
      <c r="H39" s="16">
        <f>SUM(H40)</f>
        <v>5000000000</v>
      </c>
      <c r="I39" s="122">
        <f>SUM(I40)</f>
        <v>5160791453</v>
      </c>
      <c r="J39" s="118">
        <f>J40</f>
        <v>387416483</v>
      </c>
      <c r="K39" s="120">
        <f t="shared" si="0"/>
        <v>5548207936</v>
      </c>
      <c r="L39" s="121">
        <f t="shared" si="2"/>
        <v>-548207936</v>
      </c>
      <c r="M39" s="22">
        <f t="shared" si="1"/>
        <v>1.1096415872000001</v>
      </c>
      <c r="N39" s="260"/>
      <c r="O39" s="97"/>
    </row>
    <row r="40" spans="1:15" x14ac:dyDescent="0.25">
      <c r="A40" s="12">
        <v>4</v>
      </c>
      <c r="B40" s="13">
        <v>1</v>
      </c>
      <c r="C40" s="14" t="s">
        <v>9</v>
      </c>
      <c r="D40" s="14" t="s">
        <v>53</v>
      </c>
      <c r="E40" s="14" t="s">
        <v>9</v>
      </c>
      <c r="F40" s="14" t="s">
        <v>14</v>
      </c>
      <c r="G40" s="88" t="s">
        <v>55</v>
      </c>
      <c r="H40" s="212">
        <f>'[1]PAJAK PAK'!H36</f>
        <v>5000000000</v>
      </c>
      <c r="I40" s="244">
        <f>'[1]PAJAK PAK'!I36</f>
        <v>5160791453</v>
      </c>
      <c r="J40" s="261">
        <f>'[1]PAJAK RINCI'!I36</f>
        <v>387416483</v>
      </c>
      <c r="K40" s="210">
        <f t="shared" si="0"/>
        <v>5548207936</v>
      </c>
      <c r="L40" s="208">
        <f t="shared" si="2"/>
        <v>-548207936</v>
      </c>
      <c r="M40" s="203">
        <f t="shared" si="1"/>
        <v>1.1096415872000001</v>
      </c>
      <c r="N40" s="260"/>
      <c r="O40" s="97"/>
    </row>
    <row r="41" spans="1:15" ht="18" customHeight="1" x14ac:dyDescent="0.25">
      <c r="A41" s="9">
        <v>4</v>
      </c>
      <c r="B41" s="10">
        <v>1</v>
      </c>
      <c r="C41" s="11" t="s">
        <v>9</v>
      </c>
      <c r="D41" s="11" t="s">
        <v>56</v>
      </c>
      <c r="E41" s="11"/>
      <c r="F41" s="11"/>
      <c r="G41" s="125" t="s">
        <v>57</v>
      </c>
      <c r="H41" s="16">
        <f>SUM(H42)</f>
        <v>3500000000</v>
      </c>
      <c r="I41" s="122">
        <f>SUM(I42)</f>
        <v>3518131934.6999998</v>
      </c>
      <c r="J41" s="118">
        <f>J42</f>
        <v>291067302</v>
      </c>
      <c r="K41" s="120">
        <f t="shared" si="0"/>
        <v>3809199236.6999998</v>
      </c>
      <c r="L41" s="121">
        <f t="shared" si="2"/>
        <v>-309199236.69999981</v>
      </c>
      <c r="M41" s="22">
        <f t="shared" si="1"/>
        <v>1.0883426390571429</v>
      </c>
      <c r="N41" s="268"/>
      <c r="O41" s="97"/>
    </row>
    <row r="42" spans="1:15" x14ac:dyDescent="0.25">
      <c r="A42" s="12">
        <v>4</v>
      </c>
      <c r="B42" s="13">
        <v>1</v>
      </c>
      <c r="C42" s="14" t="s">
        <v>9</v>
      </c>
      <c r="D42" s="14" t="s">
        <v>56</v>
      </c>
      <c r="E42" s="14" t="s">
        <v>9</v>
      </c>
      <c r="F42" s="14" t="s">
        <v>14</v>
      </c>
      <c r="G42" s="88" t="s">
        <v>57</v>
      </c>
      <c r="H42" s="269">
        <f>'[1]PAJAK RINCI'!G38</f>
        <v>3500000000</v>
      </c>
      <c r="I42" s="244">
        <f>'[1]PAJAK PAK'!I38</f>
        <v>3518131934.6999998</v>
      </c>
      <c r="J42" s="261">
        <f>'[1]PAJAK RINCI'!I38</f>
        <v>291067302</v>
      </c>
      <c r="K42" s="210">
        <f t="shared" si="0"/>
        <v>3809199236.6999998</v>
      </c>
      <c r="L42" s="208">
        <f t="shared" si="2"/>
        <v>-309199236.69999981</v>
      </c>
      <c r="M42" s="203">
        <f t="shared" si="1"/>
        <v>1.0883426390571429</v>
      </c>
      <c r="N42" s="268"/>
      <c r="O42" s="97"/>
    </row>
    <row r="43" spans="1:15" ht="18" customHeight="1" x14ac:dyDescent="0.25">
      <c r="A43" s="9">
        <v>4</v>
      </c>
      <c r="B43" s="10">
        <v>1</v>
      </c>
      <c r="C43" s="11" t="s">
        <v>9</v>
      </c>
      <c r="D43" s="11" t="s">
        <v>58</v>
      </c>
      <c r="E43" s="11"/>
      <c r="F43" s="11"/>
      <c r="G43" s="125" t="s">
        <v>59</v>
      </c>
      <c r="H43" s="126">
        <f>SUM(H44)</f>
        <v>73000000000</v>
      </c>
      <c r="I43" s="122">
        <f>SUM(I44)</f>
        <v>70100001268</v>
      </c>
      <c r="J43" s="118">
        <f>J44</f>
        <v>1761157063</v>
      </c>
      <c r="K43" s="120">
        <f t="shared" si="0"/>
        <v>71861158331</v>
      </c>
      <c r="L43" s="121">
        <f t="shared" si="2"/>
        <v>1138841669</v>
      </c>
      <c r="M43" s="22">
        <f t="shared" si="1"/>
        <v>0.98439942919178081</v>
      </c>
      <c r="N43" s="260"/>
      <c r="O43" s="97"/>
    </row>
    <row r="44" spans="1:15" x14ac:dyDescent="0.25">
      <c r="A44" s="12">
        <v>4</v>
      </c>
      <c r="B44" s="13">
        <v>1</v>
      </c>
      <c r="C44" s="14" t="s">
        <v>9</v>
      </c>
      <c r="D44" s="14" t="s">
        <v>58</v>
      </c>
      <c r="E44" s="14" t="s">
        <v>9</v>
      </c>
      <c r="F44" s="14" t="s">
        <v>14</v>
      </c>
      <c r="G44" s="88" t="s">
        <v>59</v>
      </c>
      <c r="H44" s="270">
        <f>'[1]PAJAK RINCI'!G40</f>
        <v>73000000000</v>
      </c>
      <c r="I44" s="244">
        <f>'[1]PAJAK PAK'!I40</f>
        <v>70100001268</v>
      </c>
      <c r="J44" s="261">
        <f>'[1]PAJAK RINCI'!I40</f>
        <v>1761157063</v>
      </c>
      <c r="K44" s="210">
        <f t="shared" si="0"/>
        <v>71861158331</v>
      </c>
      <c r="L44" s="208">
        <f t="shared" si="2"/>
        <v>1138841669</v>
      </c>
      <c r="M44" s="203">
        <f t="shared" si="1"/>
        <v>0.98439942919178081</v>
      </c>
      <c r="N44" s="260"/>
      <c r="O44" s="97"/>
    </row>
    <row r="45" spans="1:15" ht="18" customHeight="1" x14ac:dyDescent="0.25">
      <c r="A45" s="9">
        <v>4</v>
      </c>
      <c r="B45" s="10">
        <v>1</v>
      </c>
      <c r="C45" s="11" t="s">
        <v>9</v>
      </c>
      <c r="D45" s="11" t="s">
        <v>60</v>
      </c>
      <c r="E45" s="11"/>
      <c r="F45" s="11"/>
      <c r="G45" s="125" t="s">
        <v>61</v>
      </c>
      <c r="H45" s="16">
        <f>SUM(H46)</f>
        <v>225500000000</v>
      </c>
      <c r="I45" s="122">
        <f>SUM(I46)</f>
        <v>211407456846.72</v>
      </c>
      <c r="J45" s="118">
        <f>J46</f>
        <v>25324062191</v>
      </c>
      <c r="K45" s="120">
        <f t="shared" si="0"/>
        <v>236731519037.72</v>
      </c>
      <c r="L45" s="121">
        <f t="shared" si="2"/>
        <v>-11231519037.720001</v>
      </c>
      <c r="M45" s="22">
        <f t="shared" si="1"/>
        <v>1.0498071797681596</v>
      </c>
      <c r="N45" s="260"/>
      <c r="O45" s="97"/>
    </row>
    <row r="46" spans="1:15" x14ac:dyDescent="0.25">
      <c r="A46" s="12">
        <v>4</v>
      </c>
      <c r="B46" s="13">
        <v>1</v>
      </c>
      <c r="C46" s="14" t="s">
        <v>9</v>
      </c>
      <c r="D46" s="14" t="s">
        <v>60</v>
      </c>
      <c r="E46" s="14" t="s">
        <v>9</v>
      </c>
      <c r="F46" s="14" t="s">
        <v>14</v>
      </c>
      <c r="G46" s="88" t="s">
        <v>61</v>
      </c>
      <c r="H46" s="244">
        <f>'[1]PAJAK PAK'!H42</f>
        <v>225500000000</v>
      </c>
      <c r="I46" s="244">
        <f>'[1]PAJAK PAK'!I42</f>
        <v>211407456846.72</v>
      </c>
      <c r="J46" s="261">
        <f>'[1]PAJAK RINCI'!I42</f>
        <v>25324062191</v>
      </c>
      <c r="K46" s="210">
        <f t="shared" si="0"/>
        <v>236731519037.72</v>
      </c>
      <c r="L46" s="213">
        <f t="shared" si="2"/>
        <v>-11231519037.720001</v>
      </c>
      <c r="M46" s="203">
        <f t="shared" si="1"/>
        <v>1.0498071797681596</v>
      </c>
      <c r="N46" s="260"/>
      <c r="O46" s="97"/>
    </row>
    <row r="47" spans="1:15" ht="18" customHeight="1" x14ac:dyDescent="0.25">
      <c r="A47" s="124">
        <v>4</v>
      </c>
      <c r="B47" s="127">
        <v>1</v>
      </c>
      <c r="C47" s="271" t="s">
        <v>9</v>
      </c>
      <c r="D47" s="128" t="s">
        <v>62</v>
      </c>
      <c r="E47" s="128" t="s">
        <v>9</v>
      </c>
      <c r="F47" s="14"/>
      <c r="G47" s="90" t="s">
        <v>63</v>
      </c>
      <c r="H47" s="214">
        <f>H48</f>
        <v>126293996903</v>
      </c>
      <c r="I47" s="214">
        <f>I48</f>
        <v>119536096300</v>
      </c>
      <c r="J47" s="215">
        <f>J48</f>
        <v>12850399300</v>
      </c>
      <c r="K47" s="216">
        <f t="shared" si="0"/>
        <v>132386495600</v>
      </c>
      <c r="L47" s="217">
        <f>H47-K47</f>
        <v>-6092498697</v>
      </c>
      <c r="M47" s="93">
        <f>K47/H47</f>
        <v>1.0482406040382057</v>
      </c>
      <c r="N47" s="272"/>
      <c r="O47" s="97"/>
    </row>
    <row r="48" spans="1:15" x14ac:dyDescent="0.25">
      <c r="A48" s="124">
        <v>4</v>
      </c>
      <c r="B48" s="127">
        <v>1</v>
      </c>
      <c r="C48" s="271" t="s">
        <v>9</v>
      </c>
      <c r="D48" s="128" t="s">
        <v>62</v>
      </c>
      <c r="E48" s="128" t="s">
        <v>9</v>
      </c>
      <c r="F48" s="14" t="s">
        <v>14</v>
      </c>
      <c r="G48" s="46" t="s">
        <v>120</v>
      </c>
      <c r="H48" s="244">
        <f>'[1]PAJAK RINCI'!G43</f>
        <v>126293996903</v>
      </c>
      <c r="I48" s="244">
        <f>'[1]PAJAK PAK'!I43</f>
        <v>119536096300</v>
      </c>
      <c r="J48" s="261">
        <f>'[1]PAJAK RINCI'!I43</f>
        <v>12850399300</v>
      </c>
      <c r="K48" s="210">
        <f t="shared" si="0"/>
        <v>132386495600</v>
      </c>
      <c r="L48" s="213">
        <f>H48-K48</f>
        <v>-6092498697</v>
      </c>
      <c r="M48" s="203">
        <f>K48/H48</f>
        <v>1.0482406040382057</v>
      </c>
      <c r="N48" s="272"/>
      <c r="O48" s="97"/>
    </row>
    <row r="49" spans="1:15" ht="18.75" customHeight="1" x14ac:dyDescent="0.25">
      <c r="A49" s="124">
        <v>4</v>
      </c>
      <c r="B49" s="127">
        <v>1</v>
      </c>
      <c r="C49" s="271" t="s">
        <v>9</v>
      </c>
      <c r="D49" s="128" t="s">
        <v>64</v>
      </c>
      <c r="E49" s="128" t="s">
        <v>9</v>
      </c>
      <c r="F49" s="14"/>
      <c r="G49" s="129" t="s">
        <v>65</v>
      </c>
      <c r="H49" s="214">
        <f>H50</f>
        <v>57801526810</v>
      </c>
      <c r="I49" s="214">
        <f>I50</f>
        <v>48627667400</v>
      </c>
      <c r="J49" s="215">
        <f>J50</f>
        <v>4356589500</v>
      </c>
      <c r="K49" s="216">
        <f t="shared" si="0"/>
        <v>52984256900</v>
      </c>
      <c r="L49" s="217">
        <f>H49-K49</f>
        <v>4817269910</v>
      </c>
      <c r="M49" s="93">
        <f>K49/H49</f>
        <v>0.91665843143149317</v>
      </c>
      <c r="N49" s="272"/>
      <c r="O49" s="97"/>
    </row>
    <row r="50" spans="1:15" ht="16.5" thickBot="1" x14ac:dyDescent="0.3">
      <c r="A50" s="130">
        <v>4</v>
      </c>
      <c r="B50" s="131">
        <v>1</v>
      </c>
      <c r="C50" s="273" t="s">
        <v>9</v>
      </c>
      <c r="D50" s="132" t="s">
        <v>64</v>
      </c>
      <c r="E50" s="132" t="s">
        <v>9</v>
      </c>
      <c r="F50" s="17" t="s">
        <v>14</v>
      </c>
      <c r="G50" s="133" t="s">
        <v>121</v>
      </c>
      <c r="H50" s="253">
        <f>'[1]PAJAK RINCI'!G45</f>
        <v>57801526810</v>
      </c>
      <c r="I50" s="253">
        <f>'[1]PAJAK PAK'!I45</f>
        <v>48627667400</v>
      </c>
      <c r="J50" s="274">
        <f>'[1]PAJAK RINCI'!I45</f>
        <v>4356589500</v>
      </c>
      <c r="K50" s="218">
        <f t="shared" si="0"/>
        <v>52984256900</v>
      </c>
      <c r="L50" s="219">
        <f>H50-K50</f>
        <v>4817269910</v>
      </c>
      <c r="M50" s="220">
        <f>K50/H50</f>
        <v>0.91665843143149317</v>
      </c>
      <c r="N50" s="275"/>
      <c r="O50" s="229"/>
    </row>
    <row r="51" spans="1:15" ht="12" customHeight="1" thickBot="1" x14ac:dyDescent="0.3">
      <c r="A51" s="255"/>
      <c r="B51" s="256"/>
      <c r="C51" s="256"/>
      <c r="D51" s="256"/>
      <c r="E51" s="256"/>
      <c r="F51" s="256"/>
      <c r="G51" s="257"/>
      <c r="H51" s="276"/>
      <c r="I51" s="276"/>
      <c r="J51" s="277"/>
      <c r="K51" s="276"/>
      <c r="L51" s="135"/>
      <c r="M51" s="136"/>
    </row>
    <row r="52" spans="1:15" ht="20.25" customHeight="1" thickBot="1" x14ac:dyDescent="0.3">
      <c r="A52" s="18">
        <v>4</v>
      </c>
      <c r="B52" s="19">
        <v>1</v>
      </c>
      <c r="C52" s="20" t="s">
        <v>23</v>
      </c>
      <c r="D52" s="19"/>
      <c r="E52" s="21"/>
      <c r="F52" s="21"/>
      <c r="G52" s="4" t="s">
        <v>66</v>
      </c>
      <c r="H52" s="23">
        <f>H54+H74+H90</f>
        <v>123019801623.25999</v>
      </c>
      <c r="I52" s="23">
        <f>I54+I74+I90</f>
        <v>114780652265.61</v>
      </c>
      <c r="J52" s="23">
        <f>J54+J74+J90</f>
        <v>11554321970.860001</v>
      </c>
      <c r="K52" s="23">
        <f>K54+K74+K90</f>
        <v>126334974236.47</v>
      </c>
      <c r="L52" s="31">
        <f>H52-K52</f>
        <v>-3315172613.2100067</v>
      </c>
      <c r="M52" s="22">
        <f>K52/H52</f>
        <v>1.026948284499454</v>
      </c>
      <c r="N52" s="278"/>
      <c r="O52" s="89"/>
    </row>
    <row r="53" spans="1:15" ht="12.75" customHeight="1" thickBot="1" x14ac:dyDescent="0.3">
      <c r="A53" s="137"/>
      <c r="B53" s="21"/>
      <c r="C53" s="21"/>
      <c r="D53" s="21"/>
      <c r="E53" s="21"/>
      <c r="F53" s="21"/>
      <c r="G53" s="98"/>
      <c r="H53" s="138"/>
      <c r="I53" s="276"/>
      <c r="J53" s="277"/>
      <c r="K53" s="276"/>
      <c r="L53" s="135"/>
      <c r="M53" s="136"/>
    </row>
    <row r="54" spans="1:15" ht="24" customHeight="1" thickBot="1" x14ac:dyDescent="0.3">
      <c r="A54" s="18">
        <v>4</v>
      </c>
      <c r="B54" s="19">
        <v>1</v>
      </c>
      <c r="C54" s="20" t="s">
        <v>23</v>
      </c>
      <c r="D54" s="20" t="s">
        <v>9</v>
      </c>
      <c r="E54" s="20"/>
      <c r="F54" s="20"/>
      <c r="G54" s="4" t="s">
        <v>67</v>
      </c>
      <c r="H54" s="23">
        <f>H55+H59+H61+H63+H69+H71</f>
        <v>102439801623.25999</v>
      </c>
      <c r="I54" s="23">
        <f>I55+I59+I61+I63+I69+I71</f>
        <v>97154586045.610001</v>
      </c>
      <c r="J54" s="23">
        <f>J55+J59+J61+J63+J69+J71</f>
        <v>8935401948.8600006</v>
      </c>
      <c r="K54" s="24">
        <f t="shared" ref="K54:K89" si="3">I54+J54</f>
        <v>106089987994.47</v>
      </c>
      <c r="L54" s="25">
        <f>H54-K54</f>
        <v>-3650186371.2100067</v>
      </c>
      <c r="M54" s="22">
        <f t="shared" ref="M54:M70" si="4">K54/H54</f>
        <v>1.0356325013653793</v>
      </c>
      <c r="N54" s="260"/>
    </row>
    <row r="55" spans="1:15" ht="20.25" customHeight="1" x14ac:dyDescent="0.25">
      <c r="A55" s="199">
        <v>4</v>
      </c>
      <c r="B55" s="200">
        <v>1</v>
      </c>
      <c r="C55" s="174" t="s">
        <v>23</v>
      </c>
      <c r="D55" s="174" t="s">
        <v>9</v>
      </c>
      <c r="E55" s="174" t="s">
        <v>9</v>
      </c>
      <c r="F55" s="174"/>
      <c r="G55" s="221" t="s">
        <v>68</v>
      </c>
      <c r="H55" s="279">
        <f>H56+H57+H58</f>
        <v>60253801623.259995</v>
      </c>
      <c r="I55" s="279">
        <f>I56+I57+I58</f>
        <v>60944438254</v>
      </c>
      <c r="J55" s="279">
        <f>J56+J57+J58</f>
        <v>5344433431.8600006</v>
      </c>
      <c r="K55" s="281">
        <f t="shared" si="3"/>
        <v>66288871685.860001</v>
      </c>
      <c r="L55" s="282">
        <f>H55-K55</f>
        <v>-6035070062.6000061</v>
      </c>
      <c r="M55" s="283">
        <f t="shared" si="4"/>
        <v>1.1001608180731002</v>
      </c>
    </row>
    <row r="56" spans="1:15" ht="20.25" customHeight="1" x14ac:dyDescent="0.25">
      <c r="A56" s="88">
        <v>4</v>
      </c>
      <c r="B56" s="61">
        <v>1</v>
      </c>
      <c r="C56" s="147" t="s">
        <v>23</v>
      </c>
      <c r="D56" s="147" t="s">
        <v>9</v>
      </c>
      <c r="E56" s="147" t="s">
        <v>9</v>
      </c>
      <c r="F56" s="14" t="s">
        <v>14</v>
      </c>
      <c r="G56" s="46" t="s">
        <v>128</v>
      </c>
      <c r="H56" s="284">
        <f>'[1]RET PAK'!H65</f>
        <v>32919782873.259998</v>
      </c>
      <c r="I56" s="285">
        <f>'[1]RET PAK'!I65</f>
        <v>33009711075</v>
      </c>
      <c r="J56" s="286">
        <f>'[1]RET PAK'!J65</f>
        <v>3234543425.71</v>
      </c>
      <c r="K56" s="150">
        <f t="shared" si="3"/>
        <v>36244254500.709999</v>
      </c>
      <c r="L56" s="151">
        <f t="shared" ref="L56:L70" si="5">H56-K56</f>
        <v>-3324471627.4500008</v>
      </c>
      <c r="M56" s="203">
        <f t="shared" si="4"/>
        <v>1.1009870460035869</v>
      </c>
      <c r="N56" s="315"/>
    </row>
    <row r="57" spans="1:15" ht="20.25" customHeight="1" x14ac:dyDescent="0.25">
      <c r="A57" s="88">
        <v>4</v>
      </c>
      <c r="B57" s="61">
        <v>1</v>
      </c>
      <c r="C57" s="147" t="s">
        <v>23</v>
      </c>
      <c r="D57" s="147" t="s">
        <v>9</v>
      </c>
      <c r="E57" s="147" t="s">
        <v>9</v>
      </c>
      <c r="F57" s="14" t="s">
        <v>36</v>
      </c>
      <c r="G57" s="46" t="s">
        <v>129</v>
      </c>
      <c r="H57" s="284">
        <f>'[1]RET PAK'!H66</f>
        <v>26900000000</v>
      </c>
      <c r="I57" s="285">
        <f>'[1]RET PAK'!I66</f>
        <v>27486127179</v>
      </c>
      <c r="J57" s="286">
        <f>'[1]RET PAK'!J66</f>
        <v>2018993006.1500001</v>
      </c>
      <c r="K57" s="150">
        <f t="shared" si="3"/>
        <v>29505120185.150002</v>
      </c>
      <c r="L57" s="151">
        <f>H57-K57</f>
        <v>-2605120185.1500015</v>
      </c>
      <c r="M57" s="203">
        <f>K57/H57</f>
        <v>1.0968446165483272</v>
      </c>
      <c r="N57" s="315"/>
    </row>
    <row r="58" spans="1:15" s="290" customFormat="1" ht="32.25" customHeight="1" x14ac:dyDescent="0.25">
      <c r="A58" s="113">
        <v>4</v>
      </c>
      <c r="B58" s="56">
        <v>1</v>
      </c>
      <c r="C58" s="28" t="s">
        <v>23</v>
      </c>
      <c r="D58" s="28" t="s">
        <v>9</v>
      </c>
      <c r="E58" s="28" t="s">
        <v>9</v>
      </c>
      <c r="F58" s="14" t="s">
        <v>39</v>
      </c>
      <c r="G58" s="15" t="s">
        <v>130</v>
      </c>
      <c r="H58" s="287">
        <f>'[1]RET PAK'!H67</f>
        <v>434018750</v>
      </c>
      <c r="I58" s="288">
        <f>'[1]RET PAK'!I67</f>
        <v>448600000</v>
      </c>
      <c r="J58" s="289">
        <f>'[1]RET PAK'!J67</f>
        <v>90897000</v>
      </c>
      <c r="K58" s="143">
        <f t="shared" si="3"/>
        <v>539497000</v>
      </c>
      <c r="L58" s="51">
        <f>H58-K58</f>
        <v>-105478250</v>
      </c>
      <c r="M58" s="116">
        <f>K58/H58</f>
        <v>1.2430269429604135</v>
      </c>
      <c r="N58" s="316"/>
      <c r="O58" s="291"/>
    </row>
    <row r="59" spans="1:15" ht="20.25" customHeight="1" x14ac:dyDescent="0.25">
      <c r="A59" s="199">
        <v>4</v>
      </c>
      <c r="B59" s="200">
        <v>1</v>
      </c>
      <c r="C59" s="174" t="s">
        <v>23</v>
      </c>
      <c r="D59" s="174" t="s">
        <v>9</v>
      </c>
      <c r="E59" s="174" t="s">
        <v>23</v>
      </c>
      <c r="F59" s="174"/>
      <c r="G59" s="90" t="s">
        <v>69</v>
      </c>
      <c r="H59" s="153">
        <f>H60</f>
        <v>22000000000</v>
      </c>
      <c r="I59" s="153">
        <f>I60</f>
        <v>22930667500</v>
      </c>
      <c r="J59" s="201">
        <f>J60</f>
        <v>2087536000</v>
      </c>
      <c r="K59" s="155">
        <f t="shared" si="3"/>
        <v>25018203500</v>
      </c>
      <c r="L59" s="156">
        <f t="shared" si="5"/>
        <v>-3018203500</v>
      </c>
      <c r="M59" s="93">
        <f t="shared" si="4"/>
        <v>1.1371910681818183</v>
      </c>
    </row>
    <row r="60" spans="1:15" ht="20.25" customHeight="1" x14ac:dyDescent="0.25">
      <c r="A60" s="88">
        <v>4</v>
      </c>
      <c r="B60" s="61">
        <v>1</v>
      </c>
      <c r="C60" s="147" t="s">
        <v>23</v>
      </c>
      <c r="D60" s="147" t="s">
        <v>9</v>
      </c>
      <c r="E60" s="147" t="s">
        <v>23</v>
      </c>
      <c r="F60" s="14" t="s">
        <v>14</v>
      </c>
      <c r="G60" s="49" t="s">
        <v>69</v>
      </c>
      <c r="H60" s="284">
        <f>'[1]RET PAK'!H69</f>
        <v>22000000000</v>
      </c>
      <c r="I60" s="285">
        <f>'[1]RET PAK'!I69</f>
        <v>22930667500</v>
      </c>
      <c r="J60" s="286">
        <f>'[1]RET PAK'!J69</f>
        <v>2087536000</v>
      </c>
      <c r="K60" s="150">
        <f t="shared" si="3"/>
        <v>25018203500</v>
      </c>
      <c r="L60" s="151">
        <f t="shared" si="5"/>
        <v>-3018203500</v>
      </c>
      <c r="M60" s="203">
        <f t="shared" si="4"/>
        <v>1.1371910681818183</v>
      </c>
    </row>
    <row r="61" spans="1:15" ht="20.25" customHeight="1" x14ac:dyDescent="0.25">
      <c r="A61" s="199">
        <v>4</v>
      </c>
      <c r="B61" s="200">
        <v>1</v>
      </c>
      <c r="C61" s="174" t="s">
        <v>23</v>
      </c>
      <c r="D61" s="174" t="s">
        <v>9</v>
      </c>
      <c r="E61" s="174" t="s">
        <v>32</v>
      </c>
      <c r="F61" s="174"/>
      <c r="G61" s="90" t="s">
        <v>70</v>
      </c>
      <c r="H61" s="153">
        <f>H62</f>
        <v>10500000000</v>
      </c>
      <c r="I61" s="154">
        <f>I62</f>
        <v>5396339201</v>
      </c>
      <c r="J61" s="201">
        <f>J62</f>
        <v>632540417</v>
      </c>
      <c r="K61" s="155">
        <f t="shared" si="3"/>
        <v>6028879618</v>
      </c>
      <c r="L61" s="156">
        <f t="shared" si="5"/>
        <v>4471120382</v>
      </c>
      <c r="M61" s="93">
        <f t="shared" si="4"/>
        <v>0.57417901123809523</v>
      </c>
    </row>
    <row r="62" spans="1:15" ht="20.25" customHeight="1" x14ac:dyDescent="0.25">
      <c r="A62" s="88">
        <v>4</v>
      </c>
      <c r="B62" s="61">
        <v>1</v>
      </c>
      <c r="C62" s="147" t="s">
        <v>23</v>
      </c>
      <c r="D62" s="147" t="s">
        <v>9</v>
      </c>
      <c r="E62" s="147" t="s">
        <v>32</v>
      </c>
      <c r="F62" s="14" t="s">
        <v>14</v>
      </c>
      <c r="G62" s="49" t="s">
        <v>70</v>
      </c>
      <c r="H62" s="284">
        <f>'[1]RET PAK'!H71</f>
        <v>10500000000</v>
      </c>
      <c r="I62" s="285">
        <f>'[1]RET PAK'!I71</f>
        <v>5396339201</v>
      </c>
      <c r="J62" s="286">
        <f>'[1]RET PAK'!J71</f>
        <v>632540417</v>
      </c>
      <c r="K62" s="150">
        <f t="shared" si="3"/>
        <v>6028879618</v>
      </c>
      <c r="L62" s="151">
        <f t="shared" si="5"/>
        <v>4471120382</v>
      </c>
      <c r="M62" s="203">
        <f t="shared" si="4"/>
        <v>0.57417901123809523</v>
      </c>
    </row>
    <row r="63" spans="1:15" ht="20.25" customHeight="1" x14ac:dyDescent="0.25">
      <c r="A63" s="199">
        <v>4</v>
      </c>
      <c r="B63" s="200">
        <v>1</v>
      </c>
      <c r="C63" s="174" t="s">
        <v>23</v>
      </c>
      <c r="D63" s="174" t="s">
        <v>9</v>
      </c>
      <c r="E63" s="174" t="s">
        <v>35</v>
      </c>
      <c r="F63" s="174"/>
      <c r="G63" s="90" t="s">
        <v>71</v>
      </c>
      <c r="H63" s="153">
        <f>H64+H65+H66</f>
        <v>9500000000</v>
      </c>
      <c r="I63" s="154">
        <f>I64+I65+I66</f>
        <v>7559703090.6100006</v>
      </c>
      <c r="J63" s="154">
        <f>J64+J65+J66</f>
        <v>824037100</v>
      </c>
      <c r="K63" s="155">
        <f t="shared" si="3"/>
        <v>8383740190.6100006</v>
      </c>
      <c r="L63" s="156">
        <f t="shared" si="5"/>
        <v>1116259809.3899994</v>
      </c>
      <c r="M63" s="93">
        <f t="shared" si="4"/>
        <v>0.88249896743263168</v>
      </c>
    </row>
    <row r="64" spans="1:15" ht="20.25" customHeight="1" x14ac:dyDescent="0.25">
      <c r="A64" s="88">
        <v>4</v>
      </c>
      <c r="B64" s="61">
        <v>1</v>
      </c>
      <c r="C64" s="147" t="s">
        <v>23</v>
      </c>
      <c r="D64" s="147" t="s">
        <v>9</v>
      </c>
      <c r="E64" s="147" t="s">
        <v>35</v>
      </c>
      <c r="F64" s="14" t="s">
        <v>14</v>
      </c>
      <c r="G64" s="49" t="s">
        <v>72</v>
      </c>
      <c r="H64" s="284">
        <f>'[1]RET PAK'!H73</f>
        <v>2160000000</v>
      </c>
      <c r="I64" s="285">
        <f>'[1]RET PAK'!I73</f>
        <v>1585901000</v>
      </c>
      <c r="J64" s="286">
        <f>'[1]RET PAK'!J73</f>
        <v>163935000</v>
      </c>
      <c r="K64" s="150">
        <f t="shared" si="3"/>
        <v>1749836000</v>
      </c>
      <c r="L64" s="151">
        <f t="shared" si="5"/>
        <v>410164000</v>
      </c>
      <c r="M64" s="203">
        <f t="shared" si="4"/>
        <v>0.81010925925925925</v>
      </c>
    </row>
    <row r="65" spans="1:15" ht="20.25" customHeight="1" x14ac:dyDescent="0.25">
      <c r="A65" s="88">
        <v>4</v>
      </c>
      <c r="B65" s="61">
        <v>1</v>
      </c>
      <c r="C65" s="147" t="s">
        <v>23</v>
      </c>
      <c r="D65" s="147" t="s">
        <v>9</v>
      </c>
      <c r="E65" s="147" t="s">
        <v>35</v>
      </c>
      <c r="F65" s="14" t="s">
        <v>24</v>
      </c>
      <c r="G65" s="49" t="s">
        <v>73</v>
      </c>
      <c r="H65" s="284">
        <f>'[1]RET PAK'!H74</f>
        <v>3690000000</v>
      </c>
      <c r="I65" s="285">
        <f>'[1]RET PAK'!I74</f>
        <v>3098719000</v>
      </c>
      <c r="J65" s="286">
        <f>'[1]RET PAK'!J74</f>
        <v>316665000</v>
      </c>
      <c r="K65" s="150">
        <f t="shared" si="3"/>
        <v>3415384000</v>
      </c>
      <c r="L65" s="151">
        <f t="shared" si="5"/>
        <v>274616000</v>
      </c>
      <c r="M65" s="203">
        <f t="shared" si="4"/>
        <v>0.92557831978319782</v>
      </c>
    </row>
    <row r="66" spans="1:15" ht="20.25" customHeight="1" x14ac:dyDescent="0.25">
      <c r="A66" s="88">
        <v>4</v>
      </c>
      <c r="B66" s="61">
        <v>1</v>
      </c>
      <c r="C66" s="147" t="s">
        <v>23</v>
      </c>
      <c r="D66" s="147" t="s">
        <v>9</v>
      </c>
      <c r="E66" s="147" t="s">
        <v>35</v>
      </c>
      <c r="F66" s="14" t="s">
        <v>30</v>
      </c>
      <c r="G66" s="90" t="s">
        <v>74</v>
      </c>
      <c r="H66" s="284">
        <f>H67+H68</f>
        <v>3650000000</v>
      </c>
      <c r="I66" s="284">
        <f>I67+I68</f>
        <v>2875083090.6100001</v>
      </c>
      <c r="J66" s="284">
        <f>J67+J68</f>
        <v>343437100</v>
      </c>
      <c r="K66" s="150">
        <f t="shared" si="3"/>
        <v>3218520190.6100001</v>
      </c>
      <c r="L66" s="151">
        <f t="shared" si="5"/>
        <v>431479809.38999987</v>
      </c>
      <c r="M66" s="203">
        <f t="shared" si="4"/>
        <v>0.88178635359178081</v>
      </c>
    </row>
    <row r="67" spans="1:15" ht="20.25" customHeight="1" x14ac:dyDescent="0.25">
      <c r="A67" s="88">
        <v>4</v>
      </c>
      <c r="B67" s="61">
        <v>1</v>
      </c>
      <c r="C67" s="147" t="s">
        <v>23</v>
      </c>
      <c r="D67" s="147" t="s">
        <v>9</v>
      </c>
      <c r="E67" s="147" t="s">
        <v>35</v>
      </c>
      <c r="F67" s="14" t="s">
        <v>30</v>
      </c>
      <c r="G67" s="49" t="s">
        <v>74</v>
      </c>
      <c r="H67" s="284">
        <v>3150000000</v>
      </c>
      <c r="I67" s="285">
        <f>'[1]RET PAK'!I76</f>
        <v>2591456000</v>
      </c>
      <c r="J67" s="286">
        <f>'[1]RET PAK'!J76</f>
        <v>267680000</v>
      </c>
      <c r="K67" s="150">
        <f>I67+J67</f>
        <v>2859136000</v>
      </c>
      <c r="L67" s="151">
        <f>H67-K67</f>
        <v>290864000</v>
      </c>
      <c r="M67" s="203">
        <f>K67/H67</f>
        <v>0.90766222222222226</v>
      </c>
    </row>
    <row r="68" spans="1:15" ht="20.25" customHeight="1" x14ac:dyDescent="0.25">
      <c r="A68" s="88">
        <v>4</v>
      </c>
      <c r="B68" s="61">
        <v>1</v>
      </c>
      <c r="C68" s="147" t="s">
        <v>23</v>
      </c>
      <c r="D68" s="147" t="s">
        <v>9</v>
      </c>
      <c r="E68" s="147" t="s">
        <v>35</v>
      </c>
      <c r="F68" s="14" t="s">
        <v>30</v>
      </c>
      <c r="G68" s="49" t="s">
        <v>124</v>
      </c>
      <c r="H68" s="284">
        <v>500000000</v>
      </c>
      <c r="I68" s="285">
        <f>'[1]RET PAK'!I77</f>
        <v>283627090.61000001</v>
      </c>
      <c r="J68" s="286">
        <f>'[1]RET PAK'!J77</f>
        <v>75757100</v>
      </c>
      <c r="K68" s="150">
        <f>I68+J68</f>
        <v>359384190.61000001</v>
      </c>
      <c r="L68" s="151">
        <f>H68-K68</f>
        <v>140615809.38999999</v>
      </c>
      <c r="M68" s="203">
        <f>K68/H68</f>
        <v>0.71876838121999997</v>
      </c>
    </row>
    <row r="69" spans="1:15" ht="20.25" customHeight="1" x14ac:dyDescent="0.25">
      <c r="A69" s="199">
        <v>4</v>
      </c>
      <c r="B69" s="200">
        <v>1</v>
      </c>
      <c r="C69" s="174" t="s">
        <v>23</v>
      </c>
      <c r="D69" s="174" t="s">
        <v>9</v>
      </c>
      <c r="E69" s="174" t="s">
        <v>42</v>
      </c>
      <c r="F69" s="174"/>
      <c r="G69" s="90" t="s">
        <v>75</v>
      </c>
      <c r="H69" s="153">
        <f>H70</f>
        <v>12000000</v>
      </c>
      <c r="I69" s="154">
        <f>I70</f>
        <v>29500000</v>
      </c>
      <c r="J69" s="154">
        <f>J70</f>
        <v>2000000</v>
      </c>
      <c r="K69" s="154">
        <f>K70</f>
        <v>31500000</v>
      </c>
      <c r="L69" s="156">
        <f t="shared" si="5"/>
        <v>-19500000</v>
      </c>
      <c r="M69" s="93">
        <f t="shared" si="4"/>
        <v>2.625</v>
      </c>
    </row>
    <row r="70" spans="1:15" ht="20.25" customHeight="1" x14ac:dyDescent="0.25">
      <c r="A70" s="88">
        <v>4</v>
      </c>
      <c r="B70" s="61">
        <v>1</v>
      </c>
      <c r="C70" s="147" t="s">
        <v>23</v>
      </c>
      <c r="D70" s="147" t="s">
        <v>9</v>
      </c>
      <c r="E70" s="147" t="s">
        <v>42</v>
      </c>
      <c r="F70" s="14" t="s">
        <v>14</v>
      </c>
      <c r="G70" s="49" t="s">
        <v>76</v>
      </c>
      <c r="H70" s="284">
        <f>'[1]RET PAK'!H79</f>
        <v>12000000</v>
      </c>
      <c r="I70" s="285">
        <f>'[1]RET PAK'!I79</f>
        <v>29500000</v>
      </c>
      <c r="J70" s="286">
        <f>'[1]RET PAK'!J79</f>
        <v>2000000</v>
      </c>
      <c r="K70" s="150">
        <f t="shared" si="3"/>
        <v>31500000</v>
      </c>
      <c r="L70" s="151">
        <f t="shared" si="5"/>
        <v>-19500000</v>
      </c>
      <c r="M70" s="203">
        <f t="shared" si="4"/>
        <v>2.625</v>
      </c>
    </row>
    <row r="71" spans="1:15" ht="21.75" customHeight="1" x14ac:dyDescent="0.25">
      <c r="A71" s="199">
        <v>4</v>
      </c>
      <c r="B71" s="200">
        <v>1</v>
      </c>
      <c r="C71" s="174" t="s">
        <v>23</v>
      </c>
      <c r="D71" s="174" t="s">
        <v>9</v>
      </c>
      <c r="E71" s="174" t="s">
        <v>112</v>
      </c>
      <c r="F71" s="204"/>
      <c r="G71" s="90" t="s">
        <v>131</v>
      </c>
      <c r="H71" s="153">
        <f>H72+H73</f>
        <v>174000000</v>
      </c>
      <c r="I71" s="154">
        <f>I72+I73</f>
        <v>293938000</v>
      </c>
      <c r="J71" s="154">
        <f>J72+J73</f>
        <v>44855000</v>
      </c>
      <c r="K71" s="155">
        <f>I71+J71</f>
        <v>338793000</v>
      </c>
      <c r="L71" s="156">
        <f>H71-K71</f>
        <v>-164793000</v>
      </c>
      <c r="M71" s="93">
        <f>K71/H71</f>
        <v>1.9470862068965518</v>
      </c>
    </row>
    <row r="72" spans="1:15" ht="21.75" customHeight="1" x14ac:dyDescent="0.25">
      <c r="A72" s="88">
        <v>4</v>
      </c>
      <c r="B72" s="61">
        <v>1</v>
      </c>
      <c r="C72" s="147" t="s">
        <v>23</v>
      </c>
      <c r="D72" s="147" t="s">
        <v>9</v>
      </c>
      <c r="E72" s="147" t="s">
        <v>112</v>
      </c>
      <c r="F72" s="205" t="s">
        <v>24</v>
      </c>
      <c r="G72" s="292" t="s">
        <v>132</v>
      </c>
      <c r="H72" s="148">
        <f>'[1]RET PAK'!H81</f>
        <v>30000000</v>
      </c>
      <c r="I72" s="149">
        <f>'[1]RET PAK'!I81</f>
        <v>16355000</v>
      </c>
      <c r="J72" s="154">
        <f>'[1]RET PAK'!J81</f>
        <v>3575000</v>
      </c>
      <c r="K72" s="150">
        <f>I72+J72</f>
        <v>19930000</v>
      </c>
      <c r="L72" s="151">
        <f>H72-K72</f>
        <v>10070000</v>
      </c>
      <c r="M72" s="203">
        <f>K72/H72</f>
        <v>0.66433333333333333</v>
      </c>
    </row>
    <row r="73" spans="1:15" ht="21.75" customHeight="1" thickBot="1" x14ac:dyDescent="0.3">
      <c r="A73" s="88">
        <v>4</v>
      </c>
      <c r="B73" s="61">
        <v>1</v>
      </c>
      <c r="C73" s="147" t="s">
        <v>23</v>
      </c>
      <c r="D73" s="147" t="s">
        <v>9</v>
      </c>
      <c r="E73" s="147" t="s">
        <v>112</v>
      </c>
      <c r="F73" s="205" t="s">
        <v>30</v>
      </c>
      <c r="G73" s="46" t="s">
        <v>133</v>
      </c>
      <c r="H73" s="148">
        <f>'[1]RET PAK'!H82</f>
        <v>144000000</v>
      </c>
      <c r="I73" s="149">
        <f>'[1]RET PAK'!I82</f>
        <v>277583000</v>
      </c>
      <c r="J73" s="310">
        <f>'[1]RET PAK'!J82</f>
        <v>41280000</v>
      </c>
      <c r="K73" s="150">
        <f>I73+J73</f>
        <v>318863000</v>
      </c>
      <c r="L73" s="151">
        <f>H73-K73</f>
        <v>-174863000</v>
      </c>
      <c r="M73" s="203">
        <f>K73/H73</f>
        <v>2.2143263888888889</v>
      </c>
    </row>
    <row r="74" spans="1:15" s="290" customFormat="1" ht="24" customHeight="1" thickBot="1" x14ac:dyDescent="0.3">
      <c r="A74" s="18">
        <v>4</v>
      </c>
      <c r="B74" s="19">
        <v>1</v>
      </c>
      <c r="C74" s="20" t="s">
        <v>23</v>
      </c>
      <c r="D74" s="20" t="s">
        <v>23</v>
      </c>
      <c r="E74" s="20"/>
      <c r="F74" s="20"/>
      <c r="G74" s="4" t="s">
        <v>77</v>
      </c>
      <c r="H74" s="23">
        <f>H75+H82+H84+H86+H88</f>
        <v>9580000000</v>
      </c>
      <c r="I74" s="23">
        <f>I75+I82+I84+I86+I88</f>
        <v>8146539336</v>
      </c>
      <c r="J74" s="23">
        <f>J75+J82+J84+J86+J88</f>
        <v>800288802</v>
      </c>
      <c r="K74" s="23">
        <f t="shared" si="3"/>
        <v>8946828138</v>
      </c>
      <c r="L74" s="25">
        <f t="shared" ref="L74:L94" si="6">H74-K74</f>
        <v>633171862</v>
      </c>
      <c r="M74" s="157">
        <f t="shared" ref="M74:M89" si="7">K74/H74</f>
        <v>0.93390690375782881</v>
      </c>
      <c r="O74" s="291"/>
    </row>
    <row r="75" spans="1:15" ht="20.25" customHeight="1" x14ac:dyDescent="0.25">
      <c r="A75" s="199">
        <v>4</v>
      </c>
      <c r="B75" s="200">
        <v>1</v>
      </c>
      <c r="C75" s="174" t="s">
        <v>23</v>
      </c>
      <c r="D75" s="174" t="s">
        <v>23</v>
      </c>
      <c r="E75" s="174" t="s">
        <v>9</v>
      </c>
      <c r="F75" s="174"/>
      <c r="G75" s="221" t="s">
        <v>78</v>
      </c>
      <c r="H75" s="280">
        <f>H76+H77+H78+H79+H80+H81</f>
        <v>1810000000</v>
      </c>
      <c r="I75" s="280">
        <f>I76+I77+I78+I79+I80+I81</f>
        <v>2096949075</v>
      </c>
      <c r="J75" s="280">
        <f>J76+J77+J78+J79+J80+J81</f>
        <v>192899100</v>
      </c>
      <c r="K75" s="280">
        <f t="shared" si="3"/>
        <v>2289848175</v>
      </c>
      <c r="L75" s="282">
        <f t="shared" si="6"/>
        <v>-479848175</v>
      </c>
      <c r="M75" s="283">
        <f t="shared" si="7"/>
        <v>1.2651094889502763</v>
      </c>
    </row>
    <row r="76" spans="1:15" ht="20.25" customHeight="1" x14ac:dyDescent="0.25">
      <c r="A76" s="88">
        <v>4</v>
      </c>
      <c r="B76" s="61">
        <v>1</v>
      </c>
      <c r="C76" s="147" t="s">
        <v>23</v>
      </c>
      <c r="D76" s="147" t="s">
        <v>23</v>
      </c>
      <c r="E76" s="147" t="s">
        <v>9</v>
      </c>
      <c r="F76" s="14" t="s">
        <v>24</v>
      </c>
      <c r="G76" s="293" t="s">
        <v>79</v>
      </c>
      <c r="H76" s="284">
        <f>'[1]RET PAK'!H85</f>
        <v>1600000000</v>
      </c>
      <c r="I76" s="285">
        <f>'[1]RET PAK'!I85</f>
        <v>1877889275</v>
      </c>
      <c r="J76" s="201">
        <f>'[1]RET PAK'!J85</f>
        <v>178707350</v>
      </c>
      <c r="K76" s="294">
        <f t="shared" si="3"/>
        <v>2056596625</v>
      </c>
      <c r="L76" s="151">
        <f t="shared" si="6"/>
        <v>-456596625</v>
      </c>
      <c r="M76" s="203">
        <f t="shared" si="7"/>
        <v>1.2853728906249999</v>
      </c>
    </row>
    <row r="77" spans="1:15" ht="20.25" customHeight="1" x14ac:dyDescent="0.25">
      <c r="A77" s="88">
        <v>4</v>
      </c>
      <c r="B77" s="61">
        <v>1</v>
      </c>
      <c r="C77" s="147" t="s">
        <v>23</v>
      </c>
      <c r="D77" s="147" t="s">
        <v>23</v>
      </c>
      <c r="E77" s="147" t="s">
        <v>9</v>
      </c>
      <c r="F77" s="14" t="s">
        <v>30</v>
      </c>
      <c r="G77" s="293" t="s">
        <v>80</v>
      </c>
      <c r="H77" s="284">
        <f>'[1]RET PAK'!H86</f>
        <v>75000000</v>
      </c>
      <c r="I77" s="285">
        <f>'[1]RET PAK'!I86</f>
        <v>84000000</v>
      </c>
      <c r="J77" s="201">
        <f>'[1]RET PAK'!J86</f>
        <v>0</v>
      </c>
      <c r="K77" s="294">
        <f t="shared" si="3"/>
        <v>84000000</v>
      </c>
      <c r="L77" s="151">
        <f t="shared" si="6"/>
        <v>-9000000</v>
      </c>
      <c r="M77" s="203">
        <f t="shared" si="7"/>
        <v>1.1200000000000001</v>
      </c>
    </row>
    <row r="78" spans="1:15" ht="20.25" customHeight="1" x14ac:dyDescent="0.25">
      <c r="A78" s="88">
        <v>4</v>
      </c>
      <c r="B78" s="61">
        <v>1</v>
      </c>
      <c r="C78" s="147" t="s">
        <v>23</v>
      </c>
      <c r="D78" s="147" t="s">
        <v>23</v>
      </c>
      <c r="E78" s="147" t="s">
        <v>9</v>
      </c>
      <c r="F78" s="14" t="s">
        <v>33</v>
      </c>
      <c r="G78" s="293" t="s">
        <v>81</v>
      </c>
      <c r="H78" s="284">
        <f>'[1]RET PAK'!H87</f>
        <v>25000000</v>
      </c>
      <c r="I78" s="285">
        <f>'[1]RET PAK'!I87</f>
        <v>22975000</v>
      </c>
      <c r="J78" s="201">
        <f>'[1]RET PAK'!J87</f>
        <v>2200000</v>
      </c>
      <c r="K78" s="294">
        <f>I78+J78</f>
        <v>25175000</v>
      </c>
      <c r="L78" s="151">
        <f>H78-K78</f>
        <v>-175000</v>
      </c>
      <c r="M78" s="203">
        <f>K78/H78</f>
        <v>1.0069999999999999</v>
      </c>
    </row>
    <row r="79" spans="1:15" ht="20.25" customHeight="1" x14ac:dyDescent="0.25">
      <c r="A79" s="88">
        <v>4</v>
      </c>
      <c r="B79" s="61">
        <v>1</v>
      </c>
      <c r="C79" s="147" t="s">
        <v>23</v>
      </c>
      <c r="D79" s="147" t="s">
        <v>23</v>
      </c>
      <c r="E79" s="147" t="s">
        <v>9</v>
      </c>
      <c r="F79" s="14" t="s">
        <v>33</v>
      </c>
      <c r="G79" s="293" t="s">
        <v>82</v>
      </c>
      <c r="H79" s="284">
        <f>'[1]RET PAK'!H88</f>
        <v>30000000</v>
      </c>
      <c r="I79" s="285">
        <f>'[1]RET PAK'!I88</f>
        <v>32934800</v>
      </c>
      <c r="J79" s="201">
        <f>'[1]RET PAK'!J88</f>
        <v>3416750</v>
      </c>
      <c r="K79" s="294">
        <f>I79+J79</f>
        <v>36351550</v>
      </c>
      <c r="L79" s="151">
        <f>H79-K79</f>
        <v>-6351550</v>
      </c>
      <c r="M79" s="203">
        <f>K79/H79</f>
        <v>1.2117183333333332</v>
      </c>
    </row>
    <row r="80" spans="1:15" ht="20.25" customHeight="1" x14ac:dyDescent="0.25">
      <c r="A80" s="88">
        <v>4</v>
      </c>
      <c r="B80" s="61">
        <v>1</v>
      </c>
      <c r="C80" s="147" t="s">
        <v>23</v>
      </c>
      <c r="D80" s="147" t="s">
        <v>23</v>
      </c>
      <c r="E80" s="147" t="s">
        <v>9</v>
      </c>
      <c r="F80" s="14" t="s">
        <v>16</v>
      </c>
      <c r="G80" s="293" t="s">
        <v>84</v>
      </c>
      <c r="H80" s="284">
        <f>'[1]RET PAK'!H89</f>
        <v>75000000</v>
      </c>
      <c r="I80" s="285">
        <f>'[1]RET PAK'!I89</f>
        <v>67150000</v>
      </c>
      <c r="J80" s="201">
        <f>'[1]RET PAK'!J89</f>
        <v>5575000</v>
      </c>
      <c r="K80" s="294">
        <f t="shared" si="3"/>
        <v>72725000</v>
      </c>
      <c r="L80" s="151">
        <f t="shared" si="6"/>
        <v>2275000</v>
      </c>
      <c r="M80" s="203">
        <f t="shared" si="7"/>
        <v>0.96966666666666668</v>
      </c>
    </row>
    <row r="81" spans="1:15" ht="20.25" customHeight="1" x14ac:dyDescent="0.25">
      <c r="A81" s="88">
        <v>4</v>
      </c>
      <c r="B81" s="61">
        <v>1</v>
      </c>
      <c r="C81" s="147" t="s">
        <v>23</v>
      </c>
      <c r="D81" s="147" t="s">
        <v>23</v>
      </c>
      <c r="E81" s="147" t="s">
        <v>9</v>
      </c>
      <c r="F81" s="14" t="s">
        <v>16</v>
      </c>
      <c r="G81" s="293" t="s">
        <v>126</v>
      </c>
      <c r="H81" s="284">
        <f>'[1]RET PAK'!H90</f>
        <v>5000000</v>
      </c>
      <c r="I81" s="285">
        <f>'[1]RET PAK'!I90</f>
        <v>12000000</v>
      </c>
      <c r="J81" s="201">
        <f>'[1]RET PAK'!J90</f>
        <v>3000000</v>
      </c>
      <c r="K81" s="294">
        <f>I81+J81</f>
        <v>15000000</v>
      </c>
      <c r="L81" s="151">
        <f>H81-K81</f>
        <v>-10000000</v>
      </c>
      <c r="M81" s="203">
        <f>K81/H81</f>
        <v>3</v>
      </c>
    </row>
    <row r="82" spans="1:15" ht="20.25" customHeight="1" x14ac:dyDescent="0.25">
      <c r="A82" s="199">
        <v>4</v>
      </c>
      <c r="B82" s="200">
        <v>1</v>
      </c>
      <c r="C82" s="174" t="s">
        <v>23</v>
      </c>
      <c r="D82" s="174" t="s">
        <v>23</v>
      </c>
      <c r="E82" s="174" t="s">
        <v>35</v>
      </c>
      <c r="F82" s="174"/>
      <c r="G82" s="90" t="s">
        <v>85</v>
      </c>
      <c r="H82" s="153">
        <f>H83</f>
        <v>6500000000</v>
      </c>
      <c r="I82" s="154">
        <f>I83</f>
        <v>4652803539</v>
      </c>
      <c r="J82" s="154">
        <f>J83</f>
        <v>475840002</v>
      </c>
      <c r="K82" s="201">
        <f t="shared" si="3"/>
        <v>5128643541</v>
      </c>
      <c r="L82" s="156">
        <f t="shared" si="6"/>
        <v>1371356459</v>
      </c>
      <c r="M82" s="93">
        <f t="shared" si="7"/>
        <v>0.78902208323076928</v>
      </c>
    </row>
    <row r="83" spans="1:15" ht="20.25" customHeight="1" x14ac:dyDescent="0.25">
      <c r="A83" s="88">
        <v>4</v>
      </c>
      <c r="B83" s="61">
        <v>1</v>
      </c>
      <c r="C83" s="147" t="s">
        <v>23</v>
      </c>
      <c r="D83" s="147" t="s">
        <v>23</v>
      </c>
      <c r="E83" s="147" t="s">
        <v>35</v>
      </c>
      <c r="F83" s="14" t="s">
        <v>14</v>
      </c>
      <c r="G83" s="46" t="s">
        <v>86</v>
      </c>
      <c r="H83" s="284">
        <f>'[1]RET PAK'!H92</f>
        <v>6500000000</v>
      </c>
      <c r="I83" s="285">
        <f>'[1]RET PAK'!I92</f>
        <v>4652803539</v>
      </c>
      <c r="J83" s="149">
        <f>'[1]RET PAK'!J92</f>
        <v>475840002</v>
      </c>
      <c r="K83" s="45">
        <f t="shared" si="3"/>
        <v>5128643541</v>
      </c>
      <c r="L83" s="51">
        <f t="shared" si="6"/>
        <v>1371356459</v>
      </c>
      <c r="M83" s="203">
        <f t="shared" si="7"/>
        <v>0.78902208323076928</v>
      </c>
    </row>
    <row r="84" spans="1:15" ht="20.25" customHeight="1" x14ac:dyDescent="0.25">
      <c r="A84" s="88">
        <v>4</v>
      </c>
      <c r="B84" s="61">
        <v>1</v>
      </c>
      <c r="C84" s="147" t="s">
        <v>23</v>
      </c>
      <c r="D84" s="147" t="s">
        <v>23</v>
      </c>
      <c r="E84" s="147" t="s">
        <v>53</v>
      </c>
      <c r="F84" s="204"/>
      <c r="G84" s="59" t="s">
        <v>88</v>
      </c>
      <c r="H84" s="153">
        <f>H85</f>
        <v>55000000</v>
      </c>
      <c r="I84" s="153">
        <f>I85</f>
        <v>55500800</v>
      </c>
      <c r="J84" s="317">
        <f>J85</f>
        <v>2583000</v>
      </c>
      <c r="K84" s="45">
        <f>I84+J84</f>
        <v>58083800</v>
      </c>
      <c r="L84" s="51">
        <f>H84-K84</f>
        <v>-3083800</v>
      </c>
      <c r="M84" s="203">
        <f>K84/H84</f>
        <v>1.0560690909090908</v>
      </c>
    </row>
    <row r="85" spans="1:15" ht="31.5" customHeight="1" x14ac:dyDescent="0.25">
      <c r="A85" s="125">
        <v>4</v>
      </c>
      <c r="B85" s="54">
        <v>1</v>
      </c>
      <c r="C85" s="28" t="s">
        <v>23</v>
      </c>
      <c r="D85" s="55" t="s">
        <v>23</v>
      </c>
      <c r="E85" s="28" t="s">
        <v>53</v>
      </c>
      <c r="F85" s="53" t="s">
        <v>14</v>
      </c>
      <c r="G85" s="295" t="s">
        <v>89</v>
      </c>
      <c r="H85" s="287">
        <f>'[1]RET PAK'!H94</f>
        <v>55000000</v>
      </c>
      <c r="I85" s="288">
        <f>'[1]RET PAK'!I94</f>
        <v>55500800</v>
      </c>
      <c r="J85" s="142">
        <f>'[1]RET PAK'!J94</f>
        <v>2583000</v>
      </c>
      <c r="K85" s="158">
        <f>I85+J85</f>
        <v>58083800</v>
      </c>
      <c r="L85" s="51">
        <f>H85-K85</f>
        <v>-3083800</v>
      </c>
      <c r="M85" s="116">
        <f>K85/H85</f>
        <v>1.0560690909090908</v>
      </c>
    </row>
    <row r="86" spans="1:15" ht="20.25" customHeight="1" x14ac:dyDescent="0.25">
      <c r="A86" s="199">
        <v>4</v>
      </c>
      <c r="B86" s="200">
        <v>1</v>
      </c>
      <c r="C86" s="174" t="s">
        <v>23</v>
      </c>
      <c r="D86" s="174" t="s">
        <v>23</v>
      </c>
      <c r="E86" s="174" t="s">
        <v>116</v>
      </c>
      <c r="F86" s="204"/>
      <c r="G86" s="59" t="s">
        <v>122</v>
      </c>
      <c r="H86" s="153">
        <f>H87</f>
        <v>1200000000</v>
      </c>
      <c r="I86" s="154">
        <f>I87</f>
        <v>1327558222</v>
      </c>
      <c r="J86" s="154">
        <f>J87</f>
        <v>127328000</v>
      </c>
      <c r="K86" s="201">
        <f t="shared" si="3"/>
        <v>1454886222</v>
      </c>
      <c r="L86" s="156">
        <f t="shared" si="6"/>
        <v>-254886222</v>
      </c>
      <c r="M86" s="93">
        <f t="shared" si="7"/>
        <v>1.2124051849999999</v>
      </c>
    </row>
    <row r="87" spans="1:15" ht="20.25" customHeight="1" x14ac:dyDescent="0.25">
      <c r="A87" s="199">
        <v>4</v>
      </c>
      <c r="B87" s="200">
        <v>1</v>
      </c>
      <c r="C87" s="147" t="s">
        <v>23</v>
      </c>
      <c r="D87" s="174" t="s">
        <v>23</v>
      </c>
      <c r="E87" s="147" t="s">
        <v>116</v>
      </c>
      <c r="F87" s="205" t="s">
        <v>14</v>
      </c>
      <c r="G87" s="44" t="s">
        <v>87</v>
      </c>
      <c r="H87" s="284">
        <f>'[1]RET PAK'!H96</f>
        <v>1200000000</v>
      </c>
      <c r="I87" s="285">
        <f>'[1]RET PAK'!I96</f>
        <v>1327558222</v>
      </c>
      <c r="J87" s="149">
        <f>'[1]RET PAK'!J96</f>
        <v>127328000</v>
      </c>
      <c r="K87" s="45">
        <f t="shared" si="3"/>
        <v>1454886222</v>
      </c>
      <c r="L87" s="51">
        <f t="shared" si="6"/>
        <v>-254886222</v>
      </c>
      <c r="M87" s="203">
        <f t="shared" si="7"/>
        <v>1.2124051849999999</v>
      </c>
    </row>
    <row r="88" spans="1:15" ht="20.25" customHeight="1" x14ac:dyDescent="0.25">
      <c r="A88" s="88">
        <v>4</v>
      </c>
      <c r="B88" s="61">
        <v>1</v>
      </c>
      <c r="C88" s="147" t="s">
        <v>23</v>
      </c>
      <c r="D88" s="147" t="s">
        <v>23</v>
      </c>
      <c r="E88" s="147" t="s">
        <v>11</v>
      </c>
      <c r="F88" s="204"/>
      <c r="G88" s="59" t="s">
        <v>88</v>
      </c>
      <c r="H88" s="153">
        <f>H89</f>
        <v>15000000</v>
      </c>
      <c r="I88" s="154">
        <f>I89</f>
        <v>13727700</v>
      </c>
      <c r="J88" s="154">
        <f>J89</f>
        <v>1638700</v>
      </c>
      <c r="K88" s="201">
        <f t="shared" si="3"/>
        <v>15366400</v>
      </c>
      <c r="L88" s="146">
        <f t="shared" si="6"/>
        <v>-366400</v>
      </c>
      <c r="M88" s="93">
        <f t="shared" si="7"/>
        <v>1.0244266666666666</v>
      </c>
    </row>
    <row r="89" spans="1:15" s="290" customFormat="1" ht="24.75" customHeight="1" thickBot="1" x14ac:dyDescent="0.3">
      <c r="A89" s="125">
        <v>4</v>
      </c>
      <c r="B89" s="54">
        <v>1</v>
      </c>
      <c r="C89" s="28" t="s">
        <v>23</v>
      </c>
      <c r="D89" s="55" t="s">
        <v>23</v>
      </c>
      <c r="E89" s="28" t="s">
        <v>11</v>
      </c>
      <c r="F89" s="53" t="s">
        <v>14</v>
      </c>
      <c r="G89" s="295" t="s">
        <v>125</v>
      </c>
      <c r="H89" s="287">
        <f>'[1]RET PAK'!H98</f>
        <v>15000000</v>
      </c>
      <c r="I89" s="288">
        <f>'[1]RET PAK'!I98</f>
        <v>13727700</v>
      </c>
      <c r="J89" s="144">
        <f>'[1]RET PAK'!J98</f>
        <v>1638700</v>
      </c>
      <c r="K89" s="161">
        <f t="shared" si="3"/>
        <v>15366400</v>
      </c>
      <c r="L89" s="51">
        <f t="shared" si="6"/>
        <v>-366400</v>
      </c>
      <c r="M89" s="134">
        <f t="shared" si="7"/>
        <v>1.0244266666666666</v>
      </c>
      <c r="O89" s="291"/>
    </row>
    <row r="90" spans="1:15" ht="24" customHeight="1" thickBot="1" x14ac:dyDescent="0.3">
      <c r="A90" s="26">
        <v>4</v>
      </c>
      <c r="B90" s="27">
        <v>1</v>
      </c>
      <c r="C90" s="28" t="s">
        <v>23</v>
      </c>
      <c r="D90" s="29" t="s">
        <v>12</v>
      </c>
      <c r="E90" s="29"/>
      <c r="F90" s="29"/>
      <c r="G90" s="4" t="s">
        <v>90</v>
      </c>
      <c r="H90" s="23">
        <f>H91+H93</f>
        <v>11000000000</v>
      </c>
      <c r="I90" s="23">
        <f>I91+I93</f>
        <v>9479526884</v>
      </c>
      <c r="J90" s="23">
        <f>J91+J93</f>
        <v>1818631220</v>
      </c>
      <c r="K90" s="23">
        <f>K91+K93</f>
        <v>11298158104</v>
      </c>
      <c r="L90" s="30">
        <f t="shared" si="6"/>
        <v>-298158104</v>
      </c>
      <c r="M90" s="157">
        <f>K90/H90</f>
        <v>1.0271052821818183</v>
      </c>
    </row>
    <row r="91" spans="1:15" s="290" customFormat="1" ht="20.25" customHeight="1" x14ac:dyDescent="0.25">
      <c r="A91" s="26">
        <v>4</v>
      </c>
      <c r="B91" s="27">
        <v>1</v>
      </c>
      <c r="C91" s="29" t="s">
        <v>23</v>
      </c>
      <c r="D91" s="29" t="s">
        <v>12</v>
      </c>
      <c r="E91" s="29" t="s">
        <v>20</v>
      </c>
      <c r="F91" s="29"/>
      <c r="G91" s="221" t="s">
        <v>91</v>
      </c>
      <c r="H91" s="139">
        <f>H92</f>
        <v>10000000000</v>
      </c>
      <c r="I91" s="140">
        <f>I92</f>
        <v>8949909884</v>
      </c>
      <c r="J91" s="145">
        <f>J92</f>
        <v>1738207220</v>
      </c>
      <c r="K91" s="161">
        <f>I91+J91</f>
        <v>10688117104</v>
      </c>
      <c r="L91" s="146">
        <f t="shared" si="6"/>
        <v>-688117104</v>
      </c>
      <c r="M91" s="22">
        <f>K91/H91</f>
        <v>1.0688117103999999</v>
      </c>
      <c r="O91" s="291"/>
    </row>
    <row r="92" spans="1:15" s="290" customFormat="1" ht="20.25" customHeight="1" x14ac:dyDescent="0.25">
      <c r="A92" s="113">
        <v>4</v>
      </c>
      <c r="B92" s="56">
        <v>1</v>
      </c>
      <c r="C92" s="28" t="s">
        <v>23</v>
      </c>
      <c r="D92" s="28" t="s">
        <v>12</v>
      </c>
      <c r="E92" s="28" t="s">
        <v>20</v>
      </c>
      <c r="F92" s="14" t="s">
        <v>14</v>
      </c>
      <c r="G92" s="46" t="s">
        <v>91</v>
      </c>
      <c r="H92" s="287">
        <f>'[1]RET PAK'!H101</f>
        <v>10000000000</v>
      </c>
      <c r="I92" s="288">
        <f>'[1]RET PAK'!I101</f>
        <v>8949909884</v>
      </c>
      <c r="J92" s="289">
        <f>'[1]RET PAK'!J101</f>
        <v>1738207220</v>
      </c>
      <c r="K92" s="159">
        <f>I92+J92</f>
        <v>10688117104</v>
      </c>
      <c r="L92" s="51">
        <f t="shared" si="6"/>
        <v>-688117104</v>
      </c>
      <c r="M92" s="116">
        <f>K92/H92</f>
        <v>1.0688117103999999</v>
      </c>
      <c r="O92" s="291"/>
    </row>
    <row r="93" spans="1:15" s="290" customFormat="1" ht="20.25" customHeight="1" x14ac:dyDescent="0.25">
      <c r="A93" s="113">
        <v>4</v>
      </c>
      <c r="B93" s="56">
        <v>1</v>
      </c>
      <c r="C93" s="28" t="s">
        <v>23</v>
      </c>
      <c r="D93" s="28" t="s">
        <v>12</v>
      </c>
      <c r="E93" s="28" t="s">
        <v>26</v>
      </c>
      <c r="F93" s="53"/>
      <c r="G93" s="117" t="s">
        <v>92</v>
      </c>
      <c r="H93" s="162">
        <f>H94</f>
        <v>1000000000</v>
      </c>
      <c r="I93" s="162">
        <f>I94</f>
        <v>529617000</v>
      </c>
      <c r="J93" s="145">
        <f>J94</f>
        <v>80424000</v>
      </c>
      <c r="K93" s="161">
        <f>I93+J93</f>
        <v>610041000</v>
      </c>
      <c r="L93" s="146">
        <f t="shared" si="6"/>
        <v>389959000</v>
      </c>
      <c r="M93" s="22">
        <f>K93/H93</f>
        <v>0.61004100000000006</v>
      </c>
      <c r="O93" s="291"/>
    </row>
    <row r="94" spans="1:15" s="290" customFormat="1" ht="20.25" customHeight="1" thickBot="1" x14ac:dyDescent="0.3">
      <c r="A94" s="163">
        <v>4</v>
      </c>
      <c r="B94" s="164">
        <v>1</v>
      </c>
      <c r="C94" s="57" t="s">
        <v>23</v>
      </c>
      <c r="D94" s="57" t="s">
        <v>12</v>
      </c>
      <c r="E94" s="57" t="s">
        <v>26</v>
      </c>
      <c r="F94" s="58" t="s">
        <v>14</v>
      </c>
      <c r="G94" s="165" t="s">
        <v>92</v>
      </c>
      <c r="H94" s="296">
        <f>[1]RETRIBUSI!H98</f>
        <v>1000000000</v>
      </c>
      <c r="I94" s="297">
        <f>'[1]RET PAK'!I103</f>
        <v>529617000</v>
      </c>
      <c r="J94" s="298">
        <f>'[1]RET PAK'!J103</f>
        <v>80424000</v>
      </c>
      <c r="K94" s="168">
        <f>I94+J94</f>
        <v>610041000</v>
      </c>
      <c r="L94" s="169">
        <f t="shared" si="6"/>
        <v>389959000</v>
      </c>
      <c r="M94" s="116">
        <f>K94/H94</f>
        <v>0.61004100000000006</v>
      </c>
      <c r="O94" s="291"/>
    </row>
    <row r="95" spans="1:15" ht="16.5" thickBot="1" x14ac:dyDescent="0.3">
      <c r="A95" s="137"/>
      <c r="B95" s="21"/>
      <c r="C95" s="21"/>
      <c r="D95" s="170"/>
      <c r="E95" s="170"/>
      <c r="F95" s="170"/>
      <c r="G95" s="257"/>
      <c r="H95" s="138"/>
      <c r="I95" s="276"/>
      <c r="J95" s="277"/>
      <c r="K95" s="276"/>
      <c r="L95" s="135"/>
      <c r="M95" s="136"/>
    </row>
    <row r="96" spans="1:15" ht="22.5" customHeight="1" thickBot="1" x14ac:dyDescent="0.3">
      <c r="A96" s="18">
        <v>4</v>
      </c>
      <c r="B96" s="19">
        <v>1</v>
      </c>
      <c r="C96" s="20" t="s">
        <v>12</v>
      </c>
      <c r="D96" s="55"/>
      <c r="E96" s="20"/>
      <c r="F96" s="20"/>
      <c r="G96" s="4" t="s">
        <v>93</v>
      </c>
      <c r="H96" s="23">
        <f>H98+H102+H104</f>
        <v>30303076475.290001</v>
      </c>
      <c r="I96" s="23">
        <f>I98+I102+I104</f>
        <v>30303076475.290001</v>
      </c>
      <c r="J96" s="23">
        <f>J99+J108</f>
        <v>0</v>
      </c>
      <c r="K96" s="23">
        <f>I96+J96</f>
        <v>30303076475.290001</v>
      </c>
      <c r="L96" s="31">
        <f>H96-K96</f>
        <v>0</v>
      </c>
      <c r="M96" s="22">
        <f>K96/H96</f>
        <v>1</v>
      </c>
    </row>
    <row r="97" spans="1:14" ht="16.5" thickBot="1" x14ac:dyDescent="0.3">
      <c r="A97" s="137"/>
      <c r="B97" s="21"/>
      <c r="C97" s="21"/>
      <c r="D97" s="170"/>
      <c r="E97" s="170"/>
      <c r="F97" s="170"/>
      <c r="G97" s="98"/>
      <c r="H97" s="138"/>
      <c r="I97" s="276"/>
      <c r="J97" s="277"/>
      <c r="K97" s="276"/>
      <c r="L97" s="135"/>
      <c r="M97" s="136"/>
    </row>
    <row r="98" spans="1:14" ht="33.75" customHeight="1" x14ac:dyDescent="0.25">
      <c r="A98" s="26">
        <v>4</v>
      </c>
      <c r="B98" s="27">
        <v>1</v>
      </c>
      <c r="C98" s="29" t="s">
        <v>12</v>
      </c>
      <c r="D98" s="29" t="s">
        <v>23</v>
      </c>
      <c r="E98" s="29" t="s">
        <v>9</v>
      </c>
      <c r="F98" s="29"/>
      <c r="G98" s="171" t="s">
        <v>94</v>
      </c>
      <c r="H98" s="177">
        <v>7026929715.29</v>
      </c>
      <c r="I98" s="41">
        <f>I100+I101</f>
        <v>7026929715.29</v>
      </c>
      <c r="J98" s="141">
        <f>J100</f>
        <v>0</v>
      </c>
      <c r="K98" s="161">
        <f>I98+J98</f>
        <v>7026929715.29</v>
      </c>
      <c r="L98" s="146">
        <f>H98-K98</f>
        <v>0</v>
      </c>
      <c r="M98" s="22">
        <f>K98/H98</f>
        <v>1</v>
      </c>
    </row>
    <row r="99" spans="1:14" ht="16.5" hidden="1" thickBot="1" x14ac:dyDescent="0.3">
      <c r="A99" s="172"/>
      <c r="B99" s="173"/>
      <c r="C99" s="173"/>
      <c r="D99" s="174"/>
      <c r="E99" s="174"/>
      <c r="F99" s="174"/>
      <c r="G99" s="175"/>
      <c r="H99" s="40"/>
      <c r="I99" s="40"/>
      <c r="J99" s="40"/>
      <c r="K99" s="40"/>
      <c r="L99" s="176"/>
      <c r="M99" s="116" t="e">
        <f>K99/H99</f>
        <v>#DIV/0!</v>
      </c>
    </row>
    <row r="100" spans="1:14" ht="31.5" x14ac:dyDescent="0.25">
      <c r="A100" s="113">
        <v>4</v>
      </c>
      <c r="B100" s="56">
        <v>1</v>
      </c>
      <c r="C100" s="28" t="s">
        <v>12</v>
      </c>
      <c r="D100" s="28" t="s">
        <v>23</v>
      </c>
      <c r="E100" s="28" t="s">
        <v>9</v>
      </c>
      <c r="F100" s="14" t="s">
        <v>14</v>
      </c>
      <c r="G100" s="32" t="s">
        <v>95</v>
      </c>
      <c r="H100" s="177">
        <v>7026929715.29</v>
      </c>
      <c r="I100" s="142">
        <f>'[1]Lainlain PAK'!I93</f>
        <v>5943475505.29</v>
      </c>
      <c r="J100" s="143">
        <f>[1]Lainlain!J93</f>
        <v>0</v>
      </c>
      <c r="K100" s="161">
        <f>I100+J100</f>
        <v>5943475505.29</v>
      </c>
      <c r="L100" s="51">
        <f t="shared" ref="L100:L105" si="8">H100-K100</f>
        <v>1083454210</v>
      </c>
      <c r="M100" s="116">
        <f>K100/H100</f>
        <v>0.84581399645388566</v>
      </c>
    </row>
    <row r="101" spans="1:14" ht="47.25" x14ac:dyDescent="0.25">
      <c r="A101" s="113">
        <v>4</v>
      </c>
      <c r="B101" s="56">
        <v>1</v>
      </c>
      <c r="C101" s="28" t="s">
        <v>12</v>
      </c>
      <c r="D101" s="28" t="s">
        <v>23</v>
      </c>
      <c r="E101" s="28" t="s">
        <v>9</v>
      </c>
      <c r="F101" s="53" t="s">
        <v>24</v>
      </c>
      <c r="G101" s="32" t="s">
        <v>96</v>
      </c>
      <c r="H101" s="177">
        <v>7026929715.29</v>
      </c>
      <c r="I101" s="142">
        <f>'[1]Lainlain PAK'!I94</f>
        <v>1083454210</v>
      </c>
      <c r="J101" s="143">
        <f>[1]Lainlain!J94</f>
        <v>0</v>
      </c>
      <c r="K101" s="161">
        <f>I101+J101</f>
        <v>1083454210</v>
      </c>
      <c r="L101" s="51">
        <f t="shared" si="8"/>
        <v>5943475505.29</v>
      </c>
      <c r="M101" s="160" t="s">
        <v>83</v>
      </c>
    </row>
    <row r="102" spans="1:14" ht="31.5" x14ac:dyDescent="0.25">
      <c r="A102" s="125">
        <v>4</v>
      </c>
      <c r="B102" s="54">
        <v>1</v>
      </c>
      <c r="C102" s="55" t="s">
        <v>12</v>
      </c>
      <c r="D102" s="55" t="s">
        <v>23</v>
      </c>
      <c r="E102" s="55" t="s">
        <v>23</v>
      </c>
      <c r="F102" s="178"/>
      <c r="G102" s="33" t="s">
        <v>97</v>
      </c>
      <c r="H102" s="179">
        <f>H103</f>
        <v>927717817</v>
      </c>
      <c r="I102" s="179">
        <f>I103</f>
        <v>927717817</v>
      </c>
      <c r="J102" s="143">
        <f>J103</f>
        <v>0</v>
      </c>
      <c r="K102" s="161">
        <f>K103</f>
        <v>927717817</v>
      </c>
      <c r="L102" s="51">
        <f t="shared" si="8"/>
        <v>0</v>
      </c>
      <c r="M102" s="22">
        <f>K102/H102</f>
        <v>1</v>
      </c>
    </row>
    <row r="103" spans="1:14" ht="31.5" x14ac:dyDescent="0.25">
      <c r="A103" s="113">
        <v>4</v>
      </c>
      <c r="B103" s="56">
        <v>1</v>
      </c>
      <c r="C103" s="28" t="s">
        <v>12</v>
      </c>
      <c r="D103" s="28" t="s">
        <v>23</v>
      </c>
      <c r="E103" s="28" t="s">
        <v>23</v>
      </c>
      <c r="F103" s="53" t="s">
        <v>14</v>
      </c>
      <c r="G103" s="32" t="s">
        <v>97</v>
      </c>
      <c r="H103" s="177">
        <v>927717817</v>
      </c>
      <c r="I103" s="142">
        <f>'[1]Lainlain PAK'!I96</f>
        <v>927717817</v>
      </c>
      <c r="J103" s="143">
        <v>0</v>
      </c>
      <c r="K103" s="40">
        <f>I103+J103</f>
        <v>927717817</v>
      </c>
      <c r="L103" s="51">
        <f t="shared" si="8"/>
        <v>0</v>
      </c>
      <c r="M103" s="116">
        <f>K103/H103</f>
        <v>1</v>
      </c>
    </row>
    <row r="104" spans="1:14" ht="33" customHeight="1" x14ac:dyDescent="0.25">
      <c r="A104" s="125">
        <v>4</v>
      </c>
      <c r="B104" s="54">
        <v>1</v>
      </c>
      <c r="C104" s="55" t="s">
        <v>12</v>
      </c>
      <c r="D104" s="55" t="s">
        <v>23</v>
      </c>
      <c r="E104" s="55" t="s">
        <v>12</v>
      </c>
      <c r="F104" s="55"/>
      <c r="G104" s="33" t="s">
        <v>98</v>
      </c>
      <c r="H104" s="144">
        <f>H105</f>
        <v>22348428943</v>
      </c>
      <c r="I104" s="140">
        <f>I105</f>
        <v>22348428943</v>
      </c>
      <c r="J104" s="145">
        <f>J105</f>
        <v>0</v>
      </c>
      <c r="K104" s="161">
        <f>I104+J104</f>
        <v>22348428943</v>
      </c>
      <c r="L104" s="146">
        <f t="shared" si="8"/>
        <v>0</v>
      </c>
      <c r="M104" s="22">
        <f>K104/H104</f>
        <v>1</v>
      </c>
    </row>
    <row r="105" spans="1:14" ht="32.25" thickBot="1" x14ac:dyDescent="0.3">
      <c r="A105" s="163">
        <v>4</v>
      </c>
      <c r="B105" s="164">
        <v>1</v>
      </c>
      <c r="C105" s="57" t="s">
        <v>12</v>
      </c>
      <c r="D105" s="57" t="s">
        <v>23</v>
      </c>
      <c r="E105" s="57" t="s">
        <v>12</v>
      </c>
      <c r="F105" s="34" t="s">
        <v>14</v>
      </c>
      <c r="G105" s="180" t="s">
        <v>98</v>
      </c>
      <c r="H105" s="181">
        <v>22348428943</v>
      </c>
      <c r="I105" s="166">
        <f>'[1]Lainlain PAK'!I98</f>
        <v>22348428943</v>
      </c>
      <c r="J105" s="167">
        <f>[1]Lainlain!J98</f>
        <v>0</v>
      </c>
      <c r="K105" s="318">
        <f>I105+J105</f>
        <v>22348428943</v>
      </c>
      <c r="L105" s="169">
        <f t="shared" si="8"/>
        <v>0</v>
      </c>
      <c r="M105" s="134">
        <f>K105/H105</f>
        <v>1</v>
      </c>
    </row>
    <row r="106" spans="1:14" ht="4.5" customHeight="1" thickBot="1" x14ac:dyDescent="0.3">
      <c r="A106" s="249"/>
      <c r="B106" s="250"/>
      <c r="C106" s="250"/>
      <c r="D106" s="250"/>
      <c r="E106" s="250"/>
      <c r="F106" s="250"/>
      <c r="G106" s="299"/>
      <c r="H106" s="300"/>
      <c r="I106" s="300"/>
      <c r="J106" s="301"/>
      <c r="K106" s="300"/>
      <c r="L106" s="184"/>
      <c r="M106" s="185"/>
    </row>
    <row r="107" spans="1:14" ht="16.5" hidden="1" thickBot="1" x14ac:dyDescent="0.3">
      <c r="A107" s="186"/>
      <c r="B107" s="187"/>
      <c r="C107" s="188"/>
      <c r="D107" s="188"/>
      <c r="E107" s="188"/>
      <c r="F107" s="188"/>
      <c r="G107" s="189"/>
      <c r="H107" s="302"/>
      <c r="I107" s="302"/>
      <c r="J107" s="303"/>
      <c r="K107" s="302"/>
      <c r="L107" s="190"/>
      <c r="M107" s="191"/>
    </row>
    <row r="108" spans="1:14" ht="16.5" hidden="1" thickBot="1" x14ac:dyDescent="0.3">
      <c r="A108" s="249"/>
      <c r="B108" s="250"/>
      <c r="C108" s="250"/>
      <c r="D108" s="250"/>
      <c r="E108" s="250"/>
      <c r="F108" s="250"/>
      <c r="G108" s="192"/>
      <c r="H108" s="300">
        <v>0</v>
      </c>
      <c r="I108" s="182">
        <f>I109</f>
        <v>0</v>
      </c>
      <c r="J108" s="193">
        <f>J109</f>
        <v>0</v>
      </c>
      <c r="K108" s="182">
        <f>I108+J108</f>
        <v>0</v>
      </c>
      <c r="L108" s="184">
        <f>H108-K108</f>
        <v>0</v>
      </c>
      <c r="M108" s="185"/>
    </row>
    <row r="109" spans="1:14" ht="16.5" hidden="1" thickBot="1" x14ac:dyDescent="0.3">
      <c r="A109" s="255"/>
      <c r="B109" s="256"/>
      <c r="C109" s="256"/>
      <c r="D109" s="304"/>
      <c r="E109" s="304"/>
      <c r="F109" s="304"/>
      <c r="G109" s="194"/>
      <c r="H109" s="305">
        <v>0</v>
      </c>
      <c r="I109" s="305"/>
      <c r="J109" s="306"/>
      <c r="K109" s="305">
        <f>I109+J109</f>
        <v>0</v>
      </c>
      <c r="L109" s="195">
        <f>H109-K109</f>
        <v>0</v>
      </c>
      <c r="M109" s="196" t="s">
        <v>83</v>
      </c>
    </row>
    <row r="110" spans="1:14" ht="16.5" hidden="1" thickBot="1" x14ac:dyDescent="0.3">
      <c r="A110" s="249"/>
      <c r="B110" s="250"/>
      <c r="C110" s="250"/>
      <c r="D110" s="250"/>
      <c r="E110" s="250"/>
      <c r="F110" s="250"/>
      <c r="G110" s="197"/>
      <c r="H110" s="300"/>
      <c r="I110" s="300"/>
      <c r="J110" s="301"/>
      <c r="K110" s="300"/>
      <c r="L110" s="184"/>
      <c r="M110" s="185"/>
    </row>
    <row r="111" spans="1:14" ht="20.25" customHeight="1" thickBot="1" x14ac:dyDescent="0.3">
      <c r="A111" s="18">
        <v>4</v>
      </c>
      <c r="B111" s="19">
        <v>1</v>
      </c>
      <c r="C111" s="20" t="s">
        <v>32</v>
      </c>
      <c r="D111" s="35"/>
      <c r="E111" s="35"/>
      <c r="F111" s="35"/>
      <c r="G111" s="4" t="s">
        <v>99</v>
      </c>
      <c r="H111" s="23" t="e">
        <f>H112+H113+H119+#REF!+H124+H133</f>
        <v>#REF!</v>
      </c>
      <c r="I111" s="23">
        <f>I112+I113+I118+I119+I124+I126+I127+I128+I129+I130+I133+I135</f>
        <v>55713798074.900002</v>
      </c>
      <c r="J111" s="23">
        <f>J112+J113+J118+J119+J124+J126+J127+J128+J129+J130+J133+J135+J136</f>
        <v>4927187909.5099993</v>
      </c>
      <c r="K111" s="23">
        <f>I111+J111</f>
        <v>60640985984.410004</v>
      </c>
      <c r="L111" s="36" t="e">
        <f>H111-K111</f>
        <v>#REF!</v>
      </c>
      <c r="M111" s="198" t="e">
        <f>K111/H111</f>
        <v>#REF!</v>
      </c>
      <c r="N111" s="260"/>
    </row>
    <row r="112" spans="1:14" x14ac:dyDescent="0.25">
      <c r="A112" s="199">
        <v>4</v>
      </c>
      <c r="B112" s="200">
        <v>1</v>
      </c>
      <c r="C112" s="174" t="s">
        <v>32</v>
      </c>
      <c r="D112" s="174" t="s">
        <v>9</v>
      </c>
      <c r="E112" s="37"/>
      <c r="F112" s="38"/>
      <c r="G112" s="39" t="s">
        <v>100</v>
      </c>
      <c r="H112" s="40">
        <v>2000000000</v>
      </c>
      <c r="I112" s="41">
        <f>'[1]Lainlain PAK'!I106</f>
        <v>4954933149</v>
      </c>
      <c r="J112" s="42">
        <f>'[1]Lainlain PAK'!J107</f>
        <v>2486817622</v>
      </c>
      <c r="K112" s="41">
        <f>I112+J112</f>
        <v>7441750771</v>
      </c>
      <c r="L112" s="25">
        <f>H112-K112</f>
        <v>-5441750771</v>
      </c>
      <c r="M112" s="93">
        <f t="shared" ref="M112:M125" si="9">K112/H112</f>
        <v>3.7208753854999999</v>
      </c>
      <c r="N112" s="319"/>
    </row>
    <row r="113" spans="1:14" x14ac:dyDescent="0.25">
      <c r="A113" s="199">
        <v>4</v>
      </c>
      <c r="B113" s="200">
        <v>1</v>
      </c>
      <c r="C113" s="174" t="s">
        <v>32</v>
      </c>
      <c r="D113" s="174" t="s">
        <v>12</v>
      </c>
      <c r="E113" s="174"/>
      <c r="F113" s="174"/>
      <c r="G113" s="175" t="s">
        <v>101</v>
      </c>
      <c r="H113" s="201">
        <f>H114+H116</f>
        <v>25850000000</v>
      </c>
      <c r="I113" s="201">
        <f>I114+I116</f>
        <v>25006545197</v>
      </c>
      <c r="J113" s="201">
        <f>J114+J116</f>
        <v>807702140</v>
      </c>
      <c r="K113" s="201">
        <f t="shared" ref="K113:K131" si="10">I113+J113</f>
        <v>25814247337</v>
      </c>
      <c r="L113" s="146">
        <f t="shared" ref="L113:L131" si="11">H113-K113</f>
        <v>35752663</v>
      </c>
      <c r="M113" s="93">
        <f t="shared" si="9"/>
        <v>0.99861691825918764</v>
      </c>
      <c r="N113" s="320"/>
    </row>
    <row r="114" spans="1:14" x14ac:dyDescent="0.25">
      <c r="A114" s="199">
        <v>4</v>
      </c>
      <c r="B114" s="200">
        <v>1</v>
      </c>
      <c r="C114" s="174" t="s">
        <v>32</v>
      </c>
      <c r="D114" s="174" t="s">
        <v>12</v>
      </c>
      <c r="E114" s="174" t="s">
        <v>9</v>
      </c>
      <c r="F114" s="174"/>
      <c r="G114" s="175" t="s">
        <v>102</v>
      </c>
      <c r="H114" s="201">
        <f>H115</f>
        <v>21850000000</v>
      </c>
      <c r="I114" s="201">
        <f>I115</f>
        <v>21288886214</v>
      </c>
      <c r="J114" s="201">
        <f>J115</f>
        <v>409900900</v>
      </c>
      <c r="K114" s="40">
        <f t="shared" si="10"/>
        <v>21698787114</v>
      </c>
      <c r="L114" s="146">
        <f t="shared" si="11"/>
        <v>151212886</v>
      </c>
      <c r="M114" s="93">
        <f t="shared" si="9"/>
        <v>0.99307950178489701</v>
      </c>
      <c r="N114" s="320"/>
    </row>
    <row r="115" spans="1:14" x14ac:dyDescent="0.25">
      <c r="A115" s="88">
        <v>4</v>
      </c>
      <c r="B115" s="61">
        <v>1</v>
      </c>
      <c r="C115" s="147" t="s">
        <v>32</v>
      </c>
      <c r="D115" s="147" t="s">
        <v>12</v>
      </c>
      <c r="E115" s="147" t="s">
        <v>9</v>
      </c>
      <c r="F115" s="7" t="s">
        <v>14</v>
      </c>
      <c r="G115" s="202" t="s">
        <v>102</v>
      </c>
      <c r="H115" s="45">
        <v>21850000000</v>
      </c>
      <c r="I115" s="45">
        <f>'[1]Lainlain PAK'!I110</f>
        <v>21288886214</v>
      </c>
      <c r="J115" s="45">
        <f>'[1]Lainlain PAK'!J110</f>
        <v>409900900</v>
      </c>
      <c r="K115" s="50">
        <f>[2]PAD25!$K$108</f>
        <v>1810113525</v>
      </c>
      <c r="L115" s="51">
        <f t="shared" si="11"/>
        <v>20039886475</v>
      </c>
      <c r="M115" s="203">
        <f t="shared" si="9"/>
        <v>8.284272425629291E-2</v>
      </c>
      <c r="N115" s="320"/>
    </row>
    <row r="116" spans="1:14" x14ac:dyDescent="0.25">
      <c r="A116" s="199">
        <v>4</v>
      </c>
      <c r="B116" s="200">
        <v>1</v>
      </c>
      <c r="C116" s="174" t="s">
        <v>32</v>
      </c>
      <c r="D116" s="174" t="s">
        <v>12</v>
      </c>
      <c r="E116" s="174" t="s">
        <v>9</v>
      </c>
      <c r="F116" s="204"/>
      <c r="G116" s="175" t="s">
        <v>103</v>
      </c>
      <c r="H116" s="201">
        <f>H117</f>
        <v>4000000000</v>
      </c>
      <c r="I116" s="201">
        <f>I117</f>
        <v>3717658983</v>
      </c>
      <c r="J116" s="155">
        <f>J117</f>
        <v>397801240</v>
      </c>
      <c r="K116" s="40">
        <f t="shared" si="10"/>
        <v>4115460223</v>
      </c>
      <c r="L116" s="146">
        <f t="shared" si="11"/>
        <v>-115460223</v>
      </c>
      <c r="M116" s="93">
        <f t="shared" si="9"/>
        <v>1.0288650557500001</v>
      </c>
      <c r="N116" s="320"/>
    </row>
    <row r="117" spans="1:14" x14ac:dyDescent="0.25">
      <c r="A117" s="88">
        <v>4</v>
      </c>
      <c r="B117" s="61">
        <v>1</v>
      </c>
      <c r="C117" s="147" t="s">
        <v>32</v>
      </c>
      <c r="D117" s="147" t="s">
        <v>12</v>
      </c>
      <c r="E117" s="147" t="s">
        <v>9</v>
      </c>
      <c r="F117" s="7" t="s">
        <v>14</v>
      </c>
      <c r="G117" s="202" t="s">
        <v>103</v>
      </c>
      <c r="H117" s="307">
        <f>[1]Lainlain!H112</f>
        <v>4000000000</v>
      </c>
      <c r="I117" s="45">
        <f>'[1]Lainlain PAK'!I112</f>
        <v>3717658983</v>
      </c>
      <c r="J117" s="286">
        <f>'[1]Lainlain PAK'!J112</f>
        <v>397801240</v>
      </c>
      <c r="K117" s="50">
        <f t="shared" si="10"/>
        <v>4115460223</v>
      </c>
      <c r="L117" s="51">
        <f t="shared" si="11"/>
        <v>-115460223</v>
      </c>
      <c r="M117" s="203">
        <f t="shared" si="9"/>
        <v>1.0288650557500001</v>
      </c>
      <c r="N117" s="320"/>
    </row>
    <row r="118" spans="1:14" x14ac:dyDescent="0.25">
      <c r="A118" s="88">
        <v>4</v>
      </c>
      <c r="B118" s="61">
        <v>1</v>
      </c>
      <c r="C118" s="147" t="s">
        <v>32</v>
      </c>
      <c r="D118" s="147" t="s">
        <v>12</v>
      </c>
      <c r="E118" s="147" t="s">
        <v>12</v>
      </c>
      <c r="F118" s="205" t="s">
        <v>14</v>
      </c>
      <c r="G118" s="43" t="s">
        <v>104</v>
      </c>
      <c r="H118" s="308">
        <v>0</v>
      </c>
      <c r="I118" s="45">
        <f>'[1]Lainlain PAK'!I113</f>
        <v>2445648800</v>
      </c>
      <c r="J118" s="286">
        <f>'[1]Lainlain PAK'!J113</f>
        <v>184679000</v>
      </c>
      <c r="K118" s="50">
        <f>I118+J118</f>
        <v>2630327800</v>
      </c>
      <c r="L118" s="51">
        <f t="shared" si="11"/>
        <v>-2630327800</v>
      </c>
      <c r="M118" s="152" t="s">
        <v>83</v>
      </c>
      <c r="N118" s="320"/>
    </row>
    <row r="119" spans="1:14" x14ac:dyDescent="0.25">
      <c r="A119" s="199">
        <v>4</v>
      </c>
      <c r="B119" s="200">
        <v>1</v>
      </c>
      <c r="C119" s="174" t="s">
        <v>32</v>
      </c>
      <c r="D119" s="174" t="s">
        <v>35</v>
      </c>
      <c r="E119" s="174"/>
      <c r="F119" s="174"/>
      <c r="G119" s="175" t="s">
        <v>105</v>
      </c>
      <c r="H119" s="201">
        <f>H120+H122</f>
        <v>2600000000</v>
      </c>
      <c r="I119" s="201">
        <f>I120</f>
        <v>1867325843.4499998</v>
      </c>
      <c r="J119" s="155">
        <f>'[1]Lainlain PAK'!J114</f>
        <v>170325888.97</v>
      </c>
      <c r="K119" s="40">
        <f t="shared" si="10"/>
        <v>2037651732.4199998</v>
      </c>
      <c r="L119" s="146">
        <f t="shared" si="11"/>
        <v>562348267.58000016</v>
      </c>
      <c r="M119" s="93">
        <f t="shared" si="9"/>
        <v>0.78371220477692305</v>
      </c>
      <c r="N119" s="320"/>
    </row>
    <row r="120" spans="1:14" x14ac:dyDescent="0.25">
      <c r="A120" s="199">
        <v>4</v>
      </c>
      <c r="B120" s="200">
        <v>1</v>
      </c>
      <c r="C120" s="174" t="s">
        <v>32</v>
      </c>
      <c r="D120" s="174" t="s">
        <v>35</v>
      </c>
      <c r="E120" s="174" t="s">
        <v>9</v>
      </c>
      <c r="F120" s="174"/>
      <c r="G120" s="175" t="s">
        <v>134</v>
      </c>
      <c r="H120" s="201">
        <f>H121</f>
        <v>2600000000</v>
      </c>
      <c r="I120" s="154">
        <f>I121+I123</f>
        <v>1867325843.4499998</v>
      </c>
      <c r="J120" s="155">
        <f>J121+J123</f>
        <v>170325888.97</v>
      </c>
      <c r="K120" s="40">
        <f t="shared" si="10"/>
        <v>2037651732.4199998</v>
      </c>
      <c r="L120" s="146">
        <f t="shared" si="11"/>
        <v>562348267.58000016</v>
      </c>
      <c r="M120" s="93">
        <f t="shared" si="9"/>
        <v>0.78371220477692305</v>
      </c>
      <c r="N120" s="320"/>
    </row>
    <row r="121" spans="1:14" x14ac:dyDescent="0.25">
      <c r="A121" s="88">
        <v>4</v>
      </c>
      <c r="B121" s="61">
        <v>1</v>
      </c>
      <c r="C121" s="147" t="s">
        <v>32</v>
      </c>
      <c r="D121" s="147" t="s">
        <v>35</v>
      </c>
      <c r="E121" s="147" t="s">
        <v>9</v>
      </c>
      <c r="F121" s="7" t="s">
        <v>14</v>
      </c>
      <c r="G121" s="202" t="s">
        <v>134</v>
      </c>
      <c r="H121" s="307">
        <v>2600000000</v>
      </c>
      <c r="I121" s="285">
        <f>'[1]Lainlain PAK'!I116</f>
        <v>1672863305.5599997</v>
      </c>
      <c r="J121" s="286">
        <f>'[1]Lainlain PAK'!J116</f>
        <v>158562114.41999999</v>
      </c>
      <c r="K121" s="50">
        <f t="shared" si="10"/>
        <v>1831425419.9799998</v>
      </c>
      <c r="L121" s="51">
        <f t="shared" si="11"/>
        <v>768574580.02000022</v>
      </c>
      <c r="M121" s="203">
        <f t="shared" si="9"/>
        <v>0.70439439229999989</v>
      </c>
      <c r="N121" s="320"/>
    </row>
    <row r="122" spans="1:14" hidden="1" x14ac:dyDescent="0.25">
      <c r="A122" s="199">
        <v>4</v>
      </c>
      <c r="B122" s="200">
        <v>1</v>
      </c>
      <c r="C122" s="174" t="s">
        <v>32</v>
      </c>
      <c r="D122" s="174" t="s">
        <v>35</v>
      </c>
      <c r="E122" s="174" t="s">
        <v>23</v>
      </c>
      <c r="F122" s="204"/>
      <c r="G122" s="175" t="s">
        <v>106</v>
      </c>
      <c r="H122" s="201">
        <f>H123</f>
        <v>0</v>
      </c>
      <c r="I122" s="154">
        <f>I123</f>
        <v>194462537.88999999</v>
      </c>
      <c r="J122" s="155">
        <f>J123</f>
        <v>11763774.550000001</v>
      </c>
      <c r="K122" s="40">
        <f t="shared" si="10"/>
        <v>206226312.44</v>
      </c>
      <c r="L122" s="146">
        <f t="shared" si="11"/>
        <v>-206226312.44</v>
      </c>
      <c r="M122" s="93" t="e">
        <f t="shared" si="9"/>
        <v>#DIV/0!</v>
      </c>
      <c r="N122" s="320"/>
    </row>
    <row r="123" spans="1:14" x14ac:dyDescent="0.25">
      <c r="A123" s="88">
        <v>4</v>
      </c>
      <c r="B123" s="61">
        <v>1</v>
      </c>
      <c r="C123" s="147" t="s">
        <v>32</v>
      </c>
      <c r="D123" s="147" t="s">
        <v>35</v>
      </c>
      <c r="E123" s="147" t="s">
        <v>23</v>
      </c>
      <c r="F123" s="7" t="s">
        <v>14</v>
      </c>
      <c r="G123" s="202" t="s">
        <v>106</v>
      </c>
      <c r="H123" s="307">
        <v>0</v>
      </c>
      <c r="I123" s="285">
        <f>'[1]Lainlain PAK'!I118</f>
        <v>194462537.88999999</v>
      </c>
      <c r="J123" s="286">
        <f>'[1]Lainlain PAK'!J118</f>
        <v>11763774.550000001</v>
      </c>
      <c r="K123" s="50">
        <f t="shared" si="10"/>
        <v>206226312.44</v>
      </c>
      <c r="L123" s="51">
        <f t="shared" si="11"/>
        <v>-206226312.44</v>
      </c>
      <c r="M123" s="152" t="s">
        <v>83</v>
      </c>
      <c r="N123" s="320"/>
    </row>
    <row r="124" spans="1:14" x14ac:dyDescent="0.25">
      <c r="A124" s="199">
        <v>4</v>
      </c>
      <c r="B124" s="200">
        <v>1</v>
      </c>
      <c r="C124" s="174" t="s">
        <v>32</v>
      </c>
      <c r="D124" s="174" t="s">
        <v>20</v>
      </c>
      <c r="E124" s="174"/>
      <c r="F124" s="174"/>
      <c r="G124" s="175" t="s">
        <v>107</v>
      </c>
      <c r="H124" s="201">
        <f>H125</f>
        <v>3400000000</v>
      </c>
      <c r="I124" s="201">
        <f>I125</f>
        <v>4055140891.1300001</v>
      </c>
      <c r="J124" s="201">
        <f>J125</f>
        <v>762328767.10000002</v>
      </c>
      <c r="K124" s="40">
        <f>K125</f>
        <v>4817469658.2300005</v>
      </c>
      <c r="L124" s="146">
        <f t="shared" si="11"/>
        <v>-1417469658.2300005</v>
      </c>
      <c r="M124" s="93">
        <f t="shared" si="9"/>
        <v>1.4169028406558826</v>
      </c>
      <c r="N124" s="320"/>
    </row>
    <row r="125" spans="1:14" x14ac:dyDescent="0.25">
      <c r="A125" s="88">
        <v>4</v>
      </c>
      <c r="B125" s="61">
        <v>1</v>
      </c>
      <c r="C125" s="147" t="s">
        <v>32</v>
      </c>
      <c r="D125" s="147" t="s">
        <v>20</v>
      </c>
      <c r="E125" s="147" t="s">
        <v>9</v>
      </c>
      <c r="F125" s="7" t="s">
        <v>14</v>
      </c>
      <c r="G125" s="202" t="s">
        <v>109</v>
      </c>
      <c r="H125" s="45">
        <v>3400000000</v>
      </c>
      <c r="I125" s="307">
        <f>'[1]Lainlain PAK'!I120</f>
        <v>4055140891.1300001</v>
      </c>
      <c r="J125" s="286">
        <f>'[1]Lainlain PAK'!J120</f>
        <v>762328767.10000002</v>
      </c>
      <c r="K125" s="50">
        <f t="shared" si="10"/>
        <v>4817469658.2300005</v>
      </c>
      <c r="L125" s="51">
        <f t="shared" si="11"/>
        <v>-1417469658.2300005</v>
      </c>
      <c r="M125" s="203">
        <f t="shared" si="9"/>
        <v>1.4169028406558826</v>
      </c>
      <c r="N125" s="320"/>
    </row>
    <row r="126" spans="1:14" x14ac:dyDescent="0.25">
      <c r="A126" s="88">
        <v>4</v>
      </c>
      <c r="B126" s="61">
        <v>1</v>
      </c>
      <c r="C126" s="147" t="s">
        <v>32</v>
      </c>
      <c r="D126" s="147" t="s">
        <v>26</v>
      </c>
      <c r="E126" s="147" t="s">
        <v>9</v>
      </c>
      <c r="F126" s="205" t="s">
        <v>14</v>
      </c>
      <c r="G126" s="44" t="s">
        <v>110</v>
      </c>
      <c r="H126" s="45">
        <v>0</v>
      </c>
      <c r="I126" s="307">
        <f>'[1]Lainlain PAK'!I121</f>
        <v>11600000</v>
      </c>
      <c r="J126" s="286">
        <f>'[1]Lainlain PAK'!J121</f>
        <v>2100000</v>
      </c>
      <c r="K126" s="50">
        <f t="shared" si="10"/>
        <v>13700000</v>
      </c>
      <c r="L126" s="51">
        <f t="shared" si="11"/>
        <v>-13700000</v>
      </c>
      <c r="M126" s="152" t="s">
        <v>83</v>
      </c>
      <c r="N126" s="320"/>
    </row>
    <row r="127" spans="1:14" x14ac:dyDescent="0.25">
      <c r="A127" s="88">
        <v>4</v>
      </c>
      <c r="B127" s="61">
        <v>1</v>
      </c>
      <c r="C127" s="147" t="s">
        <v>32</v>
      </c>
      <c r="D127" s="147" t="s">
        <v>53</v>
      </c>
      <c r="E127" s="147" t="s">
        <v>9</v>
      </c>
      <c r="F127" s="205" t="s">
        <v>14</v>
      </c>
      <c r="G127" s="44" t="s">
        <v>108</v>
      </c>
      <c r="H127" s="45">
        <v>0</v>
      </c>
      <c r="I127" s="307">
        <f>'[1]Lainlain PAK'!I122</f>
        <v>18269103</v>
      </c>
      <c r="J127" s="286">
        <f>'[1]Lainlain PAK'!J122</f>
        <v>104182136.19</v>
      </c>
      <c r="K127" s="50">
        <f>I127+J127</f>
        <v>122451239.19</v>
      </c>
      <c r="L127" s="51">
        <f>H127-K127</f>
        <v>-122451239.19</v>
      </c>
      <c r="M127" s="152" t="s">
        <v>83</v>
      </c>
      <c r="N127" s="260"/>
    </row>
    <row r="128" spans="1:14" x14ac:dyDescent="0.25">
      <c r="A128" s="88">
        <v>4</v>
      </c>
      <c r="B128" s="61">
        <v>1</v>
      </c>
      <c r="C128" s="147" t="s">
        <v>32</v>
      </c>
      <c r="D128" s="147" t="s">
        <v>56</v>
      </c>
      <c r="E128" s="147" t="s">
        <v>9</v>
      </c>
      <c r="F128" s="205" t="s">
        <v>14</v>
      </c>
      <c r="G128" s="44" t="s">
        <v>111</v>
      </c>
      <c r="H128" s="45">
        <v>0</v>
      </c>
      <c r="I128" s="307">
        <f>'[1]Lainlain PAK'!I123</f>
        <v>2233260678.96</v>
      </c>
      <c r="J128" s="286">
        <f>'[1]Lainlain PAK'!J123</f>
        <v>309002986</v>
      </c>
      <c r="K128" s="50">
        <f t="shared" si="10"/>
        <v>2542263664.96</v>
      </c>
      <c r="L128" s="51">
        <f t="shared" si="11"/>
        <v>-2542263664.96</v>
      </c>
      <c r="M128" s="152" t="s">
        <v>83</v>
      </c>
      <c r="N128" s="260"/>
    </row>
    <row r="129" spans="1:14" x14ac:dyDescent="0.25">
      <c r="A129" s="88">
        <v>4</v>
      </c>
      <c r="B129" s="61">
        <v>1</v>
      </c>
      <c r="C129" s="147" t="s">
        <v>32</v>
      </c>
      <c r="D129" s="147" t="s">
        <v>112</v>
      </c>
      <c r="E129" s="147" t="s">
        <v>9</v>
      </c>
      <c r="F129" s="205" t="s">
        <v>14</v>
      </c>
      <c r="G129" s="44" t="s">
        <v>123</v>
      </c>
      <c r="H129" s="45">
        <v>0</v>
      </c>
      <c r="I129" s="307">
        <f>'[1]Lainlain PAK'!I124</f>
        <v>382859114.16000003</v>
      </c>
      <c r="J129" s="286">
        <f>'[1]Lainlain PAK'!J124</f>
        <v>9755899.1799999997</v>
      </c>
      <c r="K129" s="50">
        <f t="shared" si="10"/>
        <v>392615013.34000003</v>
      </c>
      <c r="L129" s="51">
        <f t="shared" si="11"/>
        <v>-392615013.34000003</v>
      </c>
      <c r="M129" s="152" t="s">
        <v>83</v>
      </c>
      <c r="N129" s="260"/>
    </row>
    <row r="130" spans="1:14" x14ac:dyDescent="0.25">
      <c r="A130" s="199">
        <v>4</v>
      </c>
      <c r="B130" s="200">
        <v>1</v>
      </c>
      <c r="C130" s="174" t="s">
        <v>32</v>
      </c>
      <c r="D130" s="174" t="s">
        <v>58</v>
      </c>
      <c r="E130" s="174"/>
      <c r="F130" s="204"/>
      <c r="G130" s="175" t="s">
        <v>113</v>
      </c>
      <c r="H130" s="201">
        <f>H131+H132</f>
        <v>0</v>
      </c>
      <c r="I130" s="201">
        <f>I131+I132</f>
        <v>14616044608.209999</v>
      </c>
      <c r="J130" s="201">
        <f>J131+J132</f>
        <v>38105084.210000001</v>
      </c>
      <c r="K130" s="50">
        <f>I130+J130</f>
        <v>14654149692.419998</v>
      </c>
      <c r="L130" s="51">
        <f>H130-K130</f>
        <v>-14654149692.419998</v>
      </c>
      <c r="M130" s="152" t="s">
        <v>83</v>
      </c>
      <c r="N130" s="260"/>
    </row>
    <row r="131" spans="1:14" hidden="1" x14ac:dyDescent="0.25">
      <c r="A131" s="88">
        <v>4</v>
      </c>
      <c r="B131" s="61">
        <v>1</v>
      </c>
      <c r="C131" s="147" t="s">
        <v>32</v>
      </c>
      <c r="D131" s="147" t="s">
        <v>58</v>
      </c>
      <c r="E131" s="147" t="s">
        <v>12</v>
      </c>
      <c r="F131" s="7" t="s">
        <v>14</v>
      </c>
      <c r="G131" s="202" t="s">
        <v>114</v>
      </c>
      <c r="H131" s="307">
        <f>[1]Lainlain!H126</f>
        <v>0</v>
      </c>
      <c r="I131" s="285">
        <f>[2]PAD25!$K$124</f>
        <v>0</v>
      </c>
      <c r="J131" s="286">
        <f>[1]Lainlain!J126</f>
        <v>0</v>
      </c>
      <c r="K131" s="50">
        <f t="shared" si="10"/>
        <v>0</v>
      </c>
      <c r="L131" s="51">
        <f t="shared" si="11"/>
        <v>0</v>
      </c>
      <c r="M131" s="152" t="s">
        <v>83</v>
      </c>
      <c r="N131" s="260"/>
    </row>
    <row r="132" spans="1:14" x14ac:dyDescent="0.25">
      <c r="A132" s="88">
        <v>4</v>
      </c>
      <c r="B132" s="61">
        <v>1</v>
      </c>
      <c r="C132" s="147" t="s">
        <v>32</v>
      </c>
      <c r="D132" s="147" t="s">
        <v>58</v>
      </c>
      <c r="E132" s="147" t="s">
        <v>12</v>
      </c>
      <c r="F132" s="205" t="s">
        <v>14</v>
      </c>
      <c r="G132" s="44" t="s">
        <v>115</v>
      </c>
      <c r="H132" s="307">
        <v>0</v>
      </c>
      <c r="I132" s="285">
        <f>'[1]Lainlain PAK'!I127</f>
        <v>14616044608.209999</v>
      </c>
      <c r="J132" s="286">
        <f>'[1]Lainlain PAK'!J127</f>
        <v>38105084.210000001</v>
      </c>
      <c r="K132" s="50">
        <f>[2]PAD25!$K$125</f>
        <v>59286994.509999998</v>
      </c>
      <c r="L132" s="51">
        <f>H132-K132</f>
        <v>-59286994.509999998</v>
      </c>
      <c r="M132" s="152" t="s">
        <v>83</v>
      </c>
      <c r="N132" s="260"/>
    </row>
    <row r="133" spans="1:14" x14ac:dyDescent="0.25">
      <c r="A133" s="199">
        <v>4</v>
      </c>
      <c r="B133" s="200">
        <v>1</v>
      </c>
      <c r="C133" s="174" t="s">
        <v>32</v>
      </c>
      <c r="D133" s="174" t="s">
        <v>60</v>
      </c>
      <c r="E133" s="174" t="s">
        <v>38</v>
      </c>
      <c r="F133" s="204"/>
      <c r="G133" s="47" t="s">
        <v>118</v>
      </c>
      <c r="H133" s="201">
        <f>H134</f>
        <v>152100977</v>
      </c>
      <c r="I133" s="154">
        <f>I134</f>
        <v>100353389.99000001</v>
      </c>
      <c r="J133" s="154">
        <f>J134</f>
        <v>12019385.859999999</v>
      </c>
      <c r="K133" s="201">
        <f>I133+J133</f>
        <v>112372775.85000001</v>
      </c>
      <c r="L133" s="146">
        <f>H133-K133</f>
        <v>39728201.149999991</v>
      </c>
      <c r="M133" s="93">
        <f>K133/H133</f>
        <v>0.73880377408752618</v>
      </c>
      <c r="N133" s="260"/>
    </row>
    <row r="134" spans="1:14" x14ac:dyDescent="0.25">
      <c r="A134" s="88">
        <v>4</v>
      </c>
      <c r="B134" s="61">
        <v>1</v>
      </c>
      <c r="C134" s="147" t="s">
        <v>32</v>
      </c>
      <c r="D134" s="147">
        <v>16</v>
      </c>
      <c r="E134" s="147" t="s">
        <v>38</v>
      </c>
      <c r="F134" s="205" t="s">
        <v>14</v>
      </c>
      <c r="G134" s="48" t="s">
        <v>119</v>
      </c>
      <c r="H134" s="307">
        <v>152100977</v>
      </c>
      <c r="I134" s="285">
        <f>'[1]Lainlain PAK'!I131</f>
        <v>100353389.99000001</v>
      </c>
      <c r="J134" s="286">
        <f>'[1]Lainlain PAK'!J131</f>
        <v>12019385.859999999</v>
      </c>
      <c r="K134" s="50">
        <f>I134+J134</f>
        <v>112372775.85000001</v>
      </c>
      <c r="L134" s="51">
        <f>H134-K134</f>
        <v>39728201.149999991</v>
      </c>
      <c r="M134" s="203">
        <f>K134/H134</f>
        <v>0.73880377408752618</v>
      </c>
      <c r="N134" s="260"/>
    </row>
    <row r="135" spans="1:14" x14ac:dyDescent="0.25">
      <c r="A135" s="88">
        <v>4</v>
      </c>
      <c r="B135" s="61">
        <v>1</v>
      </c>
      <c r="C135" s="147" t="s">
        <v>32</v>
      </c>
      <c r="D135" s="147" t="s">
        <v>116</v>
      </c>
      <c r="E135" s="147" t="s">
        <v>9</v>
      </c>
      <c r="F135" s="205" t="s">
        <v>14</v>
      </c>
      <c r="G135" s="46" t="s">
        <v>117</v>
      </c>
      <c r="H135" s="307">
        <v>0</v>
      </c>
      <c r="I135" s="285">
        <f>'[1]Lainlain PAK'!I132</f>
        <v>21817300</v>
      </c>
      <c r="J135" s="286">
        <f>'[1]Lainlain PAK'!J132</f>
        <v>2419000</v>
      </c>
      <c r="K135" s="50">
        <f>I135+J135</f>
        <v>24236300</v>
      </c>
      <c r="L135" s="51">
        <f>H135-K135</f>
        <v>-24236300</v>
      </c>
      <c r="M135" s="206" t="s">
        <v>83</v>
      </c>
      <c r="N135" s="260"/>
    </row>
    <row r="136" spans="1:14" ht="16.5" thickBot="1" x14ac:dyDescent="0.3">
      <c r="A136" s="94">
        <v>4</v>
      </c>
      <c r="B136" s="95">
        <v>1</v>
      </c>
      <c r="C136" s="222" t="s">
        <v>32</v>
      </c>
      <c r="D136" s="222" t="s">
        <v>64</v>
      </c>
      <c r="E136" s="222" t="s">
        <v>9</v>
      </c>
      <c r="F136" s="223" t="s">
        <v>14</v>
      </c>
      <c r="G136" s="52" t="s">
        <v>138</v>
      </c>
      <c r="H136" s="309">
        <v>0</v>
      </c>
      <c r="I136" s="309">
        <f>'[1]Lainlain PAK'!I133</f>
        <v>0</v>
      </c>
      <c r="J136" s="310">
        <f>'[1]Lainlain PAK'!J133</f>
        <v>37750000</v>
      </c>
      <c r="K136" s="183">
        <f>I136+J136</f>
        <v>37750000</v>
      </c>
      <c r="L136" s="169">
        <f>H136-K136</f>
        <v>-37750000</v>
      </c>
      <c r="M136" s="311" t="s">
        <v>83</v>
      </c>
      <c r="N136" s="260"/>
    </row>
    <row r="138" spans="1:14" x14ac:dyDescent="0.25">
      <c r="G138" s="312"/>
    </row>
    <row r="139" spans="1:14" x14ac:dyDescent="0.25">
      <c r="H139" s="313"/>
    </row>
  </sheetData>
  <mergeCells count="9">
    <mergeCell ref="B1:M1"/>
    <mergeCell ref="B2:M2"/>
    <mergeCell ref="A5:E7"/>
    <mergeCell ref="G5:G7"/>
    <mergeCell ref="H5:H7"/>
    <mergeCell ref="I5:K5"/>
    <mergeCell ref="L5:L7"/>
    <mergeCell ref="M5:M7"/>
    <mergeCell ref="A8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PBB41</dc:creator>
  <cp:lastModifiedBy>ADITYA ARIF</cp:lastModifiedBy>
  <dcterms:created xsi:type="dcterms:W3CDTF">2026-01-12T02:58:25Z</dcterms:created>
  <dcterms:modified xsi:type="dcterms:W3CDTF">2026-01-13T07:28:49Z</dcterms:modified>
</cp:coreProperties>
</file>