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adity\OneDrive\Tài liệu\DATA PENERIMAAN 2025\"/>
    </mc:Choice>
  </mc:AlternateContent>
  <xr:revisionPtr revIDLastSave="0" documentId="8_{ACA0A5BD-68E5-47BE-8C95-30A54CD981A9}" xr6:coauthVersionLast="47" xr6:coauthVersionMax="47" xr10:uidLastSave="{00000000-0000-0000-0000-000000000000}"/>
  <bookViews>
    <workbookView xWindow="-120" yWindow="-120" windowWidth="29040" windowHeight="15720" xr2:uid="{0E1AF607-3CA0-418F-AE5D-4F5B08C7CBD0}"/>
  </bookViews>
  <sheets>
    <sheet name="APR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0" i="1" l="1"/>
  <c r="I130" i="1"/>
  <c r="K130" i="1" s="1"/>
  <c r="L130" i="1" s="1"/>
  <c r="J129" i="1"/>
  <c r="I129" i="1"/>
  <c r="I128" i="1" s="1"/>
  <c r="H129" i="1"/>
  <c r="H128" i="1" s="1"/>
  <c r="J128" i="1"/>
  <c r="J127" i="1"/>
  <c r="J126" i="1" s="1"/>
  <c r="I127" i="1"/>
  <c r="I126" i="1" s="1"/>
  <c r="K126" i="1" s="1"/>
  <c r="H127" i="1"/>
  <c r="H126" i="1" s="1"/>
  <c r="L126" i="1" s="1"/>
  <c r="J125" i="1"/>
  <c r="I125" i="1"/>
  <c r="I123" i="1" s="1"/>
  <c r="J124" i="1"/>
  <c r="J123" i="1" s="1"/>
  <c r="H124" i="1"/>
  <c r="M123" i="1"/>
  <c r="J122" i="1"/>
  <c r="I122" i="1"/>
  <c r="K122" i="1" s="1"/>
  <c r="L122" i="1" s="1"/>
  <c r="K121" i="1"/>
  <c r="L121" i="1" s="1"/>
  <c r="J121" i="1"/>
  <c r="I121" i="1"/>
  <c r="J120" i="1"/>
  <c r="I120" i="1"/>
  <c r="K120" i="1" s="1"/>
  <c r="L120" i="1" s="1"/>
  <c r="J119" i="1"/>
  <c r="J117" i="1" s="1"/>
  <c r="J118" i="1"/>
  <c r="K118" i="1" s="1"/>
  <c r="L118" i="1" s="1"/>
  <c r="I117" i="1"/>
  <c r="H117" i="1"/>
  <c r="J116" i="1"/>
  <c r="J115" i="1" s="1"/>
  <c r="I116" i="1"/>
  <c r="H115" i="1"/>
  <c r="J114" i="1"/>
  <c r="I114" i="1"/>
  <c r="H114" i="1"/>
  <c r="H113" i="1" s="1"/>
  <c r="J111" i="1"/>
  <c r="I111" i="1"/>
  <c r="J110" i="1"/>
  <c r="J109" i="1" s="1"/>
  <c r="I110" i="1"/>
  <c r="K110" i="1" s="1"/>
  <c r="H110" i="1"/>
  <c r="H109" i="1" s="1"/>
  <c r="J108" i="1"/>
  <c r="I108" i="1"/>
  <c r="K108" i="1" s="1"/>
  <c r="H108" i="1"/>
  <c r="J107" i="1"/>
  <c r="I107" i="1"/>
  <c r="K107" i="1" s="1"/>
  <c r="H107" i="1"/>
  <c r="J105" i="1"/>
  <c r="I105" i="1"/>
  <c r="H105" i="1"/>
  <c r="K102" i="1"/>
  <c r="L102" i="1" s="1"/>
  <c r="J101" i="1"/>
  <c r="J89" i="1" s="1"/>
  <c r="I101" i="1"/>
  <c r="I89" i="1" s="1"/>
  <c r="J98" i="1"/>
  <c r="I98" i="1"/>
  <c r="K98" i="1" s="1"/>
  <c r="H98" i="1"/>
  <c r="J97" i="1"/>
  <c r="I97" i="1"/>
  <c r="K97" i="1" s="1"/>
  <c r="H97" i="1"/>
  <c r="L97" i="1" s="1"/>
  <c r="I96" i="1"/>
  <c r="K96" i="1" s="1"/>
  <c r="H96" i="1"/>
  <c r="H95" i="1" s="1"/>
  <c r="J95" i="1"/>
  <c r="J94" i="1"/>
  <c r="I94" i="1"/>
  <c r="H94" i="1"/>
  <c r="J93" i="1"/>
  <c r="J91" i="1" s="1"/>
  <c r="I93" i="1"/>
  <c r="I91" i="1" s="1"/>
  <c r="K91" i="1" s="1"/>
  <c r="H93" i="1"/>
  <c r="H91" i="1" s="1"/>
  <c r="M92" i="1"/>
  <c r="J87" i="1"/>
  <c r="J86" i="1" s="1"/>
  <c r="I87" i="1"/>
  <c r="I86" i="1" s="1"/>
  <c r="H87" i="1"/>
  <c r="H86" i="1" s="1"/>
  <c r="J85" i="1"/>
  <c r="J84" i="1" s="1"/>
  <c r="I85" i="1"/>
  <c r="I84" i="1" s="1"/>
  <c r="H85" i="1"/>
  <c r="H84" i="1"/>
  <c r="J82" i="1"/>
  <c r="I82" i="1"/>
  <c r="K82" i="1" s="1"/>
  <c r="H82" i="1"/>
  <c r="H81" i="1" s="1"/>
  <c r="J81" i="1"/>
  <c r="J80" i="1"/>
  <c r="I80" i="1"/>
  <c r="H80" i="1"/>
  <c r="H79" i="1" s="1"/>
  <c r="J79" i="1"/>
  <c r="I79" i="1"/>
  <c r="K79" i="1" s="1"/>
  <c r="J78" i="1"/>
  <c r="I78" i="1"/>
  <c r="K78" i="1" s="1"/>
  <c r="H78" i="1"/>
  <c r="H77" i="1" s="1"/>
  <c r="J77" i="1"/>
  <c r="J76" i="1"/>
  <c r="I76" i="1"/>
  <c r="K76" i="1" s="1"/>
  <c r="M76" i="1" s="1"/>
  <c r="H76" i="1"/>
  <c r="L76" i="1" s="1"/>
  <c r="J75" i="1"/>
  <c r="K75" i="1" s="1"/>
  <c r="L75" i="1" s="1"/>
  <c r="I75" i="1"/>
  <c r="J74" i="1"/>
  <c r="I74" i="1"/>
  <c r="K74" i="1" s="1"/>
  <c r="H74" i="1"/>
  <c r="J73" i="1"/>
  <c r="J71" i="1" s="1"/>
  <c r="I73" i="1"/>
  <c r="K73" i="1" s="1"/>
  <c r="H73" i="1"/>
  <c r="J72" i="1"/>
  <c r="I72" i="1"/>
  <c r="K72" i="1" s="1"/>
  <c r="H72" i="1"/>
  <c r="I68" i="1"/>
  <c r="J66" i="1"/>
  <c r="I66" i="1"/>
  <c r="I65" i="1" s="1"/>
  <c r="H66" i="1"/>
  <c r="H65" i="1" s="1"/>
  <c r="J64" i="1"/>
  <c r="I64" i="1"/>
  <c r="H64" i="1"/>
  <c r="J63" i="1"/>
  <c r="I63" i="1"/>
  <c r="H63" i="1"/>
  <c r="J62" i="1"/>
  <c r="I62" i="1"/>
  <c r="H62" i="1"/>
  <c r="J60" i="1"/>
  <c r="I60" i="1"/>
  <c r="I59" i="1" s="1"/>
  <c r="H60" i="1"/>
  <c r="H59" i="1" s="1"/>
  <c r="J58" i="1"/>
  <c r="I58" i="1"/>
  <c r="I57" i="1" s="1"/>
  <c r="H58" i="1"/>
  <c r="H57" i="1" s="1"/>
  <c r="J56" i="1"/>
  <c r="J55" i="1" s="1"/>
  <c r="I56" i="1"/>
  <c r="I55" i="1" s="1"/>
  <c r="H56" i="1"/>
  <c r="H55" i="1" s="1"/>
  <c r="J50" i="1"/>
  <c r="K50" i="1" s="1"/>
  <c r="I50" i="1"/>
  <c r="I49" i="1" s="1"/>
  <c r="H50" i="1"/>
  <c r="H49" i="1" s="1"/>
  <c r="J48" i="1"/>
  <c r="J47" i="1" s="1"/>
  <c r="I48" i="1"/>
  <c r="I47" i="1" s="1"/>
  <c r="H48" i="1"/>
  <c r="H47" i="1" s="1"/>
  <c r="J46" i="1"/>
  <c r="J45" i="1" s="1"/>
  <c r="I46" i="1"/>
  <c r="I45" i="1" s="1"/>
  <c r="H46" i="1"/>
  <c r="H45" i="1" s="1"/>
  <c r="J44" i="1"/>
  <c r="K44" i="1" s="1"/>
  <c r="I44" i="1"/>
  <c r="I43" i="1" s="1"/>
  <c r="H44" i="1"/>
  <c r="H43" i="1" s="1"/>
  <c r="J42" i="1"/>
  <c r="J41" i="1" s="1"/>
  <c r="I42" i="1"/>
  <c r="I41" i="1" s="1"/>
  <c r="H42" i="1"/>
  <c r="H41" i="1" s="1"/>
  <c r="J40" i="1"/>
  <c r="J39" i="1" s="1"/>
  <c r="I40" i="1"/>
  <c r="I39" i="1" s="1"/>
  <c r="H40" i="1"/>
  <c r="H39" i="1" s="1"/>
  <c r="J38" i="1"/>
  <c r="I38" i="1"/>
  <c r="I36" i="1" s="1"/>
  <c r="H38" i="1"/>
  <c r="H36" i="1" s="1"/>
  <c r="J37" i="1"/>
  <c r="K37" i="1" s="1"/>
  <c r="M37" i="1" s="1"/>
  <c r="I37" i="1"/>
  <c r="H37" i="1"/>
  <c r="J35" i="1"/>
  <c r="I35" i="1"/>
  <c r="H35" i="1"/>
  <c r="J34" i="1"/>
  <c r="I34" i="1"/>
  <c r="H34" i="1"/>
  <c r="H30" i="1" s="1"/>
  <c r="J33" i="1"/>
  <c r="K33" i="1" s="1"/>
  <c r="M33" i="1" s="1"/>
  <c r="I33" i="1"/>
  <c r="H33" i="1"/>
  <c r="J32" i="1"/>
  <c r="I32" i="1"/>
  <c r="H32" i="1"/>
  <c r="J31" i="1"/>
  <c r="I31" i="1"/>
  <c r="H31" i="1"/>
  <c r="J30" i="1"/>
  <c r="I30" i="1"/>
  <c r="J29" i="1"/>
  <c r="K29" i="1" s="1"/>
  <c r="I29" i="1"/>
  <c r="J28" i="1"/>
  <c r="I28" i="1"/>
  <c r="J27" i="1"/>
  <c r="K27" i="1" s="1"/>
  <c r="I27" i="1"/>
  <c r="J26" i="1"/>
  <c r="I26" i="1"/>
  <c r="J25" i="1"/>
  <c r="I25" i="1"/>
  <c r="J24" i="1"/>
  <c r="I24" i="1"/>
  <c r="K24" i="1" s="1"/>
  <c r="J23" i="1"/>
  <c r="I23" i="1"/>
  <c r="H22" i="1"/>
  <c r="J21" i="1"/>
  <c r="I21" i="1"/>
  <c r="H21" i="1"/>
  <c r="J20" i="1"/>
  <c r="I20" i="1"/>
  <c r="K20" i="1" s="1"/>
  <c r="H20" i="1"/>
  <c r="L20" i="1" s="1"/>
  <c r="I19" i="1"/>
  <c r="H19" i="1"/>
  <c r="J18" i="1"/>
  <c r="J15" i="1" s="1"/>
  <c r="I18" i="1"/>
  <c r="H18" i="1"/>
  <c r="J17" i="1"/>
  <c r="K17" i="1" s="1"/>
  <c r="I17" i="1"/>
  <c r="H17" i="1"/>
  <c r="J16" i="1"/>
  <c r="I16" i="1"/>
  <c r="K16" i="1" s="1"/>
  <c r="H16" i="1"/>
  <c r="L16" i="1" s="1"/>
  <c r="H15" i="1"/>
  <c r="K38" i="1" l="1"/>
  <c r="L81" i="1"/>
  <c r="M78" i="1"/>
  <c r="M20" i="1"/>
  <c r="M16" i="1"/>
  <c r="K26" i="1"/>
  <c r="K31" i="1"/>
  <c r="M31" i="1" s="1"/>
  <c r="K35" i="1"/>
  <c r="M35" i="1" s="1"/>
  <c r="H83" i="1"/>
  <c r="J106" i="1"/>
  <c r="K60" i="1"/>
  <c r="K66" i="1"/>
  <c r="K114" i="1"/>
  <c r="M114" i="1" s="1"/>
  <c r="J70" i="1"/>
  <c r="K64" i="1"/>
  <c r="M82" i="1"/>
  <c r="H106" i="1"/>
  <c r="H104" i="1" s="1"/>
  <c r="I15" i="1"/>
  <c r="K15" i="1" s="1"/>
  <c r="J19" i="1"/>
  <c r="K19" i="1" s="1"/>
  <c r="L19" i="1" s="1"/>
  <c r="K32" i="1"/>
  <c r="L32" i="1" s="1"/>
  <c r="J36" i="1"/>
  <c r="K36" i="1" s="1"/>
  <c r="L36" i="1" s="1"/>
  <c r="I61" i="1"/>
  <c r="I71" i="1"/>
  <c r="L79" i="1"/>
  <c r="K128" i="1"/>
  <c r="L128" i="1" s="1"/>
  <c r="K30" i="1"/>
  <c r="M30" i="1" s="1"/>
  <c r="M97" i="1"/>
  <c r="H61" i="1"/>
  <c r="H54" i="1" s="1"/>
  <c r="K28" i="1"/>
  <c r="J61" i="1"/>
  <c r="K80" i="1"/>
  <c r="M80" i="1" s="1"/>
  <c r="K85" i="1"/>
  <c r="L85" i="1" s="1"/>
  <c r="K94" i="1"/>
  <c r="L94" i="1" s="1"/>
  <c r="K116" i="1"/>
  <c r="L116" i="1" s="1"/>
  <c r="K123" i="1"/>
  <c r="L77" i="1"/>
  <c r="K58" i="1"/>
  <c r="M58" i="1" s="1"/>
  <c r="I22" i="1"/>
  <c r="I109" i="1"/>
  <c r="K109" i="1" s="1"/>
  <c r="K34" i="1"/>
  <c r="L34" i="1" s="1"/>
  <c r="K25" i="1"/>
  <c r="L25" i="1" s="1"/>
  <c r="K111" i="1"/>
  <c r="L111" i="1" s="1"/>
  <c r="K18" i="1"/>
  <c r="M18" i="1" s="1"/>
  <c r="J22" i="1"/>
  <c r="K22" i="1" s="1"/>
  <c r="M22" i="1" s="1"/>
  <c r="K63" i="1"/>
  <c r="M63" i="1" s="1"/>
  <c r="I77" i="1"/>
  <c r="K77" i="1" s="1"/>
  <c r="M77" i="1" s="1"/>
  <c r="I81" i="1"/>
  <c r="K81" i="1" s="1"/>
  <c r="M81" i="1" s="1"/>
  <c r="I95" i="1"/>
  <c r="M38" i="1"/>
  <c r="L38" i="1"/>
  <c r="M24" i="1"/>
  <c r="L24" i="1"/>
  <c r="L44" i="1"/>
  <c r="M44" i="1"/>
  <c r="L45" i="1"/>
  <c r="L73" i="1"/>
  <c r="M73" i="1"/>
  <c r="L110" i="1"/>
  <c r="M110" i="1"/>
  <c r="L74" i="1"/>
  <c r="M74" i="1"/>
  <c r="M107" i="1"/>
  <c r="L107" i="1"/>
  <c r="M26" i="1"/>
  <c r="L26" i="1"/>
  <c r="K47" i="1"/>
  <c r="M47" i="1" s="1"/>
  <c r="L60" i="1"/>
  <c r="M60" i="1"/>
  <c r="L66" i="1"/>
  <c r="M66" i="1"/>
  <c r="M27" i="1"/>
  <c r="L27" i="1"/>
  <c r="M79" i="1"/>
  <c r="K84" i="1"/>
  <c r="L84" i="1" s="1"/>
  <c r="I83" i="1"/>
  <c r="M98" i="1"/>
  <c r="L98" i="1"/>
  <c r="L108" i="1"/>
  <c r="M108" i="1"/>
  <c r="M64" i="1"/>
  <c r="L64" i="1"/>
  <c r="H89" i="1"/>
  <c r="L91" i="1"/>
  <c r="M91" i="1"/>
  <c r="I13" i="1"/>
  <c r="K71" i="1"/>
  <c r="J83" i="1"/>
  <c r="L17" i="1"/>
  <c r="M17" i="1"/>
  <c r="L28" i="1"/>
  <c r="M28" i="1"/>
  <c r="L33" i="1"/>
  <c r="L37" i="1"/>
  <c r="K41" i="1"/>
  <c r="M41" i="1" s="1"/>
  <c r="L50" i="1"/>
  <c r="M50" i="1"/>
  <c r="L30" i="1"/>
  <c r="K45" i="1"/>
  <c r="M45" i="1" s="1"/>
  <c r="K39" i="1"/>
  <c r="M39" i="1" s="1"/>
  <c r="H112" i="1"/>
  <c r="L72" i="1"/>
  <c r="M72" i="1"/>
  <c r="M109" i="1"/>
  <c r="L109" i="1"/>
  <c r="H13" i="1"/>
  <c r="K95" i="1"/>
  <c r="M95" i="1" s="1"/>
  <c r="M96" i="1"/>
  <c r="L96" i="1"/>
  <c r="M126" i="1"/>
  <c r="M29" i="1"/>
  <c r="L29" i="1"/>
  <c r="K55" i="1"/>
  <c r="M55" i="1" s="1"/>
  <c r="I54" i="1"/>
  <c r="K86" i="1"/>
  <c r="L86" i="1" s="1"/>
  <c r="I113" i="1"/>
  <c r="I115" i="1"/>
  <c r="K115" i="1" s="1"/>
  <c r="H71" i="1"/>
  <c r="K87" i="1"/>
  <c r="L87" i="1" s="1"/>
  <c r="J113" i="1"/>
  <c r="J112" i="1" s="1"/>
  <c r="K23" i="1"/>
  <c r="K40" i="1"/>
  <c r="K42" i="1"/>
  <c r="K101" i="1"/>
  <c r="K105" i="1"/>
  <c r="L105" i="1" s="1"/>
  <c r="K48" i="1"/>
  <c r="K21" i="1"/>
  <c r="K93" i="1"/>
  <c r="M93" i="1" s="1"/>
  <c r="K127" i="1"/>
  <c r="M127" i="1" s="1"/>
  <c r="K46" i="1"/>
  <c r="K56" i="1"/>
  <c r="K62" i="1"/>
  <c r="K129" i="1"/>
  <c r="L129" i="1" s="1"/>
  <c r="J43" i="1"/>
  <c r="K43" i="1" s="1"/>
  <c r="M43" i="1" s="1"/>
  <c r="J49" i="1"/>
  <c r="K49" i="1" s="1"/>
  <c r="M49" i="1" s="1"/>
  <c r="J57" i="1"/>
  <c r="K57" i="1" s="1"/>
  <c r="J59" i="1"/>
  <c r="K59" i="1" s="1"/>
  <c r="M59" i="1" s="1"/>
  <c r="J65" i="1"/>
  <c r="K65" i="1" s="1"/>
  <c r="M65" i="1" s="1"/>
  <c r="I70" i="1"/>
  <c r="K70" i="1" s="1"/>
  <c r="H123" i="1"/>
  <c r="L123" i="1" s="1"/>
  <c r="K125" i="1"/>
  <c r="L125" i="1" s="1"/>
  <c r="L78" i="1"/>
  <c r="L82" i="1"/>
  <c r="L114" i="1"/>
  <c r="K124" i="1"/>
  <c r="L124" i="1" s="1"/>
  <c r="K119" i="1"/>
  <c r="M15" i="1" l="1"/>
  <c r="L15" i="1"/>
  <c r="L80" i="1"/>
  <c r="L127" i="1"/>
  <c r="L47" i="1"/>
  <c r="M85" i="1"/>
  <c r="M34" i="1"/>
  <c r="M25" i="1"/>
  <c r="L31" i="1"/>
  <c r="M32" i="1"/>
  <c r="L63" i="1"/>
  <c r="M36" i="1"/>
  <c r="L35" i="1"/>
  <c r="I106" i="1"/>
  <c r="K106" i="1" s="1"/>
  <c r="M106" i="1" s="1"/>
  <c r="J104" i="1"/>
  <c r="L58" i="1"/>
  <c r="L43" i="1"/>
  <c r="M19" i="1"/>
  <c r="L22" i="1"/>
  <c r="L93" i="1"/>
  <c r="L18" i="1"/>
  <c r="K61" i="1"/>
  <c r="M57" i="1"/>
  <c r="L57" i="1"/>
  <c r="I52" i="1"/>
  <c r="J13" i="1"/>
  <c r="K89" i="1"/>
  <c r="M89" i="1" s="1"/>
  <c r="L101" i="1"/>
  <c r="J54" i="1"/>
  <c r="J52" i="1" s="1"/>
  <c r="M42" i="1"/>
  <c r="L42" i="1"/>
  <c r="L59" i="1"/>
  <c r="M40" i="1"/>
  <c r="L40" i="1"/>
  <c r="M48" i="1"/>
  <c r="L48" i="1"/>
  <c r="L62" i="1"/>
  <c r="M62" i="1"/>
  <c r="L23" i="1"/>
  <c r="M23" i="1"/>
  <c r="L95" i="1"/>
  <c r="L56" i="1"/>
  <c r="M56" i="1"/>
  <c r="L46" i="1"/>
  <c r="M46" i="1"/>
  <c r="L71" i="1"/>
  <c r="H70" i="1"/>
  <c r="L70" i="1" s="1"/>
  <c r="M70" i="1"/>
  <c r="M115" i="1"/>
  <c r="L115" i="1"/>
  <c r="L106" i="1"/>
  <c r="L119" i="1"/>
  <c r="K117" i="1"/>
  <c r="L117" i="1" s="1"/>
  <c r="L39" i="1"/>
  <c r="I112" i="1"/>
  <c r="K113" i="1"/>
  <c r="M71" i="1"/>
  <c r="L41" i="1"/>
  <c r="L65" i="1"/>
  <c r="K83" i="1"/>
  <c r="M84" i="1"/>
  <c r="L21" i="1"/>
  <c r="M21" i="1"/>
  <c r="L55" i="1"/>
  <c r="L49" i="1"/>
  <c r="M61" i="1" l="1"/>
  <c r="L61" i="1"/>
  <c r="M83" i="1"/>
  <c r="L83" i="1"/>
  <c r="J10" i="1"/>
  <c r="K13" i="1"/>
  <c r="H52" i="1"/>
  <c r="M113" i="1"/>
  <c r="L113" i="1"/>
  <c r="K54" i="1"/>
  <c r="K112" i="1"/>
  <c r="I104" i="1"/>
  <c r="L89" i="1"/>
  <c r="K52" i="1" l="1"/>
  <c r="M52" i="1" s="1"/>
  <c r="M54" i="1"/>
  <c r="L54" i="1"/>
  <c r="L52" i="1"/>
  <c r="H10" i="1"/>
  <c r="M13" i="1"/>
  <c r="L13" i="1"/>
  <c r="K104" i="1"/>
  <c r="I10" i="1"/>
  <c r="M112" i="1"/>
  <c r="L112" i="1"/>
  <c r="M104" i="1" l="1"/>
  <c r="L104" i="1"/>
  <c r="K10" i="1"/>
  <c r="M10" i="1" s="1"/>
  <c r="L10" i="1" l="1"/>
</calcChain>
</file>

<file path=xl/sharedStrings.xml><?xml version="1.0" encoding="utf-8"?>
<sst xmlns="http://schemas.openxmlformats.org/spreadsheetml/2006/main" count="500" uniqueCount="133">
  <si>
    <t>LAPORAN REALISASI PENERIMAAN PENDAPATAN ASLI DAERAH KOTA MALANG</t>
  </si>
  <si>
    <t>TAHUN ANGGARAN 2025  S/D APRIL 2025</t>
  </si>
  <si>
    <t>KODE REKENING</t>
  </si>
  <si>
    <t xml:space="preserve">URAIAN </t>
  </si>
  <si>
    <t>ANGGARAN TAHUN 2025</t>
  </si>
  <si>
    <t>REALISASI PENERIMAAN</t>
  </si>
  <si>
    <t>KURANG/(LEBIH)</t>
  </si>
  <si>
    <t>% S/D BULAN</t>
  </si>
  <si>
    <t>S/D BULAN LALU</t>
  </si>
  <si>
    <t>APRIL 2025</t>
  </si>
  <si>
    <t>S/D APRIL 2025</t>
  </si>
  <si>
    <t>Rp.</t>
  </si>
  <si>
    <t>PENDAPATAN ASLI DAERAH</t>
  </si>
  <si>
    <t>01</t>
  </si>
  <si>
    <t>HASIL PAJAK DAERAH</t>
  </si>
  <si>
    <t>19</t>
  </si>
  <si>
    <t>03</t>
  </si>
  <si>
    <t>PBJT JASA PERHOTELAN</t>
  </si>
  <si>
    <t>0001</t>
  </si>
  <si>
    <t xml:space="preserve"> PBJT-Hotel </t>
  </si>
  <si>
    <t>0007</t>
  </si>
  <si>
    <t xml:space="preserve"> PBJT-Wisma Pariwisata</t>
  </si>
  <si>
    <t>0009</t>
  </si>
  <si>
    <t>PBJT-Rumah Penginapan/Guesthouse/Bungalo/Resort/Cottage</t>
  </si>
  <si>
    <t>07</t>
  </si>
  <si>
    <t xml:space="preserve"> PBJT JASA MAKANAN DAN/ATAU MINUMAN</t>
  </si>
  <si>
    <t>PBJT-Restoran</t>
  </si>
  <si>
    <t>02</t>
  </si>
  <si>
    <t>0002</t>
  </si>
  <si>
    <t>PBJT-Penyedia Jasa Boga dan Katering</t>
  </si>
  <si>
    <t>08</t>
  </si>
  <si>
    <t>PBJT JASA KESENIAN DAN HIBURAN</t>
  </si>
  <si>
    <t>PBJT-Tontonan Film atau Bentuk Tontonan Aauio Visual Lainnya yang Dipertontonkan ecara langsung disuatu lokasi tertentu</t>
  </si>
  <si>
    <t>PBJT-Pergelaran Kesenian, Musik, Tari, dan/atau Busana</t>
  </si>
  <si>
    <t>0003</t>
  </si>
  <si>
    <t>PBJT-Pameran</t>
  </si>
  <si>
    <t>04</t>
  </si>
  <si>
    <t>0004</t>
  </si>
  <si>
    <t>PBJT-Permainan Ketangkasan</t>
  </si>
  <si>
    <t>05</t>
  </si>
  <si>
    <t>0005</t>
  </si>
  <si>
    <t>PBJT-Olahraga Permainan dengan menggunakan tempat/ruang dan/atau Peralatan dan Perlengkapan untuk Olahraga dan Kebugaran</t>
  </si>
  <si>
    <t>06</t>
  </si>
  <si>
    <t>0006</t>
  </si>
  <si>
    <t>PBJT-Panti Pijat dan Pijat Refleksi</t>
  </si>
  <si>
    <t>PBJT-Diskotik, Karaoke,Kelab Malam, Bar, dan Mandi Uap/SPA</t>
  </si>
  <si>
    <t>09</t>
  </si>
  <si>
    <t xml:space="preserve"> Pajak Reklame</t>
  </si>
  <si>
    <t xml:space="preserve"> Reklame Papan/Billboard/Mika/Videotron/Megatron</t>
  </si>
  <si>
    <t xml:space="preserve"> Reklame Kain</t>
  </si>
  <si>
    <t xml:space="preserve"> Reklame Melekat/Stiker/Poster</t>
  </si>
  <si>
    <t xml:space="preserve"> Reklame Selebaran</t>
  </si>
  <si>
    <t xml:space="preserve"> Reklame Berjalan</t>
  </si>
  <si>
    <t>10</t>
  </si>
  <si>
    <t>PBJT TENAGA LISTRIK</t>
  </si>
  <si>
    <t>PBJT-Konsumsi Tenaga Listrik dari Sumber Lain</t>
  </si>
  <si>
    <t>PBJT-konsumsi Tenaga Listrik  yang dihasilkan Sendiri</t>
  </si>
  <si>
    <t>11</t>
  </si>
  <si>
    <t>PBJT JASA PARKIR</t>
  </si>
  <si>
    <t>PBJT-Jasa Parkir</t>
  </si>
  <si>
    <t>12</t>
  </si>
  <si>
    <t xml:space="preserve"> Pajak Air Tanah</t>
  </si>
  <si>
    <t>15</t>
  </si>
  <si>
    <t>Pajak Bumi dan Bangunan Perkotaan (PBB)</t>
  </si>
  <si>
    <t>16</t>
  </si>
  <si>
    <t>Pajak Bea Perolehan Hak Atas Tanah &amp; Bangunan (BPHTB)</t>
  </si>
  <si>
    <t>20</t>
  </si>
  <si>
    <t>OPSEN PAJAK KENDARAAN BERMOTOR (PKB)</t>
  </si>
  <si>
    <t>OPSEN PKB</t>
  </si>
  <si>
    <t>21</t>
  </si>
  <si>
    <t>OPSEN BEA BALIK NAMA KENDARAAN BERMOTOR (BBNKB)</t>
  </si>
  <si>
    <t>OPSEN BBNKB</t>
  </si>
  <si>
    <t>HASIL RETRIBUSI DAERAH</t>
  </si>
  <si>
    <t>Retribusi Jasa Umum</t>
  </si>
  <si>
    <t>Retribusi Pelayanan Kesehatan</t>
  </si>
  <si>
    <t>Retribusi Pelayanan Persampahan/ Kebersihan</t>
  </si>
  <si>
    <t>Retribusi Pelayanan Parkir di Tepi Jalan Umum</t>
  </si>
  <si>
    <t>Retribusi Pelayanan Pasar</t>
  </si>
  <si>
    <t>Retribusi Pelataran</t>
  </si>
  <si>
    <t>Retribusi Los</t>
  </si>
  <si>
    <t>Retribusi Kios</t>
  </si>
  <si>
    <t>Retribusi Penyediaan dan/atau Penyedotan Kakus</t>
  </si>
  <si>
    <t>Retribusi Penyediaan dan/atau Penyedotan Kakus (DLH)</t>
  </si>
  <si>
    <t>Retribusi Penyediaan dan/atau Penyedotan Kakus (DPUPR PERKIM)</t>
  </si>
  <si>
    <t>Retribusi Pengolahan Limbah Cair Rumah Tangga</t>
  </si>
  <si>
    <t>Retribusi Jasa Usaha</t>
  </si>
  <si>
    <t>Retribusi Pemakaian Kekayaan Daerah</t>
  </si>
  <si>
    <t>Retribusi Penyewaan Tanah (BKAD)</t>
  </si>
  <si>
    <t>Retribusi Penyewaan Bangunan (DIKBUD)</t>
  </si>
  <si>
    <t>Retribusi Pemakaian Laboratorium (DPUPR PERKIM)</t>
  </si>
  <si>
    <t>Retribusi Pemakaian Laboratorium (DLH)</t>
  </si>
  <si>
    <t>-</t>
  </si>
  <si>
    <t>Retribusi Pemakaian Alat (DPUPR PERKIM)</t>
  </si>
  <si>
    <t>Retribusi Tempat Khusus Parkir</t>
  </si>
  <si>
    <t>Retribusi Pelayanan Tempat Khusus Parkir</t>
  </si>
  <si>
    <t>Retribusi Tempat Rekreasi dan Olah Raga</t>
  </si>
  <si>
    <t>Retribusi Pelayanan Tempat Rekreasi, Pariwisata dan Olahraga</t>
  </si>
  <si>
    <t>Retribusi Penjualan Produksi Usaha Daerah</t>
  </si>
  <si>
    <t>Retribusi Penjualan Produksi Hasil Usaha Daerah berupa Bibit atau Benih Ikan</t>
  </si>
  <si>
    <t>Retribusi Perizinan Tertentu</t>
  </si>
  <si>
    <t>Retribusi Persetujuan Bangunan Gedung (PBG)</t>
  </si>
  <si>
    <t>Retribusi Pemakainan Tenaga Kerja Asing</t>
  </si>
  <si>
    <t xml:space="preserve">Hasil Pengelolaan Kekayaan Daerah yang Dipisahkan </t>
  </si>
  <si>
    <t>Bagian Laba Yang dibagikan kepada Pemerintah Daerah (Dividen) atas Penyertaan Modal pada BUMD</t>
  </si>
  <si>
    <t>Bagian Laba Yang dibagikan kepada Pemerintah Daerah (Dividen) atas Penyertaan Modal pada BUMD (Lembaga Keuangan) Bank Jatim</t>
  </si>
  <si>
    <t>Bagian Laba Yang dibagikan kepada Pemerintah Daerah (Dividen) atas Penyertaan Modal pada BUMD (Lembaga Keuangan) Tugu Artha Sejahtera</t>
  </si>
  <si>
    <t>Bagian Laba Yang dibagikan kepada Pemerintah Daerah (Dividen) atas Penyertaan Modal pada BUMD (Aneka Usaha)</t>
  </si>
  <si>
    <t>Bagian Laba Yang dibagikan kepada Pemerintah Daerah (Dividen) atas Penyertaan Modal pada BUMD (Bidang Air Minum)</t>
  </si>
  <si>
    <t>Lain-lain Pendapatan Asli Daerah yang Sah</t>
  </si>
  <si>
    <t>Hasil Penjualan BMD yang Tidak Dipisahkan</t>
  </si>
  <si>
    <t>Hasil Pemanfaatan BMD yang Tidak Dipisahkan</t>
  </si>
  <si>
    <t>Hasil Sewa BMD</t>
  </si>
  <si>
    <t>Hasil Kerja Sama Pemanfaatan BMD</t>
  </si>
  <si>
    <t>Hasil dari Kerja Sama Penyediaan Infrastruktur</t>
  </si>
  <si>
    <t>Penerimaan Jasa Giro</t>
  </si>
  <si>
    <t>Jasa Giro Kas pada Daerah</t>
  </si>
  <si>
    <t>Jasa Giro pada Kas di Bendahara</t>
  </si>
  <si>
    <t>Pendapatan Bunga</t>
  </si>
  <si>
    <t>Pendapatan Denda atas Keterlambatan Pelaksanaan Pekerjaan</t>
  </si>
  <si>
    <t>Pendapatan Bunga atas Penempatan Uang Pemerintah Daerah</t>
  </si>
  <si>
    <t>Penerimaan atas Tuntutan Ganti Kerugian Keuangan Daerah</t>
  </si>
  <si>
    <t>Pendapatan Denda Pajak Daerah</t>
  </si>
  <si>
    <t>14</t>
  </si>
  <si>
    <t>Pendapatan Hasil Eksekusi atas Jaminan</t>
  </si>
  <si>
    <t>Pendapatan dari Pengembalian</t>
  </si>
  <si>
    <t>Pendapatan dari Pengembalian Kelebihan Pembayaran Gaji dan Tunjangan</t>
  </si>
  <si>
    <t>Pendapatan dari Pengembalian Kelebihan Pembayaran Belanja Jasa</t>
  </si>
  <si>
    <t>Pendapatan BLUD</t>
  </si>
  <si>
    <t>Pendapatan BLUD dari Jasa Layanan</t>
  </si>
  <si>
    <t>Pendapatan BLUD dari Lain-lain Pendapatan BLUD yang sah</t>
  </si>
  <si>
    <t>Pendapatan BLUD dari Jasa Giro</t>
  </si>
  <si>
    <t>17</t>
  </si>
  <si>
    <t xml:space="preserve">Pendapatan Denda Pengakhiran Sewa  BMD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</si>
</sst>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(* #,##0.00_);_(* \(#,##0.00\);_(* &quot;-&quot;_);_(@_)"/>
    <numFmt numFmtId="165" formatCode="#,##0.00;[Red]#,##0.00"/>
    <numFmt numFmtId="166" formatCode="_-* #,##0.00_-;\-* #,##0.00_-;_-* &quot;-&quot;??_-;_-@_-"/>
    <numFmt numFmtId="167" formatCode="_-* #,##0.00_-;\-* #,##0.00_-;_-* &quot;-&quot;_-;_-@_-"/>
  </numFmts>
  <fonts count="12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indexed="8"/>
      <name val="Calibri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293">
    <xf numFmtId="0" fontId="0" fillId="0" borderId="0" xfId="0"/>
    <xf numFmtId="0" fontId="3" fillId="0" borderId="5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 wrapText="1"/>
    </xf>
    <xf numFmtId="164" fontId="6" fillId="0" borderId="7" xfId="2" applyNumberFormat="1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5" xfId="0" quotePrefix="1" applyFont="1" applyBorder="1" applyAlignment="1">
      <alignment horizontal="center" vertical="center"/>
    </xf>
    <xf numFmtId="0" fontId="6" fillId="0" borderId="5" xfId="0" applyFont="1" applyBorder="1" applyAlignment="1">
      <alignment horizontal="center"/>
    </xf>
    <xf numFmtId="10" fontId="3" fillId="0" borderId="7" xfId="3" applyNumberFormat="1" applyFont="1" applyBorder="1" applyAlignment="1">
      <alignment vertical="center"/>
    </xf>
    <xf numFmtId="164" fontId="3" fillId="0" borderId="5" xfId="5" applyNumberFormat="1" applyFont="1" applyBorder="1" applyAlignment="1">
      <alignment vertical="center"/>
    </xf>
    <xf numFmtId="164" fontId="3" fillId="0" borderId="5" xfId="5" applyNumberFormat="1" applyFont="1" applyFill="1" applyBorder="1" applyAlignment="1">
      <alignment vertical="center"/>
    </xf>
    <xf numFmtId="43" fontId="6" fillId="0" borderId="3" xfId="6" applyFont="1" applyFill="1" applyBorder="1" applyAlignment="1">
      <alignment horizontal="right" vertical="center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4" fillId="0" borderId="0" xfId="0" quotePrefix="1" applyFont="1" applyAlignment="1">
      <alignment horizontal="center" vertical="center"/>
    </xf>
    <xf numFmtId="0" fontId="6" fillId="0" borderId="2" xfId="0" quotePrefix="1" applyFont="1" applyBorder="1" applyAlignment="1">
      <alignment horizontal="center" vertical="center"/>
    </xf>
    <xf numFmtId="43" fontId="6" fillId="0" borderId="12" xfId="6" applyFont="1" applyFill="1" applyBorder="1" applyAlignment="1">
      <alignment horizontal="right" vertical="center"/>
    </xf>
    <xf numFmtId="43" fontId="6" fillId="0" borderId="5" xfId="6" applyFont="1" applyFill="1" applyBorder="1" applyAlignment="1">
      <alignment horizontal="right" vertical="center"/>
    </xf>
    <xf numFmtId="0" fontId="5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/>
    </xf>
    <xf numFmtId="43" fontId="6" fillId="0" borderId="11" xfId="6" applyFont="1" applyFill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3" fillId="0" borderId="14" xfId="0" applyFont="1" applyBorder="1"/>
    <xf numFmtId="164" fontId="3" fillId="0" borderId="0" xfId="5" applyNumberFormat="1" applyFont="1" applyBorder="1"/>
    <xf numFmtId="164" fontId="3" fillId="0" borderId="3" xfId="5" applyNumberFormat="1" applyFont="1" applyBorder="1" applyAlignment="1">
      <alignment vertical="center"/>
    </xf>
    <xf numFmtId="0" fontId="8" fillId="0" borderId="6" xfId="0" applyFont="1" applyBorder="1"/>
    <xf numFmtId="0" fontId="5" fillId="0" borderId="0" xfId="0" applyFont="1"/>
    <xf numFmtId="164" fontId="5" fillId="0" borderId="7" xfId="5" applyNumberFormat="1" applyFont="1" applyBorder="1"/>
    <xf numFmtId="0" fontId="9" fillId="0" borderId="6" xfId="0" applyFont="1" applyBorder="1"/>
    <xf numFmtId="0" fontId="8" fillId="0" borderId="7" xfId="0" applyFont="1" applyBorder="1"/>
    <xf numFmtId="0" fontId="5" fillId="0" borderId="10" xfId="0" applyFont="1" applyBorder="1"/>
    <xf numFmtId="0" fontId="6" fillId="0" borderId="4" xfId="0" applyFont="1" applyBorder="1" applyAlignment="1">
      <alignment horizontal="center" vertical="center"/>
    </xf>
    <xf numFmtId="0" fontId="6" fillId="0" borderId="13" xfId="0" quotePrefix="1" applyFont="1" applyBorder="1" applyAlignment="1">
      <alignment horizontal="center" vertical="center"/>
    </xf>
    <xf numFmtId="0" fontId="4" fillId="0" borderId="14" xfId="0" quotePrefix="1" applyFont="1" applyBorder="1" applyAlignment="1">
      <alignment horizontal="center" vertical="center"/>
    </xf>
    <xf numFmtId="0" fontId="5" fillId="0" borderId="7" xfId="0" applyFont="1" applyBorder="1"/>
    <xf numFmtId="0" fontId="6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quotePrefix="1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9" xfId="0" quotePrefix="1" applyFont="1" applyBorder="1" applyAlignment="1">
      <alignment horizontal="center" vertical="center"/>
    </xf>
    <xf numFmtId="0" fontId="4" fillId="0" borderId="15" xfId="0" quotePrefix="1" applyFont="1" applyBorder="1" applyAlignment="1">
      <alignment horizontal="center" vertical="center"/>
    </xf>
    <xf numFmtId="0" fontId="4" fillId="0" borderId="0" xfId="0" applyFont="1"/>
    <xf numFmtId="0" fontId="3" fillId="0" borderId="0" xfId="0" applyFont="1" applyAlignment="1">
      <alignment horizontal="center"/>
    </xf>
    <xf numFmtId="164" fontId="5" fillId="0" borderId="0" xfId="2" applyNumberFormat="1" applyFont="1"/>
    <xf numFmtId="0" fontId="4" fillId="0" borderId="0" xfId="0" applyFont="1" applyAlignment="1">
      <alignment horizontal="center"/>
    </xf>
    <xf numFmtId="164" fontId="5" fillId="0" borderId="0" xfId="2" applyNumberFormat="1" applyFont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64" fontId="3" fillId="2" borderId="2" xfId="2" applyNumberFormat="1" applyFont="1" applyFill="1" applyBorder="1" applyAlignment="1">
      <alignment horizontal="center" vertical="center" wrapText="1"/>
    </xf>
    <xf numFmtId="164" fontId="3" fillId="2" borderId="4" xfId="2" applyNumberFormat="1" applyFont="1" applyFill="1" applyBorder="1" applyAlignment="1">
      <alignment horizontal="center"/>
    </xf>
    <xf numFmtId="164" fontId="3" fillId="2" borderId="5" xfId="2" applyNumberFormat="1" applyFont="1" applyFill="1" applyBorder="1" applyAlignment="1">
      <alignment horizontal="center"/>
    </xf>
    <xf numFmtId="164" fontId="3" fillId="2" borderId="3" xfId="2" applyNumberFormat="1" applyFont="1" applyFill="1" applyBorder="1" applyAlignment="1">
      <alignment horizontal="center" vertical="center" wrapText="1"/>
    </xf>
    <xf numFmtId="1" fontId="3" fillId="0" borderId="0" xfId="0" applyNumberFormat="1" applyFont="1" applyAlignment="1">
      <alignment horizontal="center"/>
    </xf>
    <xf numFmtId="164" fontId="5" fillId="0" borderId="0" xfId="2" applyNumberFormat="1" applyFont="1" applyFill="1"/>
    <xf numFmtId="0" fontId="6" fillId="2" borderId="6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3" fillId="2" borderId="0" xfId="2" applyNumberFormat="1" applyFont="1" applyFill="1" applyBorder="1" applyAlignment="1">
      <alignment horizontal="center" vertical="center" wrapText="1"/>
    </xf>
    <xf numFmtId="164" fontId="3" fillId="2" borderId="3" xfId="2" applyNumberFormat="1" applyFont="1" applyFill="1" applyBorder="1" applyAlignment="1">
      <alignment horizontal="center"/>
    </xf>
    <xf numFmtId="164" fontId="3" fillId="2" borderId="0" xfId="2" quotePrefix="1" applyNumberFormat="1" applyFont="1" applyFill="1" applyBorder="1" applyAlignment="1">
      <alignment horizontal="center"/>
    </xf>
    <xf numFmtId="164" fontId="3" fillId="2" borderId="7" xfId="2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164" fontId="3" fillId="2" borderId="9" xfId="2" applyNumberFormat="1" applyFont="1" applyFill="1" applyBorder="1" applyAlignment="1">
      <alignment horizontal="center" vertical="center" wrapText="1"/>
    </xf>
    <xf numFmtId="164" fontId="3" fillId="2" borderId="10" xfId="2" applyNumberFormat="1" applyFont="1" applyFill="1" applyBorder="1" applyAlignment="1">
      <alignment horizontal="center"/>
    </xf>
    <xf numFmtId="164" fontId="3" fillId="2" borderId="9" xfId="2" applyNumberFormat="1" applyFont="1" applyFill="1" applyBorder="1" applyAlignment="1">
      <alignment horizontal="center"/>
    </xf>
    <xf numFmtId="164" fontId="3" fillId="2" borderId="10" xfId="2" applyNumberFormat="1" applyFont="1" applyFill="1" applyBorder="1" applyAlignment="1">
      <alignment horizontal="center" vertical="center" wrapText="1"/>
    </xf>
    <xf numFmtId="1" fontId="4" fillId="3" borderId="4" xfId="0" applyNumberFormat="1" applyFont="1" applyFill="1" applyBorder="1" applyAlignment="1">
      <alignment horizontal="center"/>
    </xf>
    <xf numFmtId="1" fontId="4" fillId="3" borderId="5" xfId="0" applyNumberFormat="1" applyFont="1" applyFill="1" applyBorder="1" applyAlignment="1">
      <alignment horizontal="center"/>
    </xf>
    <xf numFmtId="1" fontId="4" fillId="3" borderId="5" xfId="0" applyNumberFormat="1" applyFont="1" applyFill="1" applyBorder="1" applyAlignment="1">
      <alignment horizontal="center"/>
    </xf>
    <xf numFmtId="1" fontId="5" fillId="3" borderId="11" xfId="0" applyNumberFormat="1" applyFont="1" applyFill="1" applyBorder="1" applyAlignment="1">
      <alignment horizontal="center" vertical="center" wrapText="1"/>
    </xf>
    <xf numFmtId="1" fontId="5" fillId="3" borderId="5" xfId="2" applyNumberFormat="1" applyFont="1" applyFill="1" applyBorder="1" applyAlignment="1">
      <alignment horizontal="center" vertical="center" wrapText="1"/>
    </xf>
    <xf numFmtId="1" fontId="5" fillId="3" borderId="4" xfId="2" applyNumberFormat="1" applyFont="1" applyFill="1" applyBorder="1" applyAlignment="1">
      <alignment horizontal="center"/>
    </xf>
    <xf numFmtId="1" fontId="5" fillId="3" borderId="11" xfId="2" applyNumberFormat="1" applyFont="1" applyFill="1" applyBorder="1" applyAlignment="1">
      <alignment horizontal="center"/>
    </xf>
    <xf numFmtId="1" fontId="5" fillId="3" borderId="5" xfId="2" applyNumberFormat="1" applyFont="1" applyFill="1" applyBorder="1" applyAlignment="1">
      <alignment horizontal="center"/>
    </xf>
    <xf numFmtId="1" fontId="5" fillId="3" borderId="11" xfId="2" applyNumberFormat="1" applyFont="1" applyFill="1" applyBorder="1" applyAlignment="1">
      <alignment horizontal="center" vertical="center" wrapText="1"/>
    </xf>
    <xf numFmtId="1" fontId="5" fillId="0" borderId="0" xfId="0" applyNumberFormat="1" applyFont="1"/>
    <xf numFmtId="164" fontId="5" fillId="0" borderId="0" xfId="2" applyNumberFormat="1" applyFont="1" applyFill="1" applyAlignment="1">
      <alignment horizontal="center"/>
    </xf>
    <xf numFmtId="0" fontId="4" fillId="0" borderId="6" xfId="0" applyFont="1" applyBorder="1"/>
    <xf numFmtId="164" fontId="5" fillId="0" borderId="0" xfId="2" applyNumberFormat="1" applyFont="1" applyBorder="1"/>
    <xf numFmtId="164" fontId="5" fillId="0" borderId="6" xfId="2" applyNumberFormat="1" applyFont="1" applyBorder="1"/>
    <xf numFmtId="164" fontId="5" fillId="0" borderId="7" xfId="2" applyNumberFormat="1" applyFont="1" applyBorder="1"/>
    <xf numFmtId="164" fontId="5" fillId="0" borderId="7" xfId="2" applyNumberFormat="1" applyFont="1" applyBorder="1" applyAlignment="1">
      <alignment horizontal="center"/>
    </xf>
    <xf numFmtId="164" fontId="3" fillId="0" borderId="0" xfId="2" applyNumberFormat="1" applyFont="1" applyFill="1" applyAlignment="1">
      <alignment horizontal="center" vertical="center"/>
    </xf>
    <xf numFmtId="0" fontId="3" fillId="0" borderId="7" xfId="0" applyFont="1" applyBorder="1"/>
    <xf numFmtId="164" fontId="3" fillId="0" borderId="0" xfId="2" applyNumberFormat="1" applyFont="1" applyBorder="1"/>
    <xf numFmtId="164" fontId="3" fillId="0" borderId="6" xfId="2" applyNumberFormat="1" applyFont="1" applyBorder="1" applyAlignment="1">
      <alignment vertical="center"/>
    </xf>
    <xf numFmtId="43" fontId="3" fillId="0" borderId="6" xfId="0" applyNumberFormat="1" applyFont="1" applyBorder="1" applyAlignment="1">
      <alignment vertical="center"/>
    </xf>
    <xf numFmtId="43" fontId="5" fillId="0" borderId="0" xfId="1" applyFont="1" applyFill="1"/>
    <xf numFmtId="0" fontId="4" fillId="0" borderId="8" xfId="0" applyFont="1" applyBorder="1"/>
    <xf numFmtId="0" fontId="4" fillId="0" borderId="9" xfId="0" applyFont="1" applyBorder="1" applyAlignment="1">
      <alignment horizontal="center"/>
    </xf>
    <xf numFmtId="164" fontId="5" fillId="0" borderId="9" xfId="2" applyNumberFormat="1" applyFont="1" applyBorder="1"/>
    <xf numFmtId="164" fontId="5" fillId="0" borderId="8" xfId="2" applyNumberFormat="1" applyFont="1" applyBorder="1"/>
    <xf numFmtId="164" fontId="5" fillId="0" borderId="10" xfId="2" applyNumberFormat="1" applyFont="1" applyBorder="1"/>
    <xf numFmtId="164" fontId="5" fillId="0" borderId="10" xfId="2" applyNumberFormat="1" applyFont="1" applyBorder="1" applyAlignment="1">
      <alignment horizontal="center"/>
    </xf>
    <xf numFmtId="0" fontId="4" fillId="0" borderId="4" xfId="0" applyFont="1" applyBorder="1"/>
    <xf numFmtId="0" fontId="4" fillId="0" borderId="5" xfId="0" applyFont="1" applyBorder="1" applyAlignment="1">
      <alignment horizontal="center"/>
    </xf>
    <xf numFmtId="0" fontId="5" fillId="0" borderId="5" xfId="0" applyFont="1" applyBorder="1"/>
    <xf numFmtId="164" fontId="5" fillId="0" borderId="5" xfId="2" applyNumberFormat="1" applyFont="1" applyBorder="1"/>
    <xf numFmtId="164" fontId="5" fillId="0" borderId="12" xfId="2" applyNumberFormat="1" applyFont="1" applyBorder="1" applyAlignment="1">
      <alignment horizontal="center"/>
    </xf>
    <xf numFmtId="164" fontId="3" fillId="0" borderId="5" xfId="2" applyNumberFormat="1" applyFont="1" applyBorder="1" applyAlignment="1">
      <alignment vertical="center"/>
    </xf>
    <xf numFmtId="43" fontId="3" fillId="0" borderId="5" xfId="0" applyNumberFormat="1" applyFont="1" applyBorder="1" applyAlignment="1">
      <alignment vertical="center"/>
    </xf>
    <xf numFmtId="164" fontId="3" fillId="0" borderId="0" xfId="0" applyNumberFormat="1" applyFont="1"/>
    <xf numFmtId="165" fontId="10" fillId="0" borderId="0" xfId="0" applyNumberFormat="1" applyFont="1"/>
    <xf numFmtId="0" fontId="3" fillId="0" borderId="5" xfId="0" applyFont="1" applyBorder="1"/>
    <xf numFmtId="164" fontId="3" fillId="0" borderId="5" xfId="2" applyNumberFormat="1" applyFont="1" applyBorder="1"/>
    <xf numFmtId="164" fontId="3" fillId="0" borderId="12" xfId="2" applyNumberFormat="1" applyFont="1" applyBorder="1" applyAlignment="1">
      <alignment horizontal="center"/>
    </xf>
    <xf numFmtId="0" fontId="5" fillId="0" borderId="1" xfId="4" applyFont="1" applyBorder="1">
      <alignment vertical="center"/>
    </xf>
    <xf numFmtId="0" fontId="5" fillId="0" borderId="2" xfId="4" applyFont="1" applyBorder="1">
      <alignment vertical="center"/>
    </xf>
    <xf numFmtId="49" fontId="5" fillId="0" borderId="2" xfId="4" applyNumberFormat="1" applyFont="1" applyBorder="1">
      <alignment vertical="center"/>
    </xf>
    <xf numFmtId="0" fontId="3" fillId="0" borderId="3" xfId="0" applyFont="1" applyBorder="1" applyAlignment="1">
      <alignment vertical="center"/>
    </xf>
    <xf numFmtId="164" fontId="3" fillId="0" borderId="3" xfId="2" applyNumberFormat="1" applyFont="1" applyBorder="1" applyAlignment="1">
      <alignment vertical="center"/>
    </xf>
    <xf numFmtId="164" fontId="3" fillId="0" borderId="3" xfId="2" applyNumberFormat="1" applyFont="1" applyFill="1" applyBorder="1" applyAlignment="1">
      <alignment vertical="center"/>
    </xf>
    <xf numFmtId="164" fontId="3" fillId="4" borderId="3" xfId="2" applyNumberFormat="1" applyFont="1" applyFill="1" applyBorder="1" applyAlignment="1">
      <alignment vertical="center"/>
    </xf>
    <xf numFmtId="164" fontId="3" fillId="0" borderId="13" xfId="2" applyNumberFormat="1" applyFont="1" applyBorder="1" applyAlignment="1">
      <alignment vertical="center"/>
    </xf>
    <xf numFmtId="43" fontId="6" fillId="0" borderId="2" xfId="1" applyFont="1" applyFill="1" applyBorder="1" applyAlignment="1">
      <alignment horizontal="right" vertical="center"/>
    </xf>
    <xf numFmtId="43" fontId="5" fillId="0" borderId="0" xfId="0" applyNumberFormat="1" applyFont="1"/>
    <xf numFmtId="164" fontId="5" fillId="0" borderId="0" xfId="2" applyNumberFormat="1" applyFont="1" applyFill="1" applyAlignment="1">
      <alignment horizontal="center" vertical="center"/>
    </xf>
    <xf numFmtId="0" fontId="5" fillId="0" borderId="6" xfId="4" applyFont="1" applyBorder="1">
      <alignment vertical="center"/>
    </xf>
    <xf numFmtId="0" fontId="5" fillId="0" borderId="0" xfId="4" applyFont="1">
      <alignment vertical="center"/>
    </xf>
    <xf numFmtId="49" fontId="5" fillId="0" borderId="0" xfId="4" applyNumberFormat="1" applyFont="1">
      <alignment vertical="center"/>
    </xf>
    <xf numFmtId="43" fontId="5" fillId="0" borderId="7" xfId="1" applyFont="1" applyBorder="1" applyAlignment="1">
      <alignment vertical="center"/>
    </xf>
    <xf numFmtId="164" fontId="5" fillId="0" borderId="7" xfId="2" applyNumberFormat="1" applyFont="1" applyFill="1" applyBorder="1"/>
    <xf numFmtId="164" fontId="5" fillId="0" borderId="14" xfId="2" applyNumberFormat="1" applyFont="1" applyFill="1" applyBorder="1"/>
    <xf numFmtId="43" fontId="4" fillId="0" borderId="6" xfId="1" applyFont="1" applyFill="1" applyBorder="1" applyAlignment="1">
      <alignment horizontal="right"/>
    </xf>
    <xf numFmtId="10" fontId="5" fillId="0" borderId="7" xfId="3" applyNumberFormat="1" applyFont="1" applyBorder="1" applyAlignment="1"/>
    <xf numFmtId="165" fontId="5" fillId="0" borderId="0" xfId="0" applyNumberFormat="1" applyFont="1"/>
    <xf numFmtId="0" fontId="3" fillId="0" borderId="7" xfId="0" applyFont="1" applyBorder="1" applyAlignment="1">
      <alignment vertical="center"/>
    </xf>
    <xf numFmtId="164" fontId="3" fillId="4" borderId="7" xfId="2" applyNumberFormat="1" applyFont="1" applyFill="1" applyBorder="1" applyAlignment="1">
      <alignment vertical="center"/>
    </xf>
    <xf numFmtId="164" fontId="3" fillId="0" borderId="7" xfId="2" applyNumberFormat="1" applyFont="1" applyFill="1" applyBorder="1" applyAlignment="1">
      <alignment vertical="center"/>
    </xf>
    <xf numFmtId="164" fontId="3" fillId="0" borderId="14" xfId="2" applyNumberFormat="1" applyFont="1" applyBorder="1" applyAlignment="1">
      <alignment vertical="center"/>
    </xf>
    <xf numFmtId="43" fontId="6" fillId="0" borderId="6" xfId="1" applyFont="1" applyFill="1" applyBorder="1" applyAlignment="1">
      <alignment horizontal="right" vertical="center"/>
    </xf>
    <xf numFmtId="164" fontId="3" fillId="0" borderId="7" xfId="2" applyNumberFormat="1" applyFont="1" applyBorder="1" applyAlignment="1">
      <alignment vertical="center"/>
    </xf>
    <xf numFmtId="165" fontId="3" fillId="0" borderId="0" xfId="0" applyNumberFormat="1" applyFont="1"/>
    <xf numFmtId="0" fontId="5" fillId="0" borderId="7" xfId="0" applyFont="1" applyBorder="1" applyAlignment="1">
      <alignment wrapText="1"/>
    </xf>
    <xf numFmtId="164" fontId="5" fillId="0" borderId="7" xfId="2" applyNumberFormat="1" applyFont="1" applyBorder="1" applyAlignment="1">
      <alignment vertical="center"/>
    </xf>
    <xf numFmtId="164" fontId="5" fillId="0" borderId="7" xfId="2" applyNumberFormat="1" applyFont="1" applyFill="1" applyBorder="1" applyAlignment="1">
      <alignment vertical="center"/>
    </xf>
    <xf numFmtId="164" fontId="5" fillId="0" borderId="14" xfId="2" applyNumberFormat="1" applyFont="1" applyBorder="1" applyAlignment="1">
      <alignment vertical="center"/>
    </xf>
    <xf numFmtId="43" fontId="4" fillId="0" borderId="6" xfId="1" applyFont="1" applyFill="1" applyBorder="1" applyAlignment="1">
      <alignment horizontal="right" vertical="center"/>
    </xf>
    <xf numFmtId="10" fontId="5" fillId="0" borderId="7" xfId="3" applyNumberFormat="1" applyFont="1" applyBorder="1" applyAlignment="1">
      <alignment vertical="center"/>
    </xf>
    <xf numFmtId="0" fontId="5" fillId="0" borderId="6" xfId="0" applyFont="1" applyBorder="1" applyAlignment="1">
      <alignment wrapText="1"/>
    </xf>
    <xf numFmtId="164" fontId="5" fillId="0" borderId="14" xfId="2" applyNumberFormat="1" applyFont="1" applyBorder="1"/>
    <xf numFmtId="0" fontId="5" fillId="0" borderId="6" xfId="0" applyFont="1" applyBorder="1"/>
    <xf numFmtId="0" fontId="3" fillId="0" borderId="6" xfId="0" applyFont="1" applyBorder="1" applyAlignment="1">
      <alignment vertical="center"/>
    </xf>
    <xf numFmtId="0" fontId="4" fillId="0" borderId="6" xfId="0" applyFont="1" applyBorder="1" applyAlignment="1">
      <alignment wrapText="1"/>
    </xf>
    <xf numFmtId="164" fontId="4" fillId="0" borderId="7" xfId="2" applyNumberFormat="1" applyFont="1" applyBorder="1"/>
    <xf numFmtId="0" fontId="6" fillId="0" borderId="6" xfId="0" applyFont="1" applyBorder="1" applyAlignment="1">
      <alignment vertical="center"/>
    </xf>
    <xf numFmtId="165" fontId="11" fillId="0" borderId="0" xfId="0" applyNumberFormat="1" applyFont="1"/>
    <xf numFmtId="165" fontId="4" fillId="4" borderId="7" xfId="0" applyNumberFormat="1" applyFont="1" applyFill="1" applyBorder="1"/>
    <xf numFmtId="164" fontId="6" fillId="0" borderId="7" xfId="2" applyNumberFormat="1" applyFont="1" applyFill="1" applyBorder="1" applyAlignment="1">
      <alignment vertical="center"/>
    </xf>
    <xf numFmtId="165" fontId="5" fillId="4" borderId="7" xfId="0" applyNumberFormat="1" applyFont="1" applyFill="1" applyBorder="1"/>
    <xf numFmtId="43" fontId="4" fillId="0" borderId="0" xfId="1" applyFont="1" applyFill="1" applyBorder="1" applyAlignment="1">
      <alignment horizontal="right"/>
    </xf>
    <xf numFmtId="0" fontId="3" fillId="0" borderId="0" xfId="0" applyFont="1" applyAlignment="1">
      <alignment vertical="center"/>
    </xf>
    <xf numFmtId="49" fontId="5" fillId="0" borderId="0" xfId="0" applyNumberFormat="1" applyFont="1" applyAlignment="1">
      <alignment vertical="center"/>
    </xf>
    <xf numFmtId="49" fontId="3" fillId="0" borderId="0" xfId="0" applyNumberFormat="1" applyFont="1" applyAlignment="1">
      <alignment vertical="center"/>
    </xf>
    <xf numFmtId="164" fontId="3" fillId="0" borderId="7" xfId="2" applyNumberFormat="1" applyFont="1" applyBorder="1"/>
    <xf numFmtId="164" fontId="3" fillId="0" borderId="7" xfId="2" applyNumberFormat="1" applyFont="1" applyFill="1" applyBorder="1"/>
    <xf numFmtId="164" fontId="3" fillId="0" borderId="14" xfId="2" applyNumberFormat="1" applyFont="1" applyBorder="1"/>
    <xf numFmtId="43" fontId="6" fillId="0" borderId="0" xfId="1" applyFont="1" applyFill="1" applyBorder="1" applyAlignment="1">
      <alignment horizontal="right"/>
    </xf>
    <xf numFmtId="10" fontId="3" fillId="0" borderId="7" xfId="3" applyNumberFormat="1" applyFont="1" applyBorder="1" applyAlignment="1"/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49" fontId="5" fillId="0" borderId="9" xfId="0" applyNumberFormat="1" applyFont="1" applyBorder="1" applyAlignment="1">
      <alignment vertical="center"/>
    </xf>
    <xf numFmtId="49" fontId="3" fillId="0" borderId="9" xfId="0" applyNumberFormat="1" applyFont="1" applyBorder="1" applyAlignment="1">
      <alignment vertical="center"/>
    </xf>
    <xf numFmtId="0" fontId="5" fillId="0" borderId="10" xfId="0" applyFont="1" applyBorder="1" applyAlignment="1">
      <alignment horizontal="left" vertical="center" wrapText="1"/>
    </xf>
    <xf numFmtId="164" fontId="5" fillId="0" borderId="10" xfId="2" applyNumberFormat="1" applyFont="1" applyFill="1" applyBorder="1"/>
    <xf numFmtId="164" fontId="5" fillId="0" borderId="15" xfId="2" applyNumberFormat="1" applyFont="1" applyBorder="1"/>
    <xf numFmtId="43" fontId="4" fillId="0" borderId="9" xfId="1" applyFont="1" applyFill="1" applyBorder="1" applyAlignment="1">
      <alignment horizontal="right"/>
    </xf>
    <xf numFmtId="10" fontId="5" fillId="0" borderId="10" xfId="3" applyNumberFormat="1" applyFont="1" applyBorder="1" applyAlignment="1"/>
    <xf numFmtId="164" fontId="5" fillId="0" borderId="5" xfId="5" applyNumberFormat="1" applyFont="1" applyBorder="1"/>
    <xf numFmtId="164" fontId="5" fillId="0" borderId="5" xfId="5" applyNumberFormat="1" applyFont="1" applyFill="1" applyBorder="1"/>
    <xf numFmtId="43" fontId="6" fillId="0" borderId="5" xfId="6" applyFont="1" applyFill="1" applyBorder="1" applyAlignment="1">
      <alignment horizontal="right"/>
    </xf>
    <xf numFmtId="164" fontId="3" fillId="0" borderId="12" xfId="5" applyNumberFormat="1" applyFont="1" applyBorder="1" applyAlignment="1">
      <alignment horizontal="center"/>
    </xf>
    <xf numFmtId="164" fontId="5" fillId="0" borderId="0" xfId="1" applyNumberFormat="1" applyFont="1"/>
    <xf numFmtId="0" fontId="6" fillId="0" borderId="4" xfId="0" applyFont="1" applyBorder="1"/>
    <xf numFmtId="164" fontId="3" fillId="0" borderId="5" xfId="5" applyNumberFormat="1" applyFont="1" applyBorder="1"/>
    <xf numFmtId="164" fontId="5" fillId="0" borderId="0" xfId="0" applyNumberFormat="1" applyFont="1"/>
    <xf numFmtId="0" fontId="6" fillId="0" borderId="6" xfId="0" applyFont="1" applyBorder="1"/>
    <xf numFmtId="0" fontId="6" fillId="0" borderId="0" xfId="0" applyFont="1" applyAlignment="1">
      <alignment horizontal="center"/>
    </xf>
    <xf numFmtId="0" fontId="6" fillId="0" borderId="0" xfId="0" quotePrefix="1" applyFont="1" applyAlignment="1">
      <alignment horizontal="center"/>
    </xf>
    <xf numFmtId="0" fontId="3" fillId="0" borderId="3" xfId="0" applyFont="1" applyBorder="1"/>
    <xf numFmtId="43" fontId="3" fillId="0" borderId="3" xfId="0" applyNumberFormat="1" applyFont="1" applyBorder="1" applyAlignment="1">
      <alignment horizontal="right"/>
    </xf>
    <xf numFmtId="164" fontId="3" fillId="0" borderId="6" xfId="5" applyNumberFormat="1" applyFont="1" applyBorder="1"/>
    <xf numFmtId="164" fontId="3" fillId="0" borderId="3" xfId="5" applyNumberFormat="1" applyFont="1" applyBorder="1"/>
    <xf numFmtId="164" fontId="3" fillId="0" borderId="3" xfId="5" applyNumberFormat="1" applyFont="1" applyFill="1" applyBorder="1"/>
    <xf numFmtId="43" fontId="6" fillId="0" borderId="3" xfId="6" applyFont="1" applyFill="1" applyBorder="1" applyAlignment="1">
      <alignment horizontal="right"/>
    </xf>
    <xf numFmtId="10" fontId="3" fillId="0" borderId="3" xfId="3" applyNumberFormat="1" applyFont="1" applyBorder="1" applyAlignment="1"/>
    <xf numFmtId="0" fontId="4" fillId="0" borderId="0" xfId="0" quotePrefix="1" applyFont="1" applyAlignment="1">
      <alignment horizontal="center"/>
    </xf>
    <xf numFmtId="43" fontId="5" fillId="0" borderId="7" xfId="0" applyNumberFormat="1" applyFont="1" applyBorder="1" applyAlignment="1">
      <alignment horizontal="right"/>
    </xf>
    <xf numFmtId="164" fontId="5" fillId="0" borderId="6" xfId="5" applyNumberFormat="1" applyFont="1" applyBorder="1"/>
    <xf numFmtId="164" fontId="5" fillId="0" borderId="7" xfId="5" applyNumberFormat="1" applyFont="1" applyFill="1" applyBorder="1"/>
    <xf numFmtId="43" fontId="4" fillId="0" borderId="7" xfId="6" applyFont="1" applyFill="1" applyBorder="1" applyAlignment="1">
      <alignment horizontal="right"/>
    </xf>
    <xf numFmtId="43" fontId="3" fillId="0" borderId="7" xfId="0" applyNumberFormat="1" applyFont="1" applyBorder="1" applyAlignment="1">
      <alignment horizontal="right"/>
    </xf>
    <xf numFmtId="164" fontId="3" fillId="0" borderId="7" xfId="5" applyNumberFormat="1" applyFont="1" applyBorder="1"/>
    <xf numFmtId="164" fontId="3" fillId="0" borderId="7" xfId="5" applyNumberFormat="1" applyFont="1" applyFill="1" applyBorder="1"/>
    <xf numFmtId="43" fontId="6" fillId="0" borderId="7" xfId="6" applyFont="1" applyFill="1" applyBorder="1" applyAlignment="1">
      <alignment horizontal="right"/>
    </xf>
    <xf numFmtId="43" fontId="3" fillId="0" borderId="7" xfId="5" applyNumberFormat="1" applyFont="1" applyBorder="1"/>
    <xf numFmtId="10" fontId="5" fillId="0" borderId="7" xfId="3" applyNumberFormat="1" applyFont="1" applyBorder="1" applyAlignment="1">
      <alignment horizontal="center"/>
    </xf>
    <xf numFmtId="0" fontId="9" fillId="0" borderId="16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164" fontId="5" fillId="0" borderId="10" xfId="5" applyNumberFormat="1" applyFont="1" applyFill="1" applyBorder="1"/>
    <xf numFmtId="10" fontId="5" fillId="0" borderId="10" xfId="3" applyNumberFormat="1" applyFont="1" applyBorder="1" applyAlignment="1">
      <alignment horizontal="center"/>
    </xf>
    <xf numFmtId="10" fontId="3" fillId="0" borderId="11" xfId="3" applyNumberFormat="1" applyFont="1" applyBorder="1" applyAlignment="1"/>
    <xf numFmtId="0" fontId="5" fillId="0" borderId="0" xfId="0" applyFont="1" applyAlignment="1">
      <alignment vertical="center"/>
    </xf>
    <xf numFmtId="164" fontId="5" fillId="0" borderId="0" xfId="2" applyNumberFormat="1" applyFont="1" applyAlignment="1">
      <alignment vertical="center"/>
    </xf>
    <xf numFmtId="0" fontId="5" fillId="0" borderId="7" xfId="0" quotePrefix="1" applyFont="1" applyBorder="1"/>
    <xf numFmtId="164" fontId="5" fillId="0" borderId="0" xfId="5" applyNumberFormat="1" applyFont="1" applyBorder="1"/>
    <xf numFmtId="43" fontId="4" fillId="0" borderId="7" xfId="6" applyFont="1" applyFill="1" applyBorder="1" applyAlignment="1">
      <alignment horizontal="right" vertical="center"/>
    </xf>
    <xf numFmtId="0" fontId="4" fillId="0" borderId="6" xfId="0" applyFont="1" applyBorder="1" applyAlignment="1">
      <alignment vertical="center"/>
    </xf>
    <xf numFmtId="43" fontId="5" fillId="0" borderId="7" xfId="0" applyNumberFormat="1" applyFont="1" applyBorder="1" applyAlignment="1">
      <alignment horizontal="right" vertical="center"/>
    </xf>
    <xf numFmtId="164" fontId="5" fillId="0" borderId="6" xfId="5" applyNumberFormat="1" applyFont="1" applyBorder="1" applyAlignment="1">
      <alignment vertical="center"/>
    </xf>
    <xf numFmtId="164" fontId="3" fillId="0" borderId="7" xfId="5" applyNumberFormat="1" applyFont="1" applyBorder="1" applyAlignment="1">
      <alignment vertical="center"/>
    </xf>
    <xf numFmtId="164" fontId="3" fillId="0" borderId="0" xfId="5" applyNumberFormat="1" applyFont="1" applyBorder="1" applyAlignment="1">
      <alignment vertical="center"/>
    </xf>
    <xf numFmtId="43" fontId="3" fillId="0" borderId="3" xfId="0" applyNumberFormat="1" applyFont="1" applyBorder="1" applyAlignment="1">
      <alignment horizontal="right" vertical="center"/>
    </xf>
    <xf numFmtId="164" fontId="3" fillId="0" borderId="6" xfId="5" applyNumberFormat="1" applyFont="1" applyBorder="1" applyAlignment="1">
      <alignment vertical="center"/>
    </xf>
    <xf numFmtId="164" fontId="3" fillId="0" borderId="7" xfId="5" applyNumberFormat="1" applyFont="1" applyFill="1" applyBorder="1" applyAlignment="1">
      <alignment vertical="center"/>
    </xf>
    <xf numFmtId="43" fontId="6" fillId="0" borderId="7" xfId="6" applyFont="1" applyFill="1" applyBorder="1" applyAlignment="1">
      <alignment horizontal="right" vertical="center"/>
    </xf>
    <xf numFmtId="164" fontId="5" fillId="0" borderId="7" xfId="5" applyNumberFormat="1" applyFont="1" applyFill="1" applyBorder="1" applyAlignment="1">
      <alignment vertical="center"/>
    </xf>
    <xf numFmtId="164" fontId="5" fillId="0" borderId="0" xfId="5" applyNumberFormat="1" applyFont="1" applyBorder="1" applyAlignment="1">
      <alignment vertical="center"/>
    </xf>
    <xf numFmtId="43" fontId="3" fillId="0" borderId="0" xfId="0" applyNumberFormat="1" applyFont="1" applyAlignment="1">
      <alignment horizontal="right" vertical="center"/>
    </xf>
    <xf numFmtId="43" fontId="3" fillId="0" borderId="7" xfId="0" applyNumberFormat="1" applyFont="1" applyBorder="1" applyAlignment="1">
      <alignment horizontal="right" vertical="center"/>
    </xf>
    <xf numFmtId="10" fontId="3" fillId="0" borderId="14" xfId="3" applyNumberFormat="1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43" fontId="5" fillId="0" borderId="9" xfId="0" applyNumberFormat="1" applyFont="1" applyBorder="1" applyAlignment="1">
      <alignment horizontal="right" vertical="center"/>
    </xf>
    <xf numFmtId="164" fontId="5" fillId="0" borderId="8" xfId="5" applyNumberFormat="1" applyFont="1" applyBorder="1" applyAlignment="1">
      <alignment vertical="center"/>
    </xf>
    <xf numFmtId="164" fontId="5" fillId="0" borderId="10" xfId="5" applyNumberFormat="1" applyFont="1" applyFill="1" applyBorder="1" applyAlignment="1">
      <alignment vertical="center"/>
    </xf>
    <xf numFmtId="164" fontId="5" fillId="0" borderId="9" xfId="5" applyNumberFormat="1" applyFont="1" applyBorder="1" applyAlignment="1">
      <alignment vertical="center"/>
    </xf>
    <xf numFmtId="43" fontId="4" fillId="0" borderId="10" xfId="6" applyFont="1" applyFill="1" applyBorder="1" applyAlignment="1">
      <alignment horizontal="right" vertical="center"/>
    </xf>
    <xf numFmtId="10" fontId="5" fillId="0" borderId="15" xfId="3" applyNumberFormat="1" applyFont="1" applyBorder="1" applyAlignment="1">
      <alignment horizontal="center" vertical="center"/>
    </xf>
    <xf numFmtId="0" fontId="6" fillId="0" borderId="5" xfId="0" quotePrefix="1" applyFont="1" applyBorder="1" applyAlignment="1">
      <alignment horizontal="center"/>
    </xf>
    <xf numFmtId="0" fontId="3" fillId="0" borderId="3" xfId="0" applyFont="1" applyBorder="1" applyAlignment="1">
      <alignment wrapText="1"/>
    </xf>
    <xf numFmtId="164" fontId="3" fillId="0" borderId="3" xfId="5" applyNumberFormat="1" applyFont="1" applyFill="1" applyBorder="1" applyAlignment="1">
      <alignment vertical="center"/>
    </xf>
    <xf numFmtId="0" fontId="6" fillId="0" borderId="8" xfId="0" applyFont="1" applyBorder="1"/>
    <xf numFmtId="0" fontId="6" fillId="0" borderId="9" xfId="0" applyFont="1" applyBorder="1" applyAlignment="1">
      <alignment horizontal="center"/>
    </xf>
    <xf numFmtId="0" fontId="3" fillId="0" borderId="6" xfId="0" applyFont="1" applyBorder="1"/>
    <xf numFmtId="43" fontId="6" fillId="0" borderId="14" xfId="6" applyFont="1" applyFill="1" applyBorder="1" applyAlignment="1">
      <alignment horizontal="right"/>
    </xf>
    <xf numFmtId="43" fontId="5" fillId="0" borderId="7" xfId="6" applyFont="1" applyBorder="1" applyAlignment="1">
      <alignment horizontal="right" vertical="center"/>
    </xf>
    <xf numFmtId="0" fontId="6" fillId="0" borderId="14" xfId="0" quotePrefix="1" applyFont="1" applyBorder="1" applyAlignment="1">
      <alignment horizontal="center" vertical="center"/>
    </xf>
    <xf numFmtId="43" fontId="3" fillId="0" borderId="7" xfId="6" applyFont="1" applyBorder="1" applyAlignment="1">
      <alignment horizontal="right" vertical="center"/>
    </xf>
    <xf numFmtId="0" fontId="5" fillId="0" borderId="8" xfId="0" applyFont="1" applyBorder="1" applyAlignment="1">
      <alignment vertical="center" wrapText="1"/>
    </xf>
    <xf numFmtId="164" fontId="5" fillId="0" borderId="10" xfId="5" applyNumberFormat="1" applyFont="1" applyBorder="1" applyAlignment="1">
      <alignment vertical="center"/>
    </xf>
    <xf numFmtId="164" fontId="3" fillId="0" borderId="9" xfId="5" applyNumberFormat="1" applyFont="1" applyBorder="1"/>
    <xf numFmtId="10" fontId="5" fillId="0" borderId="10" xfId="3" applyNumberFormat="1" applyFont="1" applyBorder="1" applyAlignment="1">
      <alignment vertical="center"/>
    </xf>
    <xf numFmtId="0" fontId="5" fillId="0" borderId="9" xfId="0" applyFont="1" applyBorder="1"/>
    <xf numFmtId="164" fontId="5" fillId="0" borderId="9" xfId="5" applyNumberFormat="1" applyFont="1" applyBorder="1"/>
    <xf numFmtId="164" fontId="5" fillId="0" borderId="9" xfId="5" applyNumberFormat="1" applyFont="1" applyFill="1" applyBorder="1"/>
    <xf numFmtId="43" fontId="6" fillId="0" borderId="9" xfId="6" applyFont="1" applyFill="1" applyBorder="1" applyAlignment="1">
      <alignment horizontal="right"/>
    </xf>
    <xf numFmtId="164" fontId="3" fillId="0" borderId="15" xfId="5" applyNumberFormat="1" applyFont="1" applyBorder="1" applyAlignment="1">
      <alignment horizontal="center"/>
    </xf>
    <xf numFmtId="0" fontId="6" fillId="0" borderId="1" xfId="0" applyFont="1" applyBorder="1"/>
    <xf numFmtId="0" fontId="6" fillId="0" borderId="2" xfId="0" applyFont="1" applyBorder="1" applyAlignment="1">
      <alignment horizontal="center"/>
    </xf>
    <xf numFmtId="0" fontId="6" fillId="0" borderId="2" xfId="0" quotePrefix="1" applyFont="1" applyBorder="1" applyAlignment="1">
      <alignment horizontal="center"/>
    </xf>
    <xf numFmtId="0" fontId="3" fillId="0" borderId="1" xfId="0" applyFont="1" applyBorder="1"/>
    <xf numFmtId="164" fontId="5" fillId="0" borderId="2" xfId="5" applyNumberFormat="1" applyFont="1" applyBorder="1"/>
    <xf numFmtId="164" fontId="5" fillId="0" borderId="2" xfId="5" applyNumberFormat="1" applyFont="1" applyFill="1" applyBorder="1"/>
    <xf numFmtId="43" fontId="6" fillId="0" borderId="2" xfId="6" applyFont="1" applyFill="1" applyBorder="1" applyAlignment="1">
      <alignment horizontal="right"/>
    </xf>
    <xf numFmtId="164" fontId="3" fillId="0" borderId="13" xfId="5" applyNumberFormat="1" applyFont="1" applyBorder="1" applyAlignment="1">
      <alignment horizontal="center"/>
    </xf>
    <xf numFmtId="0" fontId="3" fillId="0" borderId="8" xfId="0" applyFont="1" applyBorder="1"/>
    <xf numFmtId="164" fontId="3" fillId="0" borderId="9" xfId="5" applyNumberFormat="1" applyFont="1" applyFill="1" applyBorder="1"/>
    <xf numFmtId="0" fontId="4" fillId="0" borderId="5" xfId="0" quotePrefix="1" applyFont="1" applyBorder="1" applyAlignment="1">
      <alignment horizontal="center"/>
    </xf>
    <xf numFmtId="0" fontId="5" fillId="0" borderId="11" xfId="0" applyFont="1" applyBorder="1"/>
    <xf numFmtId="164" fontId="5" fillId="0" borderId="11" xfId="5" applyNumberFormat="1" applyFont="1" applyBorder="1"/>
    <xf numFmtId="164" fontId="5" fillId="0" borderId="11" xfId="5" applyNumberFormat="1" applyFont="1" applyFill="1" applyBorder="1"/>
    <xf numFmtId="43" fontId="4" fillId="0" borderId="11" xfId="6" applyFont="1" applyFill="1" applyBorder="1" applyAlignment="1">
      <alignment horizontal="right"/>
    </xf>
    <xf numFmtId="164" fontId="3" fillId="0" borderId="11" xfId="5" applyNumberFormat="1" applyFont="1" applyBorder="1" applyAlignment="1">
      <alignment horizontal="center"/>
    </xf>
    <xf numFmtId="0" fontId="3" fillId="0" borderId="9" xfId="0" applyFont="1" applyBorder="1"/>
    <xf numFmtId="10" fontId="3" fillId="0" borderId="11" xfId="3" applyNumberFormat="1" applyFont="1" applyBorder="1" applyAlignment="1">
      <alignment vertical="center"/>
    </xf>
    <xf numFmtId="10" fontId="5" fillId="0" borderId="7" xfId="3" applyNumberFormat="1" applyFont="1" applyBorder="1" applyAlignment="1">
      <alignment horizontal="right"/>
    </xf>
    <xf numFmtId="166" fontId="5" fillId="0" borderId="0" xfId="0" applyNumberFormat="1" applyFont="1"/>
    <xf numFmtId="167" fontId="5" fillId="0" borderId="0" xfId="0" applyNumberFormat="1" applyFont="1"/>
    <xf numFmtId="0" fontId="6" fillId="0" borderId="14" xfId="0" quotePrefix="1" applyFont="1" applyBorder="1" applyAlignment="1">
      <alignment horizontal="center"/>
    </xf>
    <xf numFmtId="0" fontId="4" fillId="0" borderId="14" xfId="0" quotePrefix="1" applyFont="1" applyBorder="1" applyAlignment="1">
      <alignment horizontal="center"/>
    </xf>
    <xf numFmtId="164" fontId="5" fillId="0" borderId="7" xfId="5" applyNumberFormat="1" applyFont="1" applyBorder="1" applyAlignment="1">
      <alignment horizontal="right"/>
    </xf>
    <xf numFmtId="10" fontId="3" fillId="0" borderId="7" xfId="3" applyNumberFormat="1" applyFont="1" applyBorder="1" applyAlignment="1">
      <alignment horizontal="center"/>
    </xf>
    <xf numFmtId="10" fontId="3" fillId="0" borderId="14" xfId="3" applyNumberFormat="1" applyFont="1" applyBorder="1" applyAlignment="1">
      <alignment horizontal="center"/>
    </xf>
    <xf numFmtId="10" fontId="5" fillId="0" borderId="14" xfId="3" applyNumberFormat="1" applyFont="1" applyBorder="1" applyAlignment="1">
      <alignment horizontal="center"/>
    </xf>
    <xf numFmtId="0" fontId="4" fillId="0" borderId="9" xfId="0" quotePrefix="1" applyFont="1" applyBorder="1" applyAlignment="1">
      <alignment horizontal="center"/>
    </xf>
    <xf numFmtId="0" fontId="4" fillId="0" borderId="15" xfId="0" quotePrefix="1" applyFont="1" applyBorder="1" applyAlignment="1">
      <alignment horizontal="center"/>
    </xf>
    <xf numFmtId="164" fontId="5" fillId="0" borderId="10" xfId="5" applyNumberFormat="1" applyFont="1" applyBorder="1"/>
    <xf numFmtId="164" fontId="5" fillId="0" borderId="8" xfId="5" applyNumberFormat="1" applyFont="1" applyBorder="1"/>
    <xf numFmtId="10" fontId="5" fillId="0" borderId="15" xfId="3" applyNumberFormat="1" applyFont="1" applyBorder="1" applyAlignment="1">
      <alignment horizontal="center"/>
    </xf>
  </cellXfs>
  <cellStyles count="7">
    <cellStyle name="Comma" xfId="1" builtinId="3"/>
    <cellStyle name="Comma [0]" xfId="2" builtinId="6"/>
    <cellStyle name="Comma [0] 2" xfId="5" xr:uid="{FA07F9BB-699F-4190-B76B-B5C9319ED172}"/>
    <cellStyle name="Comma 2" xfId="6" xr:uid="{7239D314-3129-42C4-B453-1C867E0FBE9A}"/>
    <cellStyle name="Normal" xfId="0" builtinId="0"/>
    <cellStyle name="Normal 2" xfId="4" xr:uid="{9473801B-5DCC-4CD5-AAA9-F4D89D615C02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ACKUP%20C\LAPORAN%20REALISASI\Laporan%20Realisasi%20Pendapatan%20Asli%20Daerah%20Tahun%202025\4.%20April%202025\Lap%20Realisasi%20April%202025%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BB41\Documents\LAPORAN%20REALISASI\Laporan%20Realisasi%20Pajak%20Daerah%20Tahun%202020\10.Oktober%202020\Lap%20Realisasi%20Oktober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KONSILIASI"/>
      <sheetName val="Sheet1"/>
      <sheetName val="PAJAK RINCI"/>
      <sheetName val="RETRIBUSI"/>
      <sheetName val="Lainlain"/>
      <sheetName val="PAD25"/>
      <sheetName val="REKAP"/>
      <sheetName val="MASTER (HARIAN) "/>
      <sheetName val="TRIBULANAN"/>
      <sheetName val="realisasi"/>
      <sheetName val="PBNDNGN"/>
      <sheetName val="PAD"/>
      <sheetName val="rEKAP PAD"/>
      <sheetName val="Penerimaan"/>
      <sheetName val="PAD23 (2)"/>
      <sheetName val="REKAP RET KEBERSIHAN"/>
      <sheetName val="PAD TRIBULAN"/>
      <sheetName val="MONIT"/>
    </sheetNames>
    <sheetDataSet>
      <sheetData sheetId="0"/>
      <sheetData sheetId="1"/>
      <sheetData sheetId="2">
        <row r="11">
          <cell r="I11">
            <v>2283199086</v>
          </cell>
        </row>
        <row r="12">
          <cell r="G12">
            <v>53385000000</v>
          </cell>
          <cell r="H12">
            <v>13033809486</v>
          </cell>
          <cell r="I12">
            <v>2090650765</v>
          </cell>
        </row>
        <row r="13">
          <cell r="G13">
            <v>472500000</v>
          </cell>
          <cell r="H13">
            <v>73211946</v>
          </cell>
          <cell r="I13">
            <v>11413961</v>
          </cell>
        </row>
        <row r="14">
          <cell r="G14">
            <v>2142500000</v>
          </cell>
          <cell r="H14">
            <v>995094062</v>
          </cell>
          <cell r="I14">
            <v>181134360</v>
          </cell>
        </row>
        <row r="16">
          <cell r="G16">
            <v>151239476287</v>
          </cell>
          <cell r="H16">
            <v>43380804319</v>
          </cell>
          <cell r="I16">
            <v>13937235692</v>
          </cell>
        </row>
        <row r="17">
          <cell r="G17">
            <v>12165000000</v>
          </cell>
          <cell r="H17">
            <v>372129331</v>
          </cell>
          <cell r="I17">
            <v>65407134</v>
          </cell>
        </row>
        <row r="19">
          <cell r="H19">
            <v>997516972.89999998</v>
          </cell>
          <cell r="I19">
            <v>243013481</v>
          </cell>
        </row>
        <row r="20">
          <cell r="H20">
            <v>150634440</v>
          </cell>
          <cell r="I20">
            <v>28770000</v>
          </cell>
        </row>
        <row r="21">
          <cell r="H21">
            <v>500000</v>
          </cell>
          <cell r="I21">
            <v>0</v>
          </cell>
        </row>
        <row r="22">
          <cell r="H22">
            <v>669779408.89999998</v>
          </cell>
          <cell r="I22">
            <v>210902053</v>
          </cell>
        </row>
        <row r="23">
          <cell r="H23">
            <v>246436152</v>
          </cell>
          <cell r="I23">
            <v>100392884</v>
          </cell>
        </row>
        <row r="24">
          <cell r="H24">
            <v>200110724</v>
          </cell>
          <cell r="I24">
            <v>61461592</v>
          </cell>
        </row>
        <row r="25">
          <cell r="H25">
            <v>374732642</v>
          </cell>
          <cell r="I25">
            <v>20783749</v>
          </cell>
        </row>
        <row r="27">
          <cell r="G27">
            <v>22740000000</v>
          </cell>
          <cell r="H27">
            <v>11956447645</v>
          </cell>
          <cell r="I27">
            <v>1166248376</v>
          </cell>
        </row>
        <row r="28">
          <cell r="G28">
            <v>1155000000</v>
          </cell>
          <cell r="H28">
            <v>603228075</v>
          </cell>
          <cell r="I28">
            <v>161785590</v>
          </cell>
        </row>
        <row r="29">
          <cell r="G29">
            <v>1575000</v>
          </cell>
          <cell r="H29">
            <v>0</v>
          </cell>
          <cell r="I29">
            <v>0</v>
          </cell>
        </row>
        <row r="30">
          <cell r="G30">
            <v>1050000</v>
          </cell>
          <cell r="H30">
            <v>12000000</v>
          </cell>
          <cell r="I30">
            <v>2400000</v>
          </cell>
        </row>
        <row r="31">
          <cell r="G31">
            <v>102375000</v>
          </cell>
          <cell r="H31">
            <v>64422540</v>
          </cell>
          <cell r="I31">
            <v>10245480</v>
          </cell>
        </row>
        <row r="33">
          <cell r="G33">
            <v>107610000000</v>
          </cell>
          <cell r="H33">
            <v>28884473776</v>
          </cell>
          <cell r="I33">
            <v>7061888922</v>
          </cell>
        </row>
        <row r="34">
          <cell r="G34">
            <v>450000000</v>
          </cell>
          <cell r="H34">
            <v>77501911.019999996</v>
          </cell>
          <cell r="I34">
            <v>23900735.129999999</v>
          </cell>
        </row>
        <row r="36">
          <cell r="G36">
            <v>4000000000</v>
          </cell>
          <cell r="H36">
            <v>1124687613</v>
          </cell>
          <cell r="I36">
            <v>384513177</v>
          </cell>
        </row>
        <row r="38">
          <cell r="G38">
            <v>3500000000</v>
          </cell>
          <cell r="H38">
            <v>1026380746</v>
          </cell>
          <cell r="I38">
            <v>216148450</v>
          </cell>
        </row>
        <row r="40">
          <cell r="G40">
            <v>73000000000</v>
          </cell>
          <cell r="H40">
            <v>11132108862</v>
          </cell>
          <cell r="I40">
            <v>5233948241</v>
          </cell>
        </row>
        <row r="42">
          <cell r="G42">
            <v>220000000000</v>
          </cell>
          <cell r="H42">
            <v>43420432052</v>
          </cell>
          <cell r="I42">
            <v>13016793177.050001</v>
          </cell>
        </row>
        <row r="43">
          <cell r="G43">
            <v>126293996903</v>
          </cell>
          <cell r="H43">
            <v>29817530500</v>
          </cell>
          <cell r="I43">
            <v>9301855150</v>
          </cell>
        </row>
        <row r="45">
          <cell r="G45">
            <v>57801526810</v>
          </cell>
          <cell r="H45">
            <v>14373141000</v>
          </cell>
          <cell r="I45">
            <v>3971764700</v>
          </cell>
        </row>
      </sheetData>
      <sheetData sheetId="3">
        <row r="65">
          <cell r="H65">
            <v>434018750</v>
          </cell>
          <cell r="I65">
            <v>80335000</v>
          </cell>
          <cell r="J65">
            <v>22545000</v>
          </cell>
        </row>
        <row r="67">
          <cell r="H67">
            <v>21000000000</v>
          </cell>
          <cell r="I67">
            <v>6215626000</v>
          </cell>
          <cell r="J67">
            <v>2096715000</v>
          </cell>
        </row>
        <row r="69">
          <cell r="H69">
            <v>17000000000</v>
          </cell>
          <cell r="I69">
            <v>1417616058</v>
          </cell>
          <cell r="J69">
            <v>432259005</v>
          </cell>
        </row>
        <row r="71">
          <cell r="H71">
            <v>2160000000</v>
          </cell>
          <cell r="I71">
            <v>413460000</v>
          </cell>
          <cell r="J71">
            <v>144879000</v>
          </cell>
        </row>
        <row r="72">
          <cell r="H72">
            <v>3690000000</v>
          </cell>
          <cell r="I72">
            <v>808331000</v>
          </cell>
          <cell r="J72">
            <v>282123000</v>
          </cell>
        </row>
        <row r="73">
          <cell r="H73">
            <v>3150000000</v>
          </cell>
          <cell r="I73">
            <v>678963000</v>
          </cell>
          <cell r="J73">
            <v>224445000</v>
          </cell>
        </row>
        <row r="75">
          <cell r="H75">
            <v>12000000</v>
          </cell>
          <cell r="I75">
            <v>4000000</v>
          </cell>
          <cell r="J75">
            <v>0</v>
          </cell>
        </row>
        <row r="80">
          <cell r="H80">
            <v>1500000000</v>
          </cell>
          <cell r="I80">
            <v>434127225</v>
          </cell>
          <cell r="J80">
            <v>221765850</v>
          </cell>
        </row>
        <row r="81">
          <cell r="H81">
            <v>50000000</v>
          </cell>
          <cell r="I81">
            <v>35000000</v>
          </cell>
          <cell r="J81">
            <v>5000000</v>
          </cell>
        </row>
        <row r="82">
          <cell r="H82">
            <v>25000000</v>
          </cell>
          <cell r="I82">
            <v>2725000</v>
          </cell>
          <cell r="J82">
            <v>1275000</v>
          </cell>
        </row>
        <row r="83">
          <cell r="I83">
            <v>0</v>
          </cell>
          <cell r="J83">
            <v>0</v>
          </cell>
        </row>
        <row r="84">
          <cell r="H84">
            <v>75000000</v>
          </cell>
          <cell r="I84">
            <v>11550000</v>
          </cell>
          <cell r="J84">
            <v>3650000</v>
          </cell>
        </row>
        <row r="86">
          <cell r="H86">
            <v>6500000000</v>
          </cell>
          <cell r="I86">
            <v>1279895092</v>
          </cell>
          <cell r="J86">
            <v>475447503</v>
          </cell>
        </row>
        <row r="87">
          <cell r="J87">
            <v>81044000</v>
          </cell>
        </row>
        <row r="88">
          <cell r="H88">
            <v>1000000000</v>
          </cell>
          <cell r="I88">
            <v>204933000</v>
          </cell>
          <cell r="J88">
            <v>81044000</v>
          </cell>
        </row>
        <row r="89">
          <cell r="J89">
            <v>5924400</v>
          </cell>
        </row>
        <row r="90">
          <cell r="H90">
            <v>52500000</v>
          </cell>
          <cell r="I90">
            <v>15569000</v>
          </cell>
          <cell r="J90">
            <v>5924400</v>
          </cell>
        </row>
        <row r="93">
          <cell r="H93">
            <v>15000000000</v>
          </cell>
          <cell r="I93">
            <v>968454695</v>
          </cell>
          <cell r="J93">
            <v>634787333</v>
          </cell>
        </row>
        <row r="95">
          <cell r="H95">
            <v>1000000000</v>
          </cell>
          <cell r="I95">
            <v>78948000</v>
          </cell>
          <cell r="J95">
            <v>19884000</v>
          </cell>
        </row>
      </sheetData>
      <sheetData sheetId="4">
        <row r="91">
          <cell r="I91">
            <v>0</v>
          </cell>
        </row>
        <row r="93">
          <cell r="H93">
            <v>7215251561</v>
          </cell>
          <cell r="J93">
            <v>0</v>
          </cell>
        </row>
        <row r="96">
          <cell r="H96">
            <v>791102018</v>
          </cell>
          <cell r="I96">
            <v>0</v>
          </cell>
        </row>
        <row r="98">
          <cell r="H98">
            <v>25000000000</v>
          </cell>
          <cell r="I98">
            <v>0</v>
          </cell>
          <cell r="J98">
            <v>0</v>
          </cell>
        </row>
        <row r="106">
          <cell r="I106">
            <v>979968000</v>
          </cell>
          <cell r="J106">
            <v>24592000</v>
          </cell>
        </row>
        <row r="107">
          <cell r="H107">
            <v>1000000000</v>
          </cell>
        </row>
        <row r="110">
          <cell r="H110">
            <v>15450000000</v>
          </cell>
          <cell r="I110">
            <v>5402837239</v>
          </cell>
          <cell r="J110">
            <v>2543308250</v>
          </cell>
        </row>
        <row r="112">
          <cell r="H112">
            <v>4000000000</v>
          </cell>
          <cell r="I112">
            <v>1779488797</v>
          </cell>
          <cell r="J112">
            <v>192148650</v>
          </cell>
        </row>
        <row r="113">
          <cell r="I113">
            <v>1001918000</v>
          </cell>
          <cell r="J113">
            <v>0</v>
          </cell>
        </row>
        <row r="116">
          <cell r="H116">
            <v>4000000000</v>
          </cell>
          <cell r="I116">
            <v>713430062.38</v>
          </cell>
          <cell r="J116">
            <v>118888267.89</v>
          </cell>
        </row>
        <row r="118">
          <cell r="I118">
            <v>76622022.390000015</v>
          </cell>
          <cell r="J118">
            <v>23419925.369999997</v>
          </cell>
        </row>
        <row r="120">
          <cell r="J120">
            <v>541438356.14999998</v>
          </cell>
        </row>
        <row r="121">
          <cell r="I121">
            <v>1400000</v>
          </cell>
          <cell r="J121">
            <v>0</v>
          </cell>
        </row>
        <row r="124">
          <cell r="I124">
            <v>875364964.48000002</v>
          </cell>
          <cell r="J124">
            <v>263539096.87</v>
          </cell>
        </row>
        <row r="125">
          <cell r="I125">
            <v>15412202.669999998</v>
          </cell>
          <cell r="J125">
            <v>35212047.009999998</v>
          </cell>
        </row>
        <row r="127">
          <cell r="H127">
            <v>0</v>
          </cell>
        </row>
        <row r="128">
          <cell r="I128">
            <v>531649575.67000002</v>
          </cell>
          <cell r="J128">
            <v>107828971</v>
          </cell>
        </row>
        <row r="130">
          <cell r="H130">
            <v>59170739023</v>
          </cell>
          <cell r="I130">
            <v>14175747113</v>
          </cell>
          <cell r="J130">
            <v>5448467930</v>
          </cell>
        </row>
        <row r="131">
          <cell r="J131">
            <v>8002470.0599999996</v>
          </cell>
        </row>
        <row r="132">
          <cell r="H132">
            <v>152100977</v>
          </cell>
          <cell r="I132">
            <v>19328411.450000003</v>
          </cell>
          <cell r="J132">
            <v>8002470.0599999996</v>
          </cell>
        </row>
        <row r="133">
          <cell r="I133">
            <v>5699300</v>
          </cell>
          <cell r="J133">
            <v>984500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KONSILIASI"/>
      <sheetName val="LAP. OKT"/>
      <sheetName val="REKAP"/>
      <sheetName val="MASTER (HARIAN) "/>
      <sheetName val="RETRIBUSI"/>
      <sheetName val="LAIN2"/>
      <sheetName val="PBNDNGN"/>
      <sheetName val="PAD"/>
      <sheetName val="REKAP PAD"/>
      <sheetName val="MON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93">
          <cell r="G93">
            <v>28112397253</v>
          </cell>
        </row>
        <row r="95">
          <cell r="J95">
            <v>0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C23B0-225C-47DE-AE92-9E3AA8471107}">
  <dimension ref="A1:O130"/>
  <sheetViews>
    <sheetView tabSelected="1" workbookViewId="0">
      <selection activeCell="M132" sqref="M132"/>
    </sheetView>
  </sheetViews>
  <sheetFormatPr defaultRowHeight="15.75" x14ac:dyDescent="0.25"/>
  <cols>
    <col min="1" max="1" width="2.85546875" style="45" customWidth="1"/>
    <col min="2" max="2" width="2.5703125" style="48" customWidth="1"/>
    <col min="3" max="5" width="3.42578125" style="48" customWidth="1"/>
    <col min="6" max="6" width="6.28515625" style="48" customWidth="1"/>
    <col min="7" max="7" width="67.5703125" style="29" customWidth="1"/>
    <col min="8" max="8" width="26.28515625" style="47" customWidth="1"/>
    <col min="9" max="9" width="26" style="47" customWidth="1"/>
    <col min="10" max="10" width="22.85546875" style="47" customWidth="1"/>
    <col min="11" max="11" width="24.5703125" style="47" customWidth="1"/>
    <col min="12" max="12" width="25.42578125" style="47" customWidth="1"/>
    <col min="13" max="13" width="10" style="49" customWidth="1"/>
    <col min="14" max="14" width="24.140625" style="29" customWidth="1"/>
    <col min="15" max="15" width="23.5703125" style="47" customWidth="1"/>
    <col min="16" max="16" width="9.140625" style="29"/>
    <col min="17" max="17" width="25.28515625" style="29" customWidth="1"/>
    <col min="18" max="16384" width="9.140625" style="29"/>
  </cols>
  <sheetData>
    <row r="1" spans="1:15" ht="24" customHeight="1" x14ac:dyDescent="0.25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</row>
    <row r="2" spans="1:15" ht="24" customHeight="1" x14ac:dyDescent="0.25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</row>
    <row r="4" spans="1:15" ht="16.5" thickBot="1" x14ac:dyDescent="0.3"/>
    <row r="5" spans="1:15" ht="15.75" customHeight="1" thickBot="1" x14ac:dyDescent="0.3">
      <c r="A5" s="50" t="s">
        <v>2</v>
      </c>
      <c r="B5" s="51"/>
      <c r="C5" s="51"/>
      <c r="D5" s="51"/>
      <c r="E5" s="51"/>
      <c r="F5" s="52"/>
      <c r="G5" s="53" t="s">
        <v>3</v>
      </c>
      <c r="H5" s="54" t="s">
        <v>4</v>
      </c>
      <c r="I5" s="55" t="s">
        <v>5</v>
      </c>
      <c r="J5" s="56"/>
      <c r="K5" s="56"/>
      <c r="L5" s="53" t="s">
        <v>6</v>
      </c>
      <c r="M5" s="57" t="s">
        <v>7</v>
      </c>
      <c r="N5" s="58"/>
      <c r="O5" s="59"/>
    </row>
    <row r="6" spans="1:15" x14ac:dyDescent="0.25">
      <c r="A6" s="60"/>
      <c r="B6" s="61"/>
      <c r="C6" s="61"/>
      <c r="D6" s="61"/>
      <c r="E6" s="61"/>
      <c r="F6" s="62"/>
      <c r="G6" s="63"/>
      <c r="H6" s="64"/>
      <c r="I6" s="65" t="s">
        <v>8</v>
      </c>
      <c r="J6" s="66" t="s">
        <v>9</v>
      </c>
      <c r="K6" s="65" t="s">
        <v>10</v>
      </c>
      <c r="L6" s="63"/>
      <c r="M6" s="67"/>
      <c r="N6" s="68"/>
      <c r="O6" s="59"/>
    </row>
    <row r="7" spans="1:15" ht="16.5" thickBot="1" x14ac:dyDescent="0.3">
      <c r="A7" s="69"/>
      <c r="B7" s="70"/>
      <c r="C7" s="70"/>
      <c r="D7" s="70"/>
      <c r="E7" s="70"/>
      <c r="F7" s="71"/>
      <c r="G7" s="72"/>
      <c r="H7" s="73"/>
      <c r="I7" s="74" t="s">
        <v>11</v>
      </c>
      <c r="J7" s="75" t="s">
        <v>11</v>
      </c>
      <c r="K7" s="74" t="s">
        <v>11</v>
      </c>
      <c r="L7" s="72"/>
      <c r="M7" s="76"/>
      <c r="O7" s="59"/>
    </row>
    <row r="8" spans="1:15" s="86" customFormat="1" ht="16.5" thickBot="1" x14ac:dyDescent="0.3">
      <c r="A8" s="77">
        <v>1</v>
      </c>
      <c r="B8" s="78"/>
      <c r="C8" s="78"/>
      <c r="D8" s="78"/>
      <c r="E8" s="78"/>
      <c r="F8" s="79"/>
      <c r="G8" s="80">
        <v>2</v>
      </c>
      <c r="H8" s="81">
        <v>3</v>
      </c>
      <c r="I8" s="82">
        <v>4</v>
      </c>
      <c r="J8" s="83">
        <v>5</v>
      </c>
      <c r="K8" s="84">
        <v>6</v>
      </c>
      <c r="L8" s="80">
        <v>7</v>
      </c>
      <c r="M8" s="85">
        <v>8</v>
      </c>
      <c r="O8" s="87"/>
    </row>
    <row r="9" spans="1:15" x14ac:dyDescent="0.25">
      <c r="A9" s="88"/>
      <c r="G9" s="37"/>
      <c r="H9" s="89"/>
      <c r="I9" s="90"/>
      <c r="J9" s="91"/>
      <c r="K9" s="89"/>
      <c r="L9" s="37"/>
      <c r="M9" s="92"/>
      <c r="O9" s="93"/>
    </row>
    <row r="10" spans="1:15" ht="26.25" customHeight="1" x14ac:dyDescent="0.25">
      <c r="A10" s="38">
        <v>4</v>
      </c>
      <c r="B10" s="39">
        <v>1</v>
      </c>
      <c r="G10" s="94" t="s">
        <v>12</v>
      </c>
      <c r="H10" s="95">
        <f>H13+H52+H89+H104</f>
        <v>1035487712329</v>
      </c>
      <c r="I10" s="96">
        <f>I13+I52+I89+I104</f>
        <v>241215512961.86002</v>
      </c>
      <c r="J10" s="96">
        <f>J13+J52+J89+J104</f>
        <v>71462232224.529999</v>
      </c>
      <c r="K10" s="96">
        <f>K13+K52+K89+K104</f>
        <v>312677745186.39001</v>
      </c>
      <c r="L10" s="97">
        <f>H10-K10</f>
        <v>722809967142.60999</v>
      </c>
      <c r="M10" s="9">
        <f>K10/H10</f>
        <v>0.30196181129288435</v>
      </c>
      <c r="N10" s="98"/>
      <c r="O10" s="93"/>
    </row>
    <row r="11" spans="1:15" ht="16.5" thickBot="1" x14ac:dyDescent="0.3">
      <c r="A11" s="99"/>
      <c r="B11" s="100"/>
      <c r="C11" s="100"/>
      <c r="D11" s="100"/>
      <c r="E11" s="100"/>
      <c r="F11" s="100"/>
      <c r="G11" s="33"/>
      <c r="H11" s="101"/>
      <c r="I11" s="102"/>
      <c r="J11" s="103"/>
      <c r="K11" s="101"/>
      <c r="L11" s="33"/>
      <c r="M11" s="104"/>
      <c r="O11" s="93"/>
    </row>
    <row r="12" spans="1:15" ht="16.5" thickBot="1" x14ac:dyDescent="0.3">
      <c r="A12" s="105"/>
      <c r="B12" s="106"/>
      <c r="C12" s="106"/>
      <c r="D12" s="106"/>
      <c r="E12" s="106"/>
      <c r="F12" s="106"/>
      <c r="G12" s="107"/>
      <c r="H12" s="108"/>
      <c r="I12" s="108"/>
      <c r="J12" s="108"/>
      <c r="K12" s="108"/>
      <c r="L12" s="107"/>
      <c r="M12" s="109"/>
      <c r="O12" s="93"/>
    </row>
    <row r="13" spans="1:15" ht="26.25" customHeight="1" thickBot="1" x14ac:dyDescent="0.3">
      <c r="A13" s="34">
        <v>4</v>
      </c>
      <c r="B13" s="6">
        <v>1</v>
      </c>
      <c r="C13" s="7" t="s">
        <v>13</v>
      </c>
      <c r="D13" s="6"/>
      <c r="E13" s="6"/>
      <c r="F13" s="6"/>
      <c r="G13" s="1" t="s">
        <v>14</v>
      </c>
      <c r="H13" s="110">
        <f>H15+H19+H22+H30+H36+H39+H41+H43+H45+H47+H49</f>
        <v>846060000000</v>
      </c>
      <c r="I13" s="110">
        <f>I15+I19+I22+I30+I36+I39+I41+I43+I45+I47+I49</f>
        <v>202987114203.82001</v>
      </c>
      <c r="J13" s="110">
        <f>J15+J19+J22+J30+J36+J39+J41+J43+J45+J47+J49</f>
        <v>57502657669.18</v>
      </c>
      <c r="K13" s="110">
        <f>J13+I13</f>
        <v>260489771873</v>
      </c>
      <c r="L13" s="111">
        <f>H13-K13</f>
        <v>585570228127</v>
      </c>
      <c r="M13" s="9">
        <f>K13/H13</f>
        <v>0.30788569589981796</v>
      </c>
      <c r="N13" s="112"/>
      <c r="O13" s="113"/>
    </row>
    <row r="14" spans="1:15" ht="16.5" thickBot="1" x14ac:dyDescent="0.3">
      <c r="A14" s="105"/>
      <c r="B14" s="8"/>
      <c r="C14" s="8"/>
      <c r="D14" s="8"/>
      <c r="E14" s="8"/>
      <c r="F14" s="8"/>
      <c r="G14" s="114"/>
      <c r="H14" s="115"/>
      <c r="I14" s="108"/>
      <c r="J14" s="108"/>
      <c r="K14" s="108"/>
      <c r="L14" s="107"/>
      <c r="M14" s="116"/>
      <c r="O14" s="59"/>
    </row>
    <row r="15" spans="1:15" ht="18" customHeight="1" x14ac:dyDescent="0.25">
      <c r="A15" s="117">
        <v>4</v>
      </c>
      <c r="B15" s="118">
        <v>1</v>
      </c>
      <c r="C15" s="119" t="s">
        <v>13</v>
      </c>
      <c r="D15" s="119" t="s">
        <v>15</v>
      </c>
      <c r="E15" s="119" t="s">
        <v>16</v>
      </c>
      <c r="F15" s="35"/>
      <c r="G15" s="120" t="s">
        <v>17</v>
      </c>
      <c r="H15" s="121">
        <f>SUM(H16:H18)</f>
        <v>56000000000</v>
      </c>
      <c r="I15" s="122">
        <f>SUM(I16:I18)</f>
        <v>14102115494</v>
      </c>
      <c r="J15" s="123">
        <f>SUM(J16:J18)</f>
        <v>2283199086</v>
      </c>
      <c r="K15" s="124">
        <f t="shared" ref="K15:K50" si="0">J15+I15</f>
        <v>16385314580</v>
      </c>
      <c r="L15" s="125">
        <f>H15-K15</f>
        <v>39614685420</v>
      </c>
      <c r="M15" s="9">
        <f t="shared" ref="M15:M46" si="1">K15/H15</f>
        <v>0.29259490321428572</v>
      </c>
      <c r="N15" s="126"/>
      <c r="O15" s="127"/>
    </row>
    <row r="16" spans="1:15" x14ac:dyDescent="0.25">
      <c r="A16" s="128">
        <v>4</v>
      </c>
      <c r="B16" s="129">
        <v>1</v>
      </c>
      <c r="C16" s="130" t="s">
        <v>13</v>
      </c>
      <c r="D16" s="130" t="s">
        <v>15</v>
      </c>
      <c r="E16" s="130" t="s">
        <v>16</v>
      </c>
      <c r="F16" s="36" t="s">
        <v>18</v>
      </c>
      <c r="G16" s="88" t="s">
        <v>19</v>
      </c>
      <c r="H16" s="131">
        <f>'[1]PAJAK RINCI'!G12</f>
        <v>53385000000</v>
      </c>
      <c r="I16" s="91">
        <f>'[1]PAJAK RINCI'!H12</f>
        <v>13033809486</v>
      </c>
      <c r="J16" s="132">
        <f>'[1]PAJAK RINCI'!I12</f>
        <v>2090650765</v>
      </c>
      <c r="K16" s="133">
        <f t="shared" si="0"/>
        <v>15124460251</v>
      </c>
      <c r="L16" s="134">
        <f>H16-K16</f>
        <v>38260539749</v>
      </c>
      <c r="M16" s="135">
        <f t="shared" si="1"/>
        <v>0.28330917394399174</v>
      </c>
      <c r="N16" s="136"/>
      <c r="O16" s="127"/>
    </row>
    <row r="17" spans="1:15" x14ac:dyDescent="0.25">
      <c r="A17" s="128">
        <v>4</v>
      </c>
      <c r="B17" s="129">
        <v>1</v>
      </c>
      <c r="C17" s="130" t="s">
        <v>13</v>
      </c>
      <c r="D17" s="130" t="s">
        <v>15</v>
      </c>
      <c r="E17" s="130" t="s">
        <v>16</v>
      </c>
      <c r="F17" s="36" t="s">
        <v>20</v>
      </c>
      <c r="G17" s="2" t="s">
        <v>21</v>
      </c>
      <c r="H17" s="131">
        <f>'[1]PAJAK RINCI'!G13</f>
        <v>472500000</v>
      </c>
      <c r="I17" s="91">
        <f>'[1]PAJAK RINCI'!H13</f>
        <v>73211946</v>
      </c>
      <c r="J17" s="132">
        <f>'[1]PAJAK RINCI'!I13</f>
        <v>11413961</v>
      </c>
      <c r="K17" s="133">
        <f t="shared" si="0"/>
        <v>84625907</v>
      </c>
      <c r="L17" s="134">
        <f>H17-K17</f>
        <v>387874093</v>
      </c>
      <c r="M17" s="135">
        <f t="shared" si="1"/>
        <v>0.17910244867724867</v>
      </c>
      <c r="N17" s="136"/>
      <c r="O17" s="127"/>
    </row>
    <row r="18" spans="1:15" x14ac:dyDescent="0.25">
      <c r="A18" s="128">
        <v>4</v>
      </c>
      <c r="B18" s="129">
        <v>1</v>
      </c>
      <c r="C18" s="130" t="s">
        <v>13</v>
      </c>
      <c r="D18" s="130" t="s">
        <v>15</v>
      </c>
      <c r="E18" s="130" t="s">
        <v>16</v>
      </c>
      <c r="F18" s="36" t="s">
        <v>22</v>
      </c>
      <c r="G18" s="37" t="s">
        <v>23</v>
      </c>
      <c r="H18" s="131">
        <f>'[1]PAJAK RINCI'!G14</f>
        <v>2142500000</v>
      </c>
      <c r="I18" s="91">
        <f>'[1]PAJAK RINCI'!H14</f>
        <v>995094062</v>
      </c>
      <c r="J18" s="132">
        <f>'[1]PAJAK RINCI'!I14</f>
        <v>181134360</v>
      </c>
      <c r="K18" s="133">
        <f t="shared" si="0"/>
        <v>1176228422</v>
      </c>
      <c r="L18" s="134">
        <f>H18-K18</f>
        <v>966271578</v>
      </c>
      <c r="M18" s="135">
        <f t="shared" si="1"/>
        <v>0.54899809661610266</v>
      </c>
      <c r="N18" s="136"/>
      <c r="O18" s="127"/>
    </row>
    <row r="19" spans="1:15" ht="19.5" customHeight="1" x14ac:dyDescent="0.25">
      <c r="A19" s="38">
        <v>4</v>
      </c>
      <c r="B19" s="39">
        <v>1</v>
      </c>
      <c r="C19" s="40" t="s">
        <v>13</v>
      </c>
      <c r="D19" s="40" t="s">
        <v>24</v>
      </c>
      <c r="E19" s="40"/>
      <c r="F19" s="40"/>
      <c r="G19" s="137" t="s">
        <v>25</v>
      </c>
      <c r="H19" s="138">
        <f>SUM(H20:H21)</f>
        <v>163404476287</v>
      </c>
      <c r="I19" s="139">
        <f>SUM(I20:I21)</f>
        <v>43752933650</v>
      </c>
      <c r="J19" s="138">
        <f>SUM(J20:J21)</f>
        <v>14002642826</v>
      </c>
      <c r="K19" s="140">
        <f t="shared" si="0"/>
        <v>57755576476</v>
      </c>
      <c r="L19" s="141">
        <f t="shared" ref="L19:L46" si="2">H19-K19</f>
        <v>105648899811</v>
      </c>
      <c r="M19" s="9">
        <f t="shared" si="1"/>
        <v>0.35345161765678551</v>
      </c>
      <c r="N19" s="136"/>
      <c r="O19" s="127"/>
    </row>
    <row r="20" spans="1:15" x14ac:dyDescent="0.25">
      <c r="A20" s="41">
        <v>4</v>
      </c>
      <c r="B20" s="42">
        <v>1</v>
      </c>
      <c r="C20" s="15" t="s">
        <v>13</v>
      </c>
      <c r="D20" s="15" t="s">
        <v>24</v>
      </c>
      <c r="E20" s="15" t="s">
        <v>13</v>
      </c>
      <c r="F20" s="15" t="s">
        <v>18</v>
      </c>
      <c r="G20" s="88" t="s">
        <v>26</v>
      </c>
      <c r="H20" s="131">
        <f>'[1]PAJAK RINCI'!G16</f>
        <v>151239476287</v>
      </c>
      <c r="I20" s="91">
        <f>'[1]PAJAK RINCI'!H16</f>
        <v>43380804319</v>
      </c>
      <c r="J20" s="132">
        <f>'[1]PAJAK RINCI'!I16</f>
        <v>13937235692</v>
      </c>
      <c r="K20" s="133">
        <f t="shared" si="0"/>
        <v>57318040011</v>
      </c>
      <c r="L20" s="134">
        <f t="shared" si="2"/>
        <v>93921436276</v>
      </c>
      <c r="M20" s="135">
        <f t="shared" si="1"/>
        <v>0.37898861737811274</v>
      </c>
      <c r="N20" s="136"/>
      <c r="O20" s="127"/>
    </row>
    <row r="21" spans="1:15" x14ac:dyDescent="0.25">
      <c r="A21" s="41">
        <v>4</v>
      </c>
      <c r="B21" s="42">
        <v>1</v>
      </c>
      <c r="C21" s="15" t="s">
        <v>13</v>
      </c>
      <c r="D21" s="15" t="s">
        <v>24</v>
      </c>
      <c r="E21" s="15" t="s">
        <v>27</v>
      </c>
      <c r="F21" s="15" t="s">
        <v>28</v>
      </c>
      <c r="G21" s="88" t="s">
        <v>29</v>
      </c>
      <c r="H21" s="131">
        <f>'[1]PAJAK RINCI'!G17</f>
        <v>12165000000</v>
      </c>
      <c r="I21" s="91">
        <f>'[1]PAJAK RINCI'!H17</f>
        <v>372129331</v>
      </c>
      <c r="J21" s="132">
        <f>'[1]PAJAK RINCI'!I17</f>
        <v>65407134</v>
      </c>
      <c r="K21" s="133">
        <f t="shared" si="0"/>
        <v>437536465</v>
      </c>
      <c r="L21" s="134">
        <f t="shared" si="2"/>
        <v>11727463535</v>
      </c>
      <c r="M21" s="135">
        <f t="shared" si="1"/>
        <v>3.5966828195643237E-2</v>
      </c>
      <c r="N21" s="136"/>
      <c r="O21" s="127"/>
    </row>
    <row r="22" spans="1:15" ht="18.75" customHeight="1" x14ac:dyDescent="0.25">
      <c r="A22" s="38">
        <v>4</v>
      </c>
      <c r="B22" s="39">
        <v>1</v>
      </c>
      <c r="C22" s="40" t="s">
        <v>13</v>
      </c>
      <c r="D22" s="40" t="s">
        <v>30</v>
      </c>
      <c r="E22" s="40"/>
      <c r="F22" s="40"/>
      <c r="G22" s="137" t="s">
        <v>31</v>
      </c>
      <c r="H22" s="142">
        <f>SUM(H23:H29)</f>
        <v>10000000000</v>
      </c>
      <c r="I22" s="142">
        <f>SUM(I23:I29)</f>
        <v>2639710339.8000002</v>
      </c>
      <c r="J22" s="138">
        <f>SUM(J23:J29)</f>
        <v>665323759</v>
      </c>
      <c r="K22" s="140">
        <f t="shared" si="0"/>
        <v>3305034098.8000002</v>
      </c>
      <c r="L22" s="141">
        <f t="shared" si="2"/>
        <v>6694965901.1999998</v>
      </c>
      <c r="M22" s="9">
        <f t="shared" si="1"/>
        <v>0.33050340988000004</v>
      </c>
      <c r="N22" s="143"/>
      <c r="O22" s="127"/>
    </row>
    <row r="23" spans="1:15" ht="30.75" customHeight="1" x14ac:dyDescent="0.25">
      <c r="A23" s="41">
        <v>4</v>
      </c>
      <c r="B23" s="42">
        <v>1</v>
      </c>
      <c r="C23" s="15" t="s">
        <v>13</v>
      </c>
      <c r="D23" s="15" t="s">
        <v>30</v>
      </c>
      <c r="E23" s="15" t="s">
        <v>13</v>
      </c>
      <c r="F23" s="15" t="s">
        <v>18</v>
      </c>
      <c r="G23" s="144" t="s">
        <v>32</v>
      </c>
      <c r="H23" s="131">
        <v>3576500000</v>
      </c>
      <c r="I23" s="145">
        <f>'[1]PAJAK RINCI'!H19</f>
        <v>997516972.89999998</v>
      </c>
      <c r="J23" s="146">
        <f>'[1]PAJAK RINCI'!I19</f>
        <v>243013481</v>
      </c>
      <c r="K23" s="147">
        <f t="shared" si="0"/>
        <v>1240530453.9000001</v>
      </c>
      <c r="L23" s="148">
        <f t="shared" si="2"/>
        <v>2335969546.0999999</v>
      </c>
      <c r="M23" s="149">
        <f t="shared" si="1"/>
        <v>0.34685599158395081</v>
      </c>
      <c r="N23" s="150"/>
      <c r="O23" s="127"/>
    </row>
    <row r="24" spans="1:15" x14ac:dyDescent="0.25">
      <c r="A24" s="41">
        <v>4</v>
      </c>
      <c r="B24" s="42">
        <v>1</v>
      </c>
      <c r="C24" s="15" t="s">
        <v>13</v>
      </c>
      <c r="D24" s="15" t="s">
        <v>30</v>
      </c>
      <c r="E24" s="15" t="s">
        <v>27</v>
      </c>
      <c r="F24" s="15" t="s">
        <v>28</v>
      </c>
      <c r="G24" s="37" t="s">
        <v>33</v>
      </c>
      <c r="H24" s="131">
        <v>1809000000</v>
      </c>
      <c r="I24" s="91">
        <f>'[1]PAJAK RINCI'!H20</f>
        <v>150634440</v>
      </c>
      <c r="J24" s="132">
        <f>'[1]PAJAK RINCI'!I20</f>
        <v>28770000</v>
      </c>
      <c r="K24" s="151">
        <f t="shared" si="0"/>
        <v>179404440</v>
      </c>
      <c r="L24" s="134">
        <f t="shared" si="2"/>
        <v>1629595560</v>
      </c>
      <c r="M24" s="135">
        <f t="shared" si="1"/>
        <v>9.9173266998341628E-2</v>
      </c>
      <c r="N24" s="152"/>
      <c r="O24" s="127"/>
    </row>
    <row r="25" spans="1:15" x14ac:dyDescent="0.25">
      <c r="A25" s="41">
        <v>4</v>
      </c>
      <c r="B25" s="42">
        <v>1</v>
      </c>
      <c r="C25" s="15" t="s">
        <v>13</v>
      </c>
      <c r="D25" s="15" t="s">
        <v>30</v>
      </c>
      <c r="E25" s="15" t="s">
        <v>16</v>
      </c>
      <c r="F25" s="15" t="s">
        <v>34</v>
      </c>
      <c r="G25" s="37" t="s">
        <v>35</v>
      </c>
      <c r="H25" s="131">
        <v>760500000</v>
      </c>
      <c r="I25" s="91">
        <f>'[1]PAJAK RINCI'!H21</f>
        <v>500000</v>
      </c>
      <c r="J25" s="132">
        <f>'[1]PAJAK RINCI'!I21</f>
        <v>0</v>
      </c>
      <c r="K25" s="151">
        <f t="shared" si="0"/>
        <v>500000</v>
      </c>
      <c r="L25" s="134">
        <f t="shared" si="2"/>
        <v>760000000</v>
      </c>
      <c r="M25" s="135">
        <f t="shared" si="1"/>
        <v>6.5746219592373442E-4</v>
      </c>
      <c r="N25" s="152"/>
      <c r="O25" s="127"/>
    </row>
    <row r="26" spans="1:15" x14ac:dyDescent="0.25">
      <c r="A26" s="41">
        <v>4</v>
      </c>
      <c r="B26" s="42">
        <v>1</v>
      </c>
      <c r="C26" s="15" t="s">
        <v>13</v>
      </c>
      <c r="D26" s="15" t="s">
        <v>30</v>
      </c>
      <c r="E26" s="15" t="s">
        <v>36</v>
      </c>
      <c r="F26" s="15" t="s">
        <v>37</v>
      </c>
      <c r="G26" s="37" t="s">
        <v>38</v>
      </c>
      <c r="H26" s="131">
        <v>618000000</v>
      </c>
      <c r="I26" s="91">
        <f>'[1]PAJAK RINCI'!H22</f>
        <v>669779408.89999998</v>
      </c>
      <c r="J26" s="132">
        <f>'[1]PAJAK RINCI'!I22</f>
        <v>210902053</v>
      </c>
      <c r="K26" s="151">
        <f t="shared" si="0"/>
        <v>880681461.89999998</v>
      </c>
      <c r="L26" s="134">
        <f t="shared" si="2"/>
        <v>-262681461.89999998</v>
      </c>
      <c r="M26" s="135">
        <f t="shared" si="1"/>
        <v>1.425050909223301</v>
      </c>
      <c r="N26" s="152"/>
      <c r="O26" s="127"/>
    </row>
    <row r="27" spans="1:15" ht="30.75" customHeight="1" x14ac:dyDescent="0.25">
      <c r="A27" s="41">
        <v>4</v>
      </c>
      <c r="B27" s="42">
        <v>1</v>
      </c>
      <c r="C27" s="15" t="s">
        <v>13</v>
      </c>
      <c r="D27" s="15" t="s">
        <v>30</v>
      </c>
      <c r="E27" s="15" t="s">
        <v>39</v>
      </c>
      <c r="F27" s="15" t="s">
        <v>40</v>
      </c>
      <c r="G27" s="144" t="s">
        <v>41</v>
      </c>
      <c r="H27" s="131">
        <v>288000000</v>
      </c>
      <c r="I27" s="145">
        <f>'[1]PAJAK RINCI'!H23</f>
        <v>246436152</v>
      </c>
      <c r="J27" s="146">
        <f>'[1]PAJAK RINCI'!I23</f>
        <v>100392884</v>
      </c>
      <c r="K27" s="147">
        <f t="shared" si="0"/>
        <v>346829036</v>
      </c>
      <c r="L27" s="148">
        <f t="shared" si="2"/>
        <v>-58829036</v>
      </c>
      <c r="M27" s="149">
        <f t="shared" si="1"/>
        <v>1.2042674861111111</v>
      </c>
      <c r="N27" s="152"/>
      <c r="O27" s="127"/>
    </row>
    <row r="28" spans="1:15" x14ac:dyDescent="0.25">
      <c r="A28" s="41">
        <v>4</v>
      </c>
      <c r="B28" s="42">
        <v>1</v>
      </c>
      <c r="C28" s="15" t="s">
        <v>13</v>
      </c>
      <c r="D28" s="15" t="s">
        <v>30</v>
      </c>
      <c r="E28" s="15" t="s">
        <v>42</v>
      </c>
      <c r="F28" s="15" t="s">
        <v>43</v>
      </c>
      <c r="G28" s="37" t="s">
        <v>44</v>
      </c>
      <c r="H28" s="131">
        <v>1411500000</v>
      </c>
      <c r="I28" s="91">
        <f>'[1]PAJAK RINCI'!H24</f>
        <v>200110724</v>
      </c>
      <c r="J28" s="132">
        <f>'[1]PAJAK RINCI'!I24</f>
        <v>61461592</v>
      </c>
      <c r="K28" s="151">
        <f t="shared" si="0"/>
        <v>261572316</v>
      </c>
      <c r="L28" s="134">
        <f t="shared" si="2"/>
        <v>1149927684</v>
      </c>
      <c r="M28" s="135">
        <f t="shared" si="1"/>
        <v>0.18531513708820405</v>
      </c>
      <c r="N28" s="152"/>
      <c r="O28" s="127"/>
    </row>
    <row r="29" spans="1:15" x14ac:dyDescent="0.25">
      <c r="A29" s="41">
        <v>4</v>
      </c>
      <c r="B29" s="42">
        <v>1</v>
      </c>
      <c r="C29" s="15" t="s">
        <v>13</v>
      </c>
      <c r="D29" s="15" t="s">
        <v>30</v>
      </c>
      <c r="E29" s="15" t="s">
        <v>24</v>
      </c>
      <c r="F29" s="15" t="s">
        <v>20</v>
      </c>
      <c r="G29" s="37" t="s">
        <v>45</v>
      </c>
      <c r="H29" s="131">
        <v>1536500000</v>
      </c>
      <c r="I29" s="91">
        <f>'[1]PAJAK RINCI'!H25</f>
        <v>374732642</v>
      </c>
      <c r="J29" s="132">
        <f>'[1]PAJAK RINCI'!I25</f>
        <v>20783749</v>
      </c>
      <c r="K29" s="151">
        <f t="shared" si="0"/>
        <v>395516391</v>
      </c>
      <c r="L29" s="134">
        <f t="shared" si="2"/>
        <v>1140983609</v>
      </c>
      <c r="M29" s="135">
        <f t="shared" si="1"/>
        <v>0.25741385681744222</v>
      </c>
      <c r="N29" s="152"/>
      <c r="O29" s="127"/>
    </row>
    <row r="30" spans="1:15" ht="18" customHeight="1" x14ac:dyDescent="0.25">
      <c r="A30" s="38">
        <v>4</v>
      </c>
      <c r="B30" s="39">
        <v>1</v>
      </c>
      <c r="C30" s="40" t="s">
        <v>13</v>
      </c>
      <c r="D30" s="40" t="s">
        <v>46</v>
      </c>
      <c r="E30" s="40"/>
      <c r="F30" s="40"/>
      <c r="G30" s="153" t="s">
        <v>47</v>
      </c>
      <c r="H30" s="139">
        <f>SUM(H31:H35)</f>
        <v>24000000000</v>
      </c>
      <c r="I30" s="138">
        <f>SUM(I31:I35)</f>
        <v>12636098260</v>
      </c>
      <c r="J30" s="138">
        <f>SUM(J31:J35)</f>
        <v>1340679446</v>
      </c>
      <c r="K30" s="140">
        <f t="shared" si="0"/>
        <v>13976777706</v>
      </c>
      <c r="L30" s="141">
        <f t="shared" si="2"/>
        <v>10023222294</v>
      </c>
      <c r="M30" s="9">
        <f t="shared" si="1"/>
        <v>0.58236573775</v>
      </c>
      <c r="N30" s="136"/>
      <c r="O30" s="127"/>
    </row>
    <row r="31" spans="1:15" x14ac:dyDescent="0.25">
      <c r="A31" s="41">
        <v>4</v>
      </c>
      <c r="B31" s="42">
        <v>1</v>
      </c>
      <c r="C31" s="15" t="s">
        <v>13</v>
      </c>
      <c r="D31" s="15" t="s">
        <v>46</v>
      </c>
      <c r="E31" s="15" t="s">
        <v>13</v>
      </c>
      <c r="F31" s="15" t="s">
        <v>18</v>
      </c>
      <c r="G31" s="154" t="s">
        <v>48</v>
      </c>
      <c r="H31" s="131">
        <f>'[1]PAJAK RINCI'!G27</f>
        <v>22740000000</v>
      </c>
      <c r="I31" s="91">
        <f>'[1]PAJAK RINCI'!H27</f>
        <v>11956447645</v>
      </c>
      <c r="J31" s="132">
        <f>'[1]PAJAK RINCI'!I27</f>
        <v>1166248376</v>
      </c>
      <c r="K31" s="151">
        <f t="shared" si="0"/>
        <v>13122696021</v>
      </c>
      <c r="L31" s="134">
        <f t="shared" si="2"/>
        <v>9617303979</v>
      </c>
      <c r="M31" s="135">
        <f t="shared" si="1"/>
        <v>0.57707546266490761</v>
      </c>
      <c r="N31" s="136"/>
      <c r="O31" s="127"/>
    </row>
    <row r="32" spans="1:15" x14ac:dyDescent="0.25">
      <c r="A32" s="41">
        <v>4</v>
      </c>
      <c r="B32" s="42">
        <v>1</v>
      </c>
      <c r="C32" s="15" t="s">
        <v>13</v>
      </c>
      <c r="D32" s="15" t="s">
        <v>46</v>
      </c>
      <c r="E32" s="15" t="s">
        <v>27</v>
      </c>
      <c r="F32" s="15" t="s">
        <v>28</v>
      </c>
      <c r="G32" s="88" t="s">
        <v>49</v>
      </c>
      <c r="H32" s="131">
        <f>'[1]PAJAK RINCI'!G28</f>
        <v>1155000000</v>
      </c>
      <c r="I32" s="91">
        <f>'[1]PAJAK RINCI'!H28</f>
        <v>603228075</v>
      </c>
      <c r="J32" s="132">
        <f>'[1]PAJAK RINCI'!I28</f>
        <v>161785590</v>
      </c>
      <c r="K32" s="151">
        <f t="shared" si="0"/>
        <v>765013665</v>
      </c>
      <c r="L32" s="134">
        <f t="shared" si="2"/>
        <v>389986335</v>
      </c>
      <c r="M32" s="135">
        <f t="shared" si="1"/>
        <v>0.66234949350649353</v>
      </c>
      <c r="N32" s="136"/>
      <c r="O32" s="127"/>
    </row>
    <row r="33" spans="1:15" x14ac:dyDescent="0.25">
      <c r="A33" s="41">
        <v>4</v>
      </c>
      <c r="B33" s="42">
        <v>1</v>
      </c>
      <c r="C33" s="15" t="s">
        <v>13</v>
      </c>
      <c r="D33" s="15" t="s">
        <v>46</v>
      </c>
      <c r="E33" s="15" t="s">
        <v>16</v>
      </c>
      <c r="F33" s="15" t="s">
        <v>34</v>
      </c>
      <c r="G33" s="88" t="s">
        <v>50</v>
      </c>
      <c r="H33" s="131">
        <f>'[1]PAJAK RINCI'!G29</f>
        <v>1575000</v>
      </c>
      <c r="I33" s="91">
        <f>'[1]PAJAK RINCI'!H29</f>
        <v>0</v>
      </c>
      <c r="J33" s="132">
        <f>'[1]PAJAK RINCI'!I29</f>
        <v>0</v>
      </c>
      <c r="K33" s="151">
        <f t="shared" si="0"/>
        <v>0</v>
      </c>
      <c r="L33" s="134">
        <f t="shared" si="2"/>
        <v>1575000</v>
      </c>
      <c r="M33" s="135">
        <f t="shared" si="1"/>
        <v>0</v>
      </c>
      <c r="N33" s="136"/>
      <c r="O33" s="127"/>
    </row>
    <row r="34" spans="1:15" x14ac:dyDescent="0.25">
      <c r="A34" s="41">
        <v>4</v>
      </c>
      <c r="B34" s="42">
        <v>1</v>
      </c>
      <c r="C34" s="15" t="s">
        <v>13</v>
      </c>
      <c r="D34" s="15" t="s">
        <v>46</v>
      </c>
      <c r="E34" s="15" t="s">
        <v>36</v>
      </c>
      <c r="F34" s="15" t="s">
        <v>37</v>
      </c>
      <c r="G34" s="88" t="s">
        <v>51</v>
      </c>
      <c r="H34" s="131">
        <f>'[1]PAJAK RINCI'!G30</f>
        <v>1050000</v>
      </c>
      <c r="I34" s="91">
        <f>'[1]PAJAK RINCI'!H30</f>
        <v>12000000</v>
      </c>
      <c r="J34" s="132">
        <f>'[1]PAJAK RINCI'!I30</f>
        <v>2400000</v>
      </c>
      <c r="K34" s="151">
        <f t="shared" si="0"/>
        <v>14400000</v>
      </c>
      <c r="L34" s="134">
        <f t="shared" si="2"/>
        <v>-13350000</v>
      </c>
      <c r="M34" s="135">
        <f t="shared" si="1"/>
        <v>13.714285714285714</v>
      </c>
      <c r="N34" s="136"/>
      <c r="O34" s="127"/>
    </row>
    <row r="35" spans="1:15" x14ac:dyDescent="0.25">
      <c r="A35" s="41">
        <v>4</v>
      </c>
      <c r="B35" s="42">
        <v>1</v>
      </c>
      <c r="C35" s="15" t="s">
        <v>13</v>
      </c>
      <c r="D35" s="15" t="s">
        <v>46</v>
      </c>
      <c r="E35" s="15" t="s">
        <v>39</v>
      </c>
      <c r="F35" s="15" t="s">
        <v>40</v>
      </c>
      <c r="G35" s="88" t="s">
        <v>52</v>
      </c>
      <c r="H35" s="131">
        <f>'[1]PAJAK RINCI'!G31</f>
        <v>102375000</v>
      </c>
      <c r="I35" s="91">
        <f>'[1]PAJAK RINCI'!H31</f>
        <v>64422540</v>
      </c>
      <c r="J35" s="132">
        <f>'[1]PAJAK RINCI'!I31</f>
        <v>10245480</v>
      </c>
      <c r="K35" s="151">
        <f t="shared" si="0"/>
        <v>74668020</v>
      </c>
      <c r="L35" s="134">
        <f t="shared" si="2"/>
        <v>27706980</v>
      </c>
      <c r="M35" s="135">
        <f t="shared" si="1"/>
        <v>0.72935794871794868</v>
      </c>
      <c r="N35" s="136"/>
      <c r="O35" s="127"/>
    </row>
    <row r="36" spans="1:15" ht="18.75" customHeight="1" x14ac:dyDescent="0.25">
      <c r="A36" s="38">
        <v>4</v>
      </c>
      <c r="B36" s="39">
        <v>1</v>
      </c>
      <c r="C36" s="40" t="s">
        <v>13</v>
      </c>
      <c r="D36" s="40" t="s">
        <v>53</v>
      </c>
      <c r="E36" s="40"/>
      <c r="F36" s="40"/>
      <c r="G36" s="137" t="s">
        <v>54</v>
      </c>
      <c r="H36" s="142">
        <f>SUM(H37:H38)</f>
        <v>108060000000</v>
      </c>
      <c r="I36" s="142">
        <f>SUM(I37:I38)</f>
        <v>28961975687.02</v>
      </c>
      <c r="J36" s="138">
        <f>J37+J38</f>
        <v>7085789657.1300001</v>
      </c>
      <c r="K36" s="140">
        <f t="shared" si="0"/>
        <v>36047765344.150002</v>
      </c>
      <c r="L36" s="141">
        <f t="shared" si="2"/>
        <v>72012234655.850006</v>
      </c>
      <c r="M36" s="9">
        <f t="shared" si="1"/>
        <v>0.33359027710669997</v>
      </c>
      <c r="N36" s="136"/>
      <c r="O36" s="127"/>
    </row>
    <row r="37" spans="1:15" x14ac:dyDescent="0.25">
      <c r="A37" s="41">
        <v>4</v>
      </c>
      <c r="B37" s="42">
        <v>1</v>
      </c>
      <c r="C37" s="15" t="s">
        <v>13</v>
      </c>
      <c r="D37" s="15" t="s">
        <v>53</v>
      </c>
      <c r="E37" s="15" t="s">
        <v>13</v>
      </c>
      <c r="F37" s="15" t="s">
        <v>18</v>
      </c>
      <c r="G37" s="3" t="s">
        <v>55</v>
      </c>
      <c r="H37" s="131">
        <f>'[1]PAJAK RINCI'!G33</f>
        <v>107610000000</v>
      </c>
      <c r="I37" s="91">
        <f>'[1]PAJAK RINCI'!H33</f>
        <v>28884473776</v>
      </c>
      <c r="J37" s="132">
        <f>'[1]PAJAK RINCI'!I33</f>
        <v>7061888922</v>
      </c>
      <c r="K37" s="151">
        <f t="shared" si="0"/>
        <v>35946362698</v>
      </c>
      <c r="L37" s="134">
        <f t="shared" si="2"/>
        <v>71663637302</v>
      </c>
      <c r="M37" s="135">
        <f t="shared" si="1"/>
        <v>0.33404295788495492</v>
      </c>
      <c r="N37" s="136"/>
      <c r="O37" s="127"/>
    </row>
    <row r="38" spans="1:15" x14ac:dyDescent="0.25">
      <c r="A38" s="41">
        <v>4</v>
      </c>
      <c r="B38" s="42">
        <v>1</v>
      </c>
      <c r="C38" s="15" t="s">
        <v>13</v>
      </c>
      <c r="D38" s="15" t="s">
        <v>53</v>
      </c>
      <c r="E38" s="15" t="s">
        <v>27</v>
      </c>
      <c r="F38" s="15" t="s">
        <v>28</v>
      </c>
      <c r="G38" s="3" t="s">
        <v>56</v>
      </c>
      <c r="H38" s="131">
        <f>'[1]PAJAK RINCI'!G34</f>
        <v>450000000</v>
      </c>
      <c r="I38" s="91">
        <f>'[1]PAJAK RINCI'!H34</f>
        <v>77501911.019999996</v>
      </c>
      <c r="J38" s="132">
        <f>'[1]PAJAK RINCI'!I34</f>
        <v>23900735.129999999</v>
      </c>
      <c r="K38" s="151">
        <f t="shared" si="0"/>
        <v>101402646.14999999</v>
      </c>
      <c r="L38" s="134">
        <f t="shared" si="2"/>
        <v>348597353.85000002</v>
      </c>
      <c r="M38" s="135">
        <f t="shared" si="1"/>
        <v>0.22533921366666665</v>
      </c>
      <c r="N38" s="136"/>
      <c r="O38" s="127"/>
    </row>
    <row r="39" spans="1:15" ht="18" customHeight="1" x14ac:dyDescent="0.25">
      <c r="A39" s="38">
        <v>4</v>
      </c>
      <c r="B39" s="39">
        <v>1</v>
      </c>
      <c r="C39" s="40" t="s">
        <v>13</v>
      </c>
      <c r="D39" s="40" t="s">
        <v>57</v>
      </c>
      <c r="E39" s="40"/>
      <c r="F39" s="40"/>
      <c r="G39" s="94" t="s">
        <v>58</v>
      </c>
      <c r="H39" s="4">
        <f>SUM(H40)</f>
        <v>4000000000</v>
      </c>
      <c r="I39" s="142">
        <f>SUM(I40)</f>
        <v>1124687613</v>
      </c>
      <c r="J39" s="138">
        <f>J40</f>
        <v>384513177</v>
      </c>
      <c r="K39" s="140">
        <f t="shared" si="0"/>
        <v>1509200790</v>
      </c>
      <c r="L39" s="141">
        <f t="shared" si="2"/>
        <v>2490799210</v>
      </c>
      <c r="M39" s="9">
        <f t="shared" si="1"/>
        <v>0.37730019749999999</v>
      </c>
      <c r="N39" s="136"/>
      <c r="O39" s="127"/>
    </row>
    <row r="40" spans="1:15" x14ac:dyDescent="0.25">
      <c r="A40" s="41">
        <v>4</v>
      </c>
      <c r="B40" s="42">
        <v>1</v>
      </c>
      <c r="C40" s="15" t="s">
        <v>13</v>
      </c>
      <c r="D40" s="15" t="s">
        <v>57</v>
      </c>
      <c r="E40" s="15" t="s">
        <v>13</v>
      </c>
      <c r="F40" s="15" t="s">
        <v>18</v>
      </c>
      <c r="G40" s="88" t="s">
        <v>59</v>
      </c>
      <c r="H40" s="155">
        <f>'[1]PAJAK RINCI'!G36</f>
        <v>4000000000</v>
      </c>
      <c r="I40" s="91">
        <f>'[1]PAJAK RINCI'!H36</f>
        <v>1124687613</v>
      </c>
      <c r="J40" s="132">
        <f>'[1]PAJAK RINCI'!I36</f>
        <v>384513177</v>
      </c>
      <c r="K40" s="151">
        <f t="shared" si="0"/>
        <v>1509200790</v>
      </c>
      <c r="L40" s="134">
        <f t="shared" si="2"/>
        <v>2490799210</v>
      </c>
      <c r="M40" s="135">
        <f t="shared" si="1"/>
        <v>0.37730019749999999</v>
      </c>
      <c r="N40" s="136"/>
      <c r="O40" s="127"/>
    </row>
    <row r="41" spans="1:15" ht="18" customHeight="1" x14ac:dyDescent="0.25">
      <c r="A41" s="38">
        <v>4</v>
      </c>
      <c r="B41" s="39">
        <v>1</v>
      </c>
      <c r="C41" s="40" t="s">
        <v>13</v>
      </c>
      <c r="D41" s="40" t="s">
        <v>60</v>
      </c>
      <c r="E41" s="40"/>
      <c r="F41" s="40"/>
      <c r="G41" s="156" t="s">
        <v>61</v>
      </c>
      <c r="H41" s="4">
        <f>SUM(H42)</f>
        <v>3500000000</v>
      </c>
      <c r="I41" s="142">
        <f>SUM(I42)</f>
        <v>1026380746</v>
      </c>
      <c r="J41" s="138">
        <f>J42</f>
        <v>216148450</v>
      </c>
      <c r="K41" s="140">
        <f t="shared" si="0"/>
        <v>1242529196</v>
      </c>
      <c r="L41" s="141">
        <f t="shared" si="2"/>
        <v>2257470804</v>
      </c>
      <c r="M41" s="9">
        <f t="shared" si="1"/>
        <v>0.35500834171428569</v>
      </c>
      <c r="N41" s="157"/>
      <c r="O41" s="127"/>
    </row>
    <row r="42" spans="1:15" x14ac:dyDescent="0.25">
      <c r="A42" s="41">
        <v>4</v>
      </c>
      <c r="B42" s="42">
        <v>1</v>
      </c>
      <c r="C42" s="15" t="s">
        <v>13</v>
      </c>
      <c r="D42" s="15" t="s">
        <v>60</v>
      </c>
      <c r="E42" s="15" t="s">
        <v>13</v>
      </c>
      <c r="F42" s="15" t="s">
        <v>18</v>
      </c>
      <c r="G42" s="88" t="s">
        <v>61</v>
      </c>
      <c r="H42" s="158">
        <f>'[1]PAJAK RINCI'!G38</f>
        <v>3500000000</v>
      </c>
      <c r="I42" s="91">
        <f>'[1]PAJAK RINCI'!H38</f>
        <v>1026380746</v>
      </c>
      <c r="J42" s="132">
        <f>'[1]PAJAK RINCI'!I38</f>
        <v>216148450</v>
      </c>
      <c r="K42" s="151">
        <f t="shared" si="0"/>
        <v>1242529196</v>
      </c>
      <c r="L42" s="134">
        <f t="shared" si="2"/>
        <v>2257470804</v>
      </c>
      <c r="M42" s="135">
        <f t="shared" si="1"/>
        <v>0.35500834171428569</v>
      </c>
      <c r="N42" s="157"/>
      <c r="O42" s="127"/>
    </row>
    <row r="43" spans="1:15" ht="18" customHeight="1" x14ac:dyDescent="0.25">
      <c r="A43" s="38">
        <v>4</v>
      </c>
      <c r="B43" s="39">
        <v>1</v>
      </c>
      <c r="C43" s="40" t="s">
        <v>13</v>
      </c>
      <c r="D43" s="40" t="s">
        <v>62</v>
      </c>
      <c r="E43" s="40"/>
      <c r="F43" s="40"/>
      <c r="G43" s="156" t="s">
        <v>63</v>
      </c>
      <c r="H43" s="159">
        <f>SUM(H44)</f>
        <v>73000000000</v>
      </c>
      <c r="I43" s="142">
        <f>SUM(I44)</f>
        <v>11132108862</v>
      </c>
      <c r="J43" s="138">
        <f>J44</f>
        <v>5233948241</v>
      </c>
      <c r="K43" s="140">
        <f t="shared" si="0"/>
        <v>16366057103</v>
      </c>
      <c r="L43" s="141">
        <f t="shared" si="2"/>
        <v>56633942897</v>
      </c>
      <c r="M43" s="9">
        <f t="shared" si="1"/>
        <v>0.22419256305479451</v>
      </c>
      <c r="N43" s="136"/>
      <c r="O43" s="127"/>
    </row>
    <row r="44" spans="1:15" x14ac:dyDescent="0.25">
      <c r="A44" s="41">
        <v>4</v>
      </c>
      <c r="B44" s="42">
        <v>1</v>
      </c>
      <c r="C44" s="15" t="s">
        <v>13</v>
      </c>
      <c r="D44" s="15" t="s">
        <v>62</v>
      </c>
      <c r="E44" s="15" t="s">
        <v>13</v>
      </c>
      <c r="F44" s="15" t="s">
        <v>18</v>
      </c>
      <c r="G44" s="88" t="s">
        <v>63</v>
      </c>
      <c r="H44" s="160">
        <f>'[1]PAJAK RINCI'!G40</f>
        <v>73000000000</v>
      </c>
      <c r="I44" s="91">
        <f>'[1]PAJAK RINCI'!H40</f>
        <v>11132108862</v>
      </c>
      <c r="J44" s="132">
        <f>'[1]PAJAK RINCI'!I40</f>
        <v>5233948241</v>
      </c>
      <c r="K44" s="151">
        <f t="shared" si="0"/>
        <v>16366057103</v>
      </c>
      <c r="L44" s="134">
        <f t="shared" si="2"/>
        <v>56633942897</v>
      </c>
      <c r="M44" s="135">
        <f t="shared" si="1"/>
        <v>0.22419256305479451</v>
      </c>
      <c r="N44" s="136"/>
      <c r="O44" s="127"/>
    </row>
    <row r="45" spans="1:15" ht="18" customHeight="1" x14ac:dyDescent="0.25">
      <c r="A45" s="38">
        <v>4</v>
      </c>
      <c r="B45" s="39">
        <v>1</v>
      </c>
      <c r="C45" s="40" t="s">
        <v>13</v>
      </c>
      <c r="D45" s="40" t="s">
        <v>64</v>
      </c>
      <c r="E45" s="40"/>
      <c r="F45" s="40"/>
      <c r="G45" s="156" t="s">
        <v>65</v>
      </c>
      <c r="H45" s="4">
        <f>SUM(H46)</f>
        <v>220000000000</v>
      </c>
      <c r="I45" s="142">
        <f>SUM(I46)</f>
        <v>43420432052</v>
      </c>
      <c r="J45" s="138">
        <f>J46</f>
        <v>13016793177.050001</v>
      </c>
      <c r="K45" s="140">
        <f t="shared" si="0"/>
        <v>56437225229.050003</v>
      </c>
      <c r="L45" s="141">
        <f t="shared" si="2"/>
        <v>163562774770.95001</v>
      </c>
      <c r="M45" s="9">
        <f t="shared" si="1"/>
        <v>0.2565328419502273</v>
      </c>
      <c r="N45" s="136"/>
      <c r="O45" s="127"/>
    </row>
    <row r="46" spans="1:15" x14ac:dyDescent="0.25">
      <c r="A46" s="41">
        <v>4</v>
      </c>
      <c r="B46" s="42">
        <v>1</v>
      </c>
      <c r="C46" s="15" t="s">
        <v>13</v>
      </c>
      <c r="D46" s="15" t="s">
        <v>64</v>
      </c>
      <c r="E46" s="15" t="s">
        <v>13</v>
      </c>
      <c r="F46" s="15" t="s">
        <v>18</v>
      </c>
      <c r="G46" s="88" t="s">
        <v>65</v>
      </c>
      <c r="H46" s="91">
        <f>'[1]PAJAK RINCI'!G42</f>
        <v>220000000000</v>
      </c>
      <c r="I46" s="91">
        <f>'[1]PAJAK RINCI'!H42</f>
        <v>43420432052</v>
      </c>
      <c r="J46" s="132">
        <f>'[1]PAJAK RINCI'!I42</f>
        <v>13016793177.050001</v>
      </c>
      <c r="K46" s="151">
        <f t="shared" si="0"/>
        <v>56437225229.050003</v>
      </c>
      <c r="L46" s="161">
        <f t="shared" si="2"/>
        <v>163562774770.95001</v>
      </c>
      <c r="M46" s="135">
        <f t="shared" si="1"/>
        <v>0.2565328419502273</v>
      </c>
      <c r="N46" s="136"/>
      <c r="O46" s="59"/>
    </row>
    <row r="47" spans="1:15" ht="18" customHeight="1" x14ac:dyDescent="0.25">
      <c r="A47" s="153">
        <v>4</v>
      </c>
      <c r="B47" s="162">
        <v>1</v>
      </c>
      <c r="C47" s="163" t="s">
        <v>13</v>
      </c>
      <c r="D47" s="164" t="s">
        <v>66</v>
      </c>
      <c r="E47" s="164" t="s">
        <v>13</v>
      </c>
      <c r="F47" s="15"/>
      <c r="G47" s="94" t="s">
        <v>67</v>
      </c>
      <c r="H47" s="165">
        <f>H48</f>
        <v>126293996903</v>
      </c>
      <c r="I47" s="165">
        <f>I48</f>
        <v>29817530500</v>
      </c>
      <c r="J47" s="166">
        <f>J48</f>
        <v>9301855150</v>
      </c>
      <c r="K47" s="167">
        <f t="shared" si="0"/>
        <v>39119385650</v>
      </c>
      <c r="L47" s="168">
        <f>H47-K47</f>
        <v>87174611253</v>
      </c>
      <c r="M47" s="169">
        <f>K47/H47</f>
        <v>0.30974857561951746</v>
      </c>
      <c r="N47" s="136"/>
      <c r="O47" s="59"/>
    </row>
    <row r="48" spans="1:15" x14ac:dyDescent="0.25">
      <c r="A48" s="153">
        <v>4</v>
      </c>
      <c r="B48" s="162">
        <v>1</v>
      </c>
      <c r="C48" s="163" t="s">
        <v>13</v>
      </c>
      <c r="D48" s="164" t="s">
        <v>66</v>
      </c>
      <c r="E48" s="164" t="s">
        <v>13</v>
      </c>
      <c r="F48" s="15" t="s">
        <v>18</v>
      </c>
      <c r="G48" s="37" t="s">
        <v>68</v>
      </c>
      <c r="H48" s="91">
        <f>'[1]PAJAK RINCI'!G43</f>
        <v>126293996903</v>
      </c>
      <c r="I48" s="91">
        <f>'[1]PAJAK RINCI'!H43</f>
        <v>29817530500</v>
      </c>
      <c r="J48" s="132">
        <f>'[1]PAJAK RINCI'!I43</f>
        <v>9301855150</v>
      </c>
      <c r="K48" s="151">
        <f t="shared" si="0"/>
        <v>39119385650</v>
      </c>
      <c r="L48" s="161">
        <f>H48-K48</f>
        <v>87174611253</v>
      </c>
      <c r="M48" s="135">
        <f>K48/H48</f>
        <v>0.30974857561951746</v>
      </c>
      <c r="N48" s="136"/>
      <c r="O48" s="59"/>
    </row>
    <row r="49" spans="1:15" ht="18.75" customHeight="1" x14ac:dyDescent="0.25">
      <c r="A49" s="153">
        <v>4</v>
      </c>
      <c r="B49" s="162">
        <v>1</v>
      </c>
      <c r="C49" s="163" t="s">
        <v>13</v>
      </c>
      <c r="D49" s="164" t="s">
        <v>69</v>
      </c>
      <c r="E49" s="164" t="s">
        <v>13</v>
      </c>
      <c r="F49" s="15"/>
      <c r="G49" s="170" t="s">
        <v>70</v>
      </c>
      <c r="H49" s="165">
        <f>H50</f>
        <v>57801526810</v>
      </c>
      <c r="I49" s="165">
        <f>I50</f>
        <v>14373141000</v>
      </c>
      <c r="J49" s="166">
        <f>J50</f>
        <v>3971764700</v>
      </c>
      <c r="K49" s="167">
        <f t="shared" si="0"/>
        <v>18344905700</v>
      </c>
      <c r="L49" s="168">
        <f>H49-K49</f>
        <v>39456621110</v>
      </c>
      <c r="M49" s="169">
        <f>K49/H49</f>
        <v>0.31737752811100872</v>
      </c>
      <c r="N49" s="136"/>
      <c r="O49" s="59"/>
    </row>
    <row r="50" spans="1:15" ht="16.5" thickBot="1" x14ac:dyDescent="0.3">
      <c r="A50" s="171">
        <v>4</v>
      </c>
      <c r="B50" s="172">
        <v>1</v>
      </c>
      <c r="C50" s="173" t="s">
        <v>13</v>
      </c>
      <c r="D50" s="174" t="s">
        <v>69</v>
      </c>
      <c r="E50" s="174" t="s">
        <v>13</v>
      </c>
      <c r="F50" s="43" t="s">
        <v>18</v>
      </c>
      <c r="G50" s="175" t="s">
        <v>71</v>
      </c>
      <c r="H50" s="103">
        <f>'[1]PAJAK RINCI'!G45</f>
        <v>57801526810</v>
      </c>
      <c r="I50" s="103">
        <f>'[1]PAJAK RINCI'!H45</f>
        <v>14373141000</v>
      </c>
      <c r="J50" s="176">
        <f>'[1]PAJAK RINCI'!I45</f>
        <v>3971764700</v>
      </c>
      <c r="K50" s="177">
        <f t="shared" si="0"/>
        <v>18344905700</v>
      </c>
      <c r="L50" s="178">
        <f>H50-K50</f>
        <v>39456621110</v>
      </c>
      <c r="M50" s="179">
        <f>K50/H50</f>
        <v>0.31737752811100872</v>
      </c>
      <c r="N50" s="136"/>
      <c r="O50" s="59"/>
    </row>
    <row r="51" spans="1:15" ht="12" customHeight="1" thickBot="1" x14ac:dyDescent="0.3">
      <c r="A51" s="105"/>
      <c r="B51" s="106"/>
      <c r="C51" s="106"/>
      <c r="D51" s="106"/>
      <c r="E51" s="106"/>
      <c r="F51" s="106"/>
      <c r="G51" s="107"/>
      <c r="H51" s="180"/>
      <c r="I51" s="180"/>
      <c r="J51" s="181"/>
      <c r="K51" s="180"/>
      <c r="L51" s="182"/>
      <c r="M51" s="183"/>
    </row>
    <row r="52" spans="1:15" ht="27" customHeight="1" thickBot="1" x14ac:dyDescent="0.3">
      <c r="A52" s="5">
        <v>4</v>
      </c>
      <c r="B52" s="6">
        <v>1</v>
      </c>
      <c r="C52" s="7" t="s">
        <v>27</v>
      </c>
      <c r="D52" s="6"/>
      <c r="E52" s="8"/>
      <c r="F52" s="8"/>
      <c r="G52" s="1" t="s">
        <v>72</v>
      </c>
      <c r="H52" s="10">
        <f>H54+H70+H83</f>
        <v>72648518750</v>
      </c>
      <c r="I52" s="10">
        <f>I54+I70+I83</f>
        <v>12649533070</v>
      </c>
      <c r="J52" s="10">
        <f>J54+J70+J83</f>
        <v>4651744091</v>
      </c>
      <c r="K52" s="10">
        <f>K54+K70+K83</f>
        <v>17301277161</v>
      </c>
      <c r="L52" s="18">
        <f>H52-K52</f>
        <v>55347241589</v>
      </c>
      <c r="M52" s="9">
        <f>K52/H52</f>
        <v>0.23815044626770177</v>
      </c>
      <c r="N52" s="184"/>
    </row>
    <row r="53" spans="1:15" ht="12.75" customHeight="1" thickBot="1" x14ac:dyDescent="0.3">
      <c r="A53" s="185"/>
      <c r="B53" s="8"/>
      <c r="C53" s="8"/>
      <c r="D53" s="8"/>
      <c r="E53" s="8"/>
      <c r="F53" s="8"/>
      <c r="G53" s="114"/>
      <c r="H53" s="186"/>
      <c r="I53" s="180"/>
      <c r="J53" s="181"/>
      <c r="K53" s="180"/>
      <c r="L53" s="182"/>
      <c r="M53" s="183"/>
    </row>
    <row r="54" spans="1:15" ht="26.25" customHeight="1" thickBot="1" x14ac:dyDescent="0.3">
      <c r="A54" s="5">
        <v>4</v>
      </c>
      <c r="B54" s="6">
        <v>1</v>
      </c>
      <c r="C54" s="7" t="s">
        <v>27</v>
      </c>
      <c r="D54" s="7" t="s">
        <v>13</v>
      </c>
      <c r="E54" s="7"/>
      <c r="F54" s="7"/>
      <c r="G54" s="1" t="s">
        <v>73</v>
      </c>
      <c r="H54" s="10">
        <f>H55+H57+H59+H61+H65</f>
        <v>47446018750</v>
      </c>
      <c r="I54" s="10">
        <f>I55+I57+I59+I61+I65</f>
        <v>9618331058</v>
      </c>
      <c r="J54" s="10">
        <f>J55+J57+J59+J61+J65+J68</f>
        <v>3202966005</v>
      </c>
      <c r="K54" s="11">
        <f t="shared" ref="K54:K82" si="3">I54+J54</f>
        <v>12821297063</v>
      </c>
      <c r="L54" s="12">
        <f>H54-K54</f>
        <v>34624721687</v>
      </c>
      <c r="M54" s="9">
        <f t="shared" ref="M54:M66" si="4">K54/H54</f>
        <v>0.27022914463186648</v>
      </c>
      <c r="N54" s="187"/>
    </row>
    <row r="55" spans="1:15" ht="22.5" customHeight="1" x14ac:dyDescent="0.25">
      <c r="A55" s="188">
        <v>4</v>
      </c>
      <c r="B55" s="189">
        <v>1</v>
      </c>
      <c r="C55" s="190" t="s">
        <v>27</v>
      </c>
      <c r="D55" s="190" t="s">
        <v>13</v>
      </c>
      <c r="E55" s="190" t="s">
        <v>13</v>
      </c>
      <c r="F55" s="190"/>
      <c r="G55" s="191" t="s">
        <v>74</v>
      </c>
      <c r="H55" s="192">
        <f>H56</f>
        <v>434018750</v>
      </c>
      <c r="I55" s="193">
        <f>I56</f>
        <v>80335000</v>
      </c>
      <c r="J55" s="194">
        <f>J56</f>
        <v>22545000</v>
      </c>
      <c r="K55" s="195">
        <f t="shared" si="3"/>
        <v>102880000</v>
      </c>
      <c r="L55" s="196">
        <f>H55-K55</f>
        <v>331138750</v>
      </c>
      <c r="M55" s="197">
        <f t="shared" si="4"/>
        <v>0.23704045044136918</v>
      </c>
    </row>
    <row r="56" spans="1:15" ht="22.5" customHeight="1" x14ac:dyDescent="0.25">
      <c r="A56" s="88">
        <v>4</v>
      </c>
      <c r="B56" s="48">
        <v>1</v>
      </c>
      <c r="C56" s="198" t="s">
        <v>27</v>
      </c>
      <c r="D56" s="198" t="s">
        <v>13</v>
      </c>
      <c r="E56" s="198" t="s">
        <v>13</v>
      </c>
      <c r="F56" s="15" t="s">
        <v>43</v>
      </c>
      <c r="G56" s="37" t="s">
        <v>74</v>
      </c>
      <c r="H56" s="199">
        <f>[1]RETRIBUSI!H65</f>
        <v>434018750</v>
      </c>
      <c r="I56" s="200">
        <f>[1]RETRIBUSI!I65</f>
        <v>80335000</v>
      </c>
      <c r="J56" s="201">
        <f>[1]RETRIBUSI!J65</f>
        <v>22545000</v>
      </c>
      <c r="K56" s="201">
        <f t="shared" si="3"/>
        <v>102880000</v>
      </c>
      <c r="L56" s="202">
        <f t="shared" ref="L56:L66" si="5">H56-K56</f>
        <v>331138750</v>
      </c>
      <c r="M56" s="135">
        <f t="shared" si="4"/>
        <v>0.23704045044136918</v>
      </c>
    </row>
    <row r="57" spans="1:15" ht="22.5" customHeight="1" x14ac:dyDescent="0.25">
      <c r="A57" s="188">
        <v>4</v>
      </c>
      <c r="B57" s="189">
        <v>1</v>
      </c>
      <c r="C57" s="190" t="s">
        <v>27</v>
      </c>
      <c r="D57" s="190" t="s">
        <v>13</v>
      </c>
      <c r="E57" s="190" t="s">
        <v>27</v>
      </c>
      <c r="F57" s="190"/>
      <c r="G57" s="94" t="s">
        <v>75</v>
      </c>
      <c r="H57" s="203">
        <f>H58</f>
        <v>21000000000</v>
      </c>
      <c r="I57" s="193">
        <f>I58</f>
        <v>6215626000</v>
      </c>
      <c r="J57" s="204">
        <f>J58</f>
        <v>2096715000</v>
      </c>
      <c r="K57" s="205">
        <f t="shared" si="3"/>
        <v>8312341000</v>
      </c>
      <c r="L57" s="206">
        <f t="shared" si="5"/>
        <v>12687659000</v>
      </c>
      <c r="M57" s="169">
        <f t="shared" si="4"/>
        <v>0.39582576190476193</v>
      </c>
    </row>
    <row r="58" spans="1:15" ht="22.5" customHeight="1" x14ac:dyDescent="0.25">
      <c r="A58" s="88">
        <v>4</v>
      </c>
      <c r="B58" s="48">
        <v>1</v>
      </c>
      <c r="C58" s="198" t="s">
        <v>27</v>
      </c>
      <c r="D58" s="198" t="s">
        <v>13</v>
      </c>
      <c r="E58" s="198" t="s">
        <v>27</v>
      </c>
      <c r="F58" s="15" t="s">
        <v>18</v>
      </c>
      <c r="G58" s="37" t="s">
        <v>75</v>
      </c>
      <c r="H58" s="199">
        <f>[1]RETRIBUSI!H67</f>
        <v>21000000000</v>
      </c>
      <c r="I58" s="200">
        <f>[1]RETRIBUSI!I67</f>
        <v>6215626000</v>
      </c>
      <c r="J58" s="201">
        <f>[1]RETRIBUSI!J67</f>
        <v>2096715000</v>
      </c>
      <c r="K58" s="201">
        <f t="shared" si="3"/>
        <v>8312341000</v>
      </c>
      <c r="L58" s="202">
        <f t="shared" si="5"/>
        <v>12687659000</v>
      </c>
      <c r="M58" s="135">
        <f t="shared" si="4"/>
        <v>0.39582576190476193</v>
      </c>
    </row>
    <row r="59" spans="1:15" ht="22.5" customHeight="1" x14ac:dyDescent="0.25">
      <c r="A59" s="188">
        <v>4</v>
      </c>
      <c r="B59" s="189">
        <v>1</v>
      </c>
      <c r="C59" s="190" t="s">
        <v>27</v>
      </c>
      <c r="D59" s="190" t="s">
        <v>13</v>
      </c>
      <c r="E59" s="190" t="s">
        <v>36</v>
      </c>
      <c r="F59" s="190"/>
      <c r="G59" s="94" t="s">
        <v>76</v>
      </c>
      <c r="H59" s="203">
        <f>H60</f>
        <v>17000000000</v>
      </c>
      <c r="I59" s="193">
        <f>I60</f>
        <v>1417616058</v>
      </c>
      <c r="J59" s="204">
        <f>J60</f>
        <v>432259005</v>
      </c>
      <c r="K59" s="205">
        <f t="shared" si="3"/>
        <v>1849875063</v>
      </c>
      <c r="L59" s="206">
        <f t="shared" si="5"/>
        <v>15150124937</v>
      </c>
      <c r="M59" s="169">
        <f t="shared" si="4"/>
        <v>0.10881618017647059</v>
      </c>
    </row>
    <row r="60" spans="1:15" ht="22.5" customHeight="1" x14ac:dyDescent="0.25">
      <c r="A60" s="88">
        <v>4</v>
      </c>
      <c r="B60" s="48">
        <v>1</v>
      </c>
      <c r="C60" s="198" t="s">
        <v>27</v>
      </c>
      <c r="D60" s="198" t="s">
        <v>13</v>
      </c>
      <c r="E60" s="198" t="s">
        <v>36</v>
      </c>
      <c r="F60" s="15" t="s">
        <v>18</v>
      </c>
      <c r="G60" s="37" t="s">
        <v>76</v>
      </c>
      <c r="H60" s="199">
        <f>[1]RETRIBUSI!H69</f>
        <v>17000000000</v>
      </c>
      <c r="I60" s="200">
        <f>[1]RETRIBUSI!I69</f>
        <v>1417616058</v>
      </c>
      <c r="J60" s="201">
        <f>[1]RETRIBUSI!J69</f>
        <v>432259005</v>
      </c>
      <c r="K60" s="201">
        <f t="shared" si="3"/>
        <v>1849875063</v>
      </c>
      <c r="L60" s="202">
        <f t="shared" si="5"/>
        <v>15150124937</v>
      </c>
      <c r="M60" s="135">
        <f t="shared" si="4"/>
        <v>0.10881618017647059</v>
      </c>
    </row>
    <row r="61" spans="1:15" ht="22.5" customHeight="1" x14ac:dyDescent="0.25">
      <c r="A61" s="188">
        <v>4</v>
      </c>
      <c r="B61" s="189">
        <v>1</v>
      </c>
      <c r="C61" s="190" t="s">
        <v>27</v>
      </c>
      <c r="D61" s="190" t="s">
        <v>13</v>
      </c>
      <c r="E61" s="190" t="s">
        <v>39</v>
      </c>
      <c r="F61" s="190"/>
      <c r="G61" s="94" t="s">
        <v>77</v>
      </c>
      <c r="H61" s="203">
        <f>H62+H63+H64</f>
        <v>9000000000</v>
      </c>
      <c r="I61" s="193">
        <f>I62+I63+I64</f>
        <v>1900754000</v>
      </c>
      <c r="J61" s="207">
        <f>J62+J63+J64</f>
        <v>651447000</v>
      </c>
      <c r="K61" s="205">
        <f t="shared" si="3"/>
        <v>2552201000</v>
      </c>
      <c r="L61" s="206">
        <f t="shared" si="5"/>
        <v>6447799000</v>
      </c>
      <c r="M61" s="169">
        <f t="shared" si="4"/>
        <v>0.28357788888888891</v>
      </c>
    </row>
    <row r="62" spans="1:15" ht="22.5" customHeight="1" x14ac:dyDescent="0.25">
      <c r="A62" s="88">
        <v>4</v>
      </c>
      <c r="B62" s="48">
        <v>1</v>
      </c>
      <c r="C62" s="198" t="s">
        <v>27</v>
      </c>
      <c r="D62" s="198" t="s">
        <v>13</v>
      </c>
      <c r="E62" s="198" t="s">
        <v>39</v>
      </c>
      <c r="F62" s="15" t="s">
        <v>18</v>
      </c>
      <c r="G62" s="37" t="s">
        <v>78</v>
      </c>
      <c r="H62" s="199">
        <f>[1]RETRIBUSI!H71</f>
        <v>2160000000</v>
      </c>
      <c r="I62" s="200">
        <f>[1]RETRIBUSI!I71</f>
        <v>413460000</v>
      </c>
      <c r="J62" s="201">
        <f>[1]RETRIBUSI!J71</f>
        <v>144879000</v>
      </c>
      <c r="K62" s="201">
        <f t="shared" si="3"/>
        <v>558339000</v>
      </c>
      <c r="L62" s="202">
        <f t="shared" si="5"/>
        <v>1601661000</v>
      </c>
      <c r="M62" s="135">
        <f t="shared" si="4"/>
        <v>0.25849027777777778</v>
      </c>
    </row>
    <row r="63" spans="1:15" ht="22.5" customHeight="1" x14ac:dyDescent="0.25">
      <c r="A63" s="88">
        <v>4</v>
      </c>
      <c r="B63" s="48">
        <v>1</v>
      </c>
      <c r="C63" s="198" t="s">
        <v>27</v>
      </c>
      <c r="D63" s="198" t="s">
        <v>13</v>
      </c>
      <c r="E63" s="198" t="s">
        <v>39</v>
      </c>
      <c r="F63" s="15" t="s">
        <v>28</v>
      </c>
      <c r="G63" s="37" t="s">
        <v>79</v>
      </c>
      <c r="H63" s="199">
        <f>[1]RETRIBUSI!H72</f>
        <v>3690000000</v>
      </c>
      <c r="I63" s="200">
        <f>[1]RETRIBUSI!I72</f>
        <v>808331000</v>
      </c>
      <c r="J63" s="201">
        <f>[1]RETRIBUSI!J72</f>
        <v>282123000</v>
      </c>
      <c r="K63" s="201">
        <f t="shared" si="3"/>
        <v>1090454000</v>
      </c>
      <c r="L63" s="202">
        <f t="shared" si="5"/>
        <v>2599546000</v>
      </c>
      <c r="M63" s="135">
        <f t="shared" si="4"/>
        <v>0.29551598915989158</v>
      </c>
    </row>
    <row r="64" spans="1:15" ht="22.5" customHeight="1" x14ac:dyDescent="0.25">
      <c r="A64" s="88">
        <v>4</v>
      </c>
      <c r="B64" s="48">
        <v>1</v>
      </c>
      <c r="C64" s="198" t="s">
        <v>27</v>
      </c>
      <c r="D64" s="198" t="s">
        <v>13</v>
      </c>
      <c r="E64" s="198" t="s">
        <v>39</v>
      </c>
      <c r="F64" s="15" t="s">
        <v>34</v>
      </c>
      <c r="G64" s="37" t="s">
        <v>80</v>
      </c>
      <c r="H64" s="199">
        <f>[1]RETRIBUSI!H73</f>
        <v>3150000000</v>
      </c>
      <c r="I64" s="200">
        <f>[1]RETRIBUSI!I73</f>
        <v>678963000</v>
      </c>
      <c r="J64" s="201">
        <f>[1]RETRIBUSI!J73</f>
        <v>224445000</v>
      </c>
      <c r="K64" s="201">
        <f t="shared" si="3"/>
        <v>903408000</v>
      </c>
      <c r="L64" s="202">
        <f t="shared" si="5"/>
        <v>2246592000</v>
      </c>
      <c r="M64" s="135">
        <f t="shared" si="4"/>
        <v>0.28679619047619048</v>
      </c>
    </row>
    <row r="65" spans="1:15" ht="22.5" customHeight="1" x14ac:dyDescent="0.25">
      <c r="A65" s="188">
        <v>4</v>
      </c>
      <c r="B65" s="189">
        <v>1</v>
      </c>
      <c r="C65" s="190" t="s">
        <v>27</v>
      </c>
      <c r="D65" s="190" t="s">
        <v>13</v>
      </c>
      <c r="E65" s="190" t="s">
        <v>46</v>
      </c>
      <c r="F65" s="190"/>
      <c r="G65" s="94" t="s">
        <v>81</v>
      </c>
      <c r="H65" s="203">
        <f>H66</f>
        <v>12000000</v>
      </c>
      <c r="I65" s="193">
        <f>I66</f>
        <v>4000000</v>
      </c>
      <c r="J65" s="204">
        <f>J66</f>
        <v>0</v>
      </c>
      <c r="K65" s="205">
        <f t="shared" si="3"/>
        <v>4000000</v>
      </c>
      <c r="L65" s="206">
        <f t="shared" si="5"/>
        <v>8000000</v>
      </c>
      <c r="M65" s="169">
        <f t="shared" si="4"/>
        <v>0.33333333333333331</v>
      </c>
    </row>
    <row r="66" spans="1:15" ht="22.5" customHeight="1" thickBot="1" x14ac:dyDescent="0.3">
      <c r="A66" s="88">
        <v>4</v>
      </c>
      <c r="B66" s="48">
        <v>1</v>
      </c>
      <c r="C66" s="198" t="s">
        <v>27</v>
      </c>
      <c r="D66" s="198" t="s">
        <v>13</v>
      </c>
      <c r="E66" s="198" t="s">
        <v>46</v>
      </c>
      <c r="F66" s="15" t="s">
        <v>18</v>
      </c>
      <c r="G66" s="37" t="s">
        <v>82</v>
      </c>
      <c r="H66" s="199">
        <f>[1]RETRIBUSI!H75</f>
        <v>12000000</v>
      </c>
      <c r="I66" s="200">
        <f>[1]RETRIBUSI!I75</f>
        <v>4000000</v>
      </c>
      <c r="J66" s="201">
        <f>[1]RETRIBUSI!J75</f>
        <v>0</v>
      </c>
      <c r="K66" s="201">
        <f t="shared" si="3"/>
        <v>4000000</v>
      </c>
      <c r="L66" s="202">
        <f t="shared" si="5"/>
        <v>8000000</v>
      </c>
      <c r="M66" s="135">
        <f t="shared" si="4"/>
        <v>0.33333333333333331</v>
      </c>
    </row>
    <row r="67" spans="1:15" ht="20.25" hidden="1" customHeight="1" x14ac:dyDescent="0.25">
      <c r="A67" s="88">
        <v>4</v>
      </c>
      <c r="B67" s="48">
        <v>1</v>
      </c>
      <c r="C67" s="198" t="s">
        <v>27</v>
      </c>
      <c r="D67" s="198" t="s">
        <v>13</v>
      </c>
      <c r="E67" s="198" t="s">
        <v>46</v>
      </c>
      <c r="F67" s="15" t="s">
        <v>18</v>
      </c>
      <c r="G67" s="37" t="s">
        <v>83</v>
      </c>
      <c r="H67" s="199">
        <v>0</v>
      </c>
      <c r="I67" s="200">
        <v>0</v>
      </c>
      <c r="J67" s="201"/>
      <c r="K67" s="201"/>
      <c r="L67" s="202"/>
      <c r="M67" s="208"/>
    </row>
    <row r="68" spans="1:15" ht="20.25" hidden="1" customHeight="1" x14ac:dyDescent="0.25">
      <c r="A68" s="88">
        <v>4</v>
      </c>
      <c r="B68" s="48">
        <v>1</v>
      </c>
      <c r="C68" s="198" t="s">
        <v>27</v>
      </c>
      <c r="D68" s="198" t="s">
        <v>13</v>
      </c>
      <c r="E68" s="198" t="s">
        <v>53</v>
      </c>
      <c r="F68" s="15" t="s">
        <v>18</v>
      </c>
      <c r="G68" s="209" t="s">
        <v>84</v>
      </c>
      <c r="H68" s="203">
        <v>0</v>
      </c>
      <c r="I68" s="193">
        <f>I69</f>
        <v>0</v>
      </c>
      <c r="J68" s="205"/>
      <c r="K68" s="205"/>
      <c r="L68" s="206"/>
      <c r="M68" s="208"/>
    </row>
    <row r="69" spans="1:15" ht="20.25" hidden="1" customHeight="1" x14ac:dyDescent="0.25">
      <c r="A69" s="88">
        <v>4</v>
      </c>
      <c r="B69" s="48">
        <v>1</v>
      </c>
      <c r="C69" s="198" t="s">
        <v>27</v>
      </c>
      <c r="D69" s="198" t="s">
        <v>13</v>
      </c>
      <c r="E69" s="198" t="s">
        <v>53</v>
      </c>
      <c r="F69" s="15" t="s">
        <v>18</v>
      </c>
      <c r="G69" s="210" t="s">
        <v>84</v>
      </c>
      <c r="H69" s="199">
        <v>0</v>
      </c>
      <c r="I69" s="200">
        <v>0</v>
      </c>
      <c r="J69" s="211"/>
      <c r="K69" s="201"/>
      <c r="L69" s="202"/>
      <c r="M69" s="212"/>
    </row>
    <row r="70" spans="1:15" s="214" customFormat="1" ht="27" customHeight="1" thickBot="1" x14ac:dyDescent="0.3">
      <c r="A70" s="5">
        <v>4</v>
      </c>
      <c r="B70" s="6">
        <v>1</v>
      </c>
      <c r="C70" s="7" t="s">
        <v>27</v>
      </c>
      <c r="D70" s="7" t="s">
        <v>27</v>
      </c>
      <c r="E70" s="7"/>
      <c r="F70" s="7"/>
      <c r="G70" s="1" t="s">
        <v>85</v>
      </c>
      <c r="H70" s="10">
        <f>H71+H77+H79+H81</f>
        <v>9202500000</v>
      </c>
      <c r="I70" s="10">
        <f>I71+I77+I79+I81</f>
        <v>1983799317</v>
      </c>
      <c r="J70" s="10">
        <f>J71+J77+J79+J81</f>
        <v>794106753</v>
      </c>
      <c r="K70" s="10">
        <f t="shared" si="3"/>
        <v>2777906070</v>
      </c>
      <c r="L70" s="12">
        <f t="shared" ref="L70:L82" si="6">H70-K70</f>
        <v>6424593930</v>
      </c>
      <c r="M70" s="213">
        <f t="shared" ref="M70:M82" si="7">K70/H70</f>
        <v>0.30186428361858192</v>
      </c>
      <c r="O70" s="215"/>
    </row>
    <row r="71" spans="1:15" ht="25.5" customHeight="1" x14ac:dyDescent="0.25">
      <c r="A71" s="188">
        <v>4</v>
      </c>
      <c r="B71" s="189">
        <v>1</v>
      </c>
      <c r="C71" s="190" t="s">
        <v>27</v>
      </c>
      <c r="D71" s="190" t="s">
        <v>27</v>
      </c>
      <c r="E71" s="190" t="s">
        <v>13</v>
      </c>
      <c r="F71" s="190"/>
      <c r="G71" s="191" t="s">
        <v>86</v>
      </c>
      <c r="H71" s="194">
        <f>H72+H73+H74+H75+H76</f>
        <v>1650000000</v>
      </c>
      <c r="I71" s="194">
        <f>I72+I73+I74+I76</f>
        <v>483402225</v>
      </c>
      <c r="J71" s="194">
        <f>J72+J73+J74+J76</f>
        <v>231690850</v>
      </c>
      <c r="K71" s="194">
        <f t="shared" si="3"/>
        <v>715093075</v>
      </c>
      <c r="L71" s="196">
        <f t="shared" si="6"/>
        <v>934906925</v>
      </c>
      <c r="M71" s="197">
        <f t="shared" si="7"/>
        <v>0.43338974242424244</v>
      </c>
    </row>
    <row r="72" spans="1:15" ht="25.5" customHeight="1" x14ac:dyDescent="0.25">
      <c r="A72" s="88">
        <v>4</v>
      </c>
      <c r="B72" s="48">
        <v>1</v>
      </c>
      <c r="C72" s="198" t="s">
        <v>27</v>
      </c>
      <c r="D72" s="198" t="s">
        <v>27</v>
      </c>
      <c r="E72" s="198" t="s">
        <v>13</v>
      </c>
      <c r="F72" s="15" t="s">
        <v>28</v>
      </c>
      <c r="G72" s="216" t="s">
        <v>87</v>
      </c>
      <c r="H72" s="199">
        <f>[1]RETRIBUSI!H80</f>
        <v>1500000000</v>
      </c>
      <c r="I72" s="200">
        <f>[1]RETRIBUSI!I80</f>
        <v>434127225</v>
      </c>
      <c r="J72" s="30">
        <f>[1]RETRIBUSI!J80</f>
        <v>221765850</v>
      </c>
      <c r="K72" s="217">
        <f t="shared" si="3"/>
        <v>655893075</v>
      </c>
      <c r="L72" s="202">
        <f t="shared" si="6"/>
        <v>844106925</v>
      </c>
      <c r="M72" s="135">
        <f t="shared" si="7"/>
        <v>0.43726205000000001</v>
      </c>
    </row>
    <row r="73" spans="1:15" ht="25.5" customHeight="1" x14ac:dyDescent="0.25">
      <c r="A73" s="88">
        <v>4</v>
      </c>
      <c r="B73" s="48">
        <v>1</v>
      </c>
      <c r="C73" s="198" t="s">
        <v>27</v>
      </c>
      <c r="D73" s="198" t="s">
        <v>27</v>
      </c>
      <c r="E73" s="198" t="s">
        <v>13</v>
      </c>
      <c r="F73" s="15" t="s">
        <v>34</v>
      </c>
      <c r="G73" s="216" t="s">
        <v>88</v>
      </c>
      <c r="H73" s="199">
        <f>[1]RETRIBUSI!H81</f>
        <v>50000000</v>
      </c>
      <c r="I73" s="200">
        <f>[1]RETRIBUSI!I81</f>
        <v>35000000</v>
      </c>
      <c r="J73" s="30">
        <f>[1]RETRIBUSI!J81</f>
        <v>5000000</v>
      </c>
      <c r="K73" s="217">
        <f t="shared" si="3"/>
        <v>40000000</v>
      </c>
      <c r="L73" s="202">
        <f t="shared" si="6"/>
        <v>10000000</v>
      </c>
      <c r="M73" s="135">
        <f t="shared" si="7"/>
        <v>0.8</v>
      </c>
    </row>
    <row r="74" spans="1:15" ht="25.5" customHeight="1" x14ac:dyDescent="0.25">
      <c r="A74" s="88">
        <v>4</v>
      </c>
      <c r="B74" s="48">
        <v>1</v>
      </c>
      <c r="C74" s="198" t="s">
        <v>27</v>
      </c>
      <c r="D74" s="198" t="s">
        <v>27</v>
      </c>
      <c r="E74" s="198" t="s">
        <v>13</v>
      </c>
      <c r="F74" s="15" t="s">
        <v>37</v>
      </c>
      <c r="G74" s="216" t="s">
        <v>89</v>
      </c>
      <c r="H74" s="199">
        <f>[1]RETRIBUSI!H82</f>
        <v>25000000</v>
      </c>
      <c r="I74" s="200">
        <f>[1]RETRIBUSI!I82</f>
        <v>2725000</v>
      </c>
      <c r="J74" s="30">
        <f>[1]RETRIBUSI!J82</f>
        <v>1275000</v>
      </c>
      <c r="K74" s="217">
        <f>I74+J74</f>
        <v>4000000</v>
      </c>
      <c r="L74" s="202">
        <f>H74-K74</f>
        <v>21000000</v>
      </c>
      <c r="M74" s="135">
        <f>K74/H74</f>
        <v>0.16</v>
      </c>
    </row>
    <row r="75" spans="1:15" ht="25.5" customHeight="1" x14ac:dyDescent="0.25">
      <c r="A75" s="88">
        <v>4</v>
      </c>
      <c r="B75" s="48">
        <v>1</v>
      </c>
      <c r="C75" s="198" t="s">
        <v>27</v>
      </c>
      <c r="D75" s="198" t="s">
        <v>27</v>
      </c>
      <c r="E75" s="198" t="s">
        <v>13</v>
      </c>
      <c r="F75" s="15" t="s">
        <v>37</v>
      </c>
      <c r="G75" s="216" t="s">
        <v>90</v>
      </c>
      <c r="H75" s="199">
        <v>0</v>
      </c>
      <c r="I75" s="200">
        <f>[1]RETRIBUSI!I83</f>
        <v>0</v>
      </c>
      <c r="J75" s="30">
        <f>[1]RETRIBUSI!J83</f>
        <v>0</v>
      </c>
      <c r="K75" s="217">
        <f>I75+J75</f>
        <v>0</v>
      </c>
      <c r="L75" s="202">
        <f>H75-K75</f>
        <v>0</v>
      </c>
      <c r="M75" s="208" t="s">
        <v>91</v>
      </c>
    </row>
    <row r="76" spans="1:15" ht="25.5" customHeight="1" x14ac:dyDescent="0.25">
      <c r="A76" s="88">
        <v>4</v>
      </c>
      <c r="B76" s="48">
        <v>1</v>
      </c>
      <c r="C76" s="198" t="s">
        <v>27</v>
      </c>
      <c r="D76" s="198" t="s">
        <v>27</v>
      </c>
      <c r="E76" s="198" t="s">
        <v>13</v>
      </c>
      <c r="F76" s="15" t="s">
        <v>20</v>
      </c>
      <c r="G76" s="216" t="s">
        <v>92</v>
      </c>
      <c r="H76" s="199">
        <f>[1]RETRIBUSI!H84</f>
        <v>75000000</v>
      </c>
      <c r="I76" s="200">
        <f>[1]RETRIBUSI!I84</f>
        <v>11550000</v>
      </c>
      <c r="J76" s="30">
        <f>[1]RETRIBUSI!J84</f>
        <v>3650000</v>
      </c>
      <c r="K76" s="217">
        <f t="shared" si="3"/>
        <v>15200000</v>
      </c>
      <c r="L76" s="202">
        <f t="shared" si="6"/>
        <v>59800000</v>
      </c>
      <c r="M76" s="135">
        <f t="shared" si="7"/>
        <v>0.20266666666666666</v>
      </c>
    </row>
    <row r="77" spans="1:15" ht="25.5" customHeight="1" x14ac:dyDescent="0.25">
      <c r="A77" s="188">
        <v>4</v>
      </c>
      <c r="B77" s="189">
        <v>1</v>
      </c>
      <c r="C77" s="190" t="s">
        <v>27</v>
      </c>
      <c r="D77" s="190" t="s">
        <v>27</v>
      </c>
      <c r="E77" s="190" t="s">
        <v>39</v>
      </c>
      <c r="F77" s="190"/>
      <c r="G77" s="94" t="s">
        <v>93</v>
      </c>
      <c r="H77" s="203">
        <f>H78</f>
        <v>6500000000</v>
      </c>
      <c r="I77" s="193">
        <f>I78</f>
        <v>1279895092</v>
      </c>
      <c r="J77" s="204">
        <f>J78</f>
        <v>475447503</v>
      </c>
      <c r="K77" s="26">
        <f t="shared" si="3"/>
        <v>1755342595</v>
      </c>
      <c r="L77" s="206">
        <f t="shared" si="6"/>
        <v>4744657405</v>
      </c>
      <c r="M77" s="169">
        <f t="shared" si="7"/>
        <v>0.27005270692307692</v>
      </c>
    </row>
    <row r="78" spans="1:15" ht="25.5" customHeight="1" x14ac:dyDescent="0.25">
      <c r="A78" s="88">
        <v>4</v>
      </c>
      <c r="B78" s="48">
        <v>1</v>
      </c>
      <c r="C78" s="198" t="s">
        <v>27</v>
      </c>
      <c r="D78" s="198" t="s">
        <v>27</v>
      </c>
      <c r="E78" s="198" t="s">
        <v>39</v>
      </c>
      <c r="F78" s="15" t="s">
        <v>18</v>
      </c>
      <c r="G78" s="37" t="s">
        <v>94</v>
      </c>
      <c r="H78" s="199">
        <f>[1]RETRIBUSI!H86</f>
        <v>6500000000</v>
      </c>
      <c r="I78" s="200">
        <f>[1]RETRIBUSI!I86</f>
        <v>1279895092</v>
      </c>
      <c r="J78" s="30">
        <f>[1]RETRIBUSI!J86</f>
        <v>475447503</v>
      </c>
      <c r="K78" s="217">
        <f t="shared" si="3"/>
        <v>1755342595</v>
      </c>
      <c r="L78" s="218">
        <f t="shared" si="6"/>
        <v>4744657405</v>
      </c>
      <c r="M78" s="135">
        <f t="shared" si="7"/>
        <v>0.27005270692307692</v>
      </c>
    </row>
    <row r="79" spans="1:15" ht="25.5" customHeight="1" x14ac:dyDescent="0.25">
      <c r="A79" s="188">
        <v>4</v>
      </c>
      <c r="B79" s="189">
        <v>1</v>
      </c>
      <c r="C79" s="190" t="s">
        <v>27</v>
      </c>
      <c r="D79" s="190" t="s">
        <v>27</v>
      </c>
      <c r="E79" s="190" t="s">
        <v>46</v>
      </c>
      <c r="F79" s="190"/>
      <c r="G79" s="94" t="s">
        <v>95</v>
      </c>
      <c r="H79" s="203">
        <f>H80</f>
        <v>1000000000</v>
      </c>
      <c r="I79" s="193">
        <f>I80</f>
        <v>204933000</v>
      </c>
      <c r="J79" s="204">
        <f>[1]RETRIBUSI!J87</f>
        <v>81044000</v>
      </c>
      <c r="K79" s="26">
        <f t="shared" si="3"/>
        <v>285977000</v>
      </c>
      <c r="L79" s="206">
        <f t="shared" si="6"/>
        <v>714023000</v>
      </c>
      <c r="M79" s="169">
        <f t="shared" si="7"/>
        <v>0.28597699999999998</v>
      </c>
    </row>
    <row r="80" spans="1:15" ht="25.5" customHeight="1" x14ac:dyDescent="0.25">
      <c r="A80" s="88">
        <v>4</v>
      </c>
      <c r="B80" s="48">
        <v>1</v>
      </c>
      <c r="C80" s="198" t="s">
        <v>27</v>
      </c>
      <c r="D80" s="198" t="s">
        <v>27</v>
      </c>
      <c r="E80" s="198" t="s">
        <v>46</v>
      </c>
      <c r="F80" s="15" t="s">
        <v>18</v>
      </c>
      <c r="G80" s="37" t="s">
        <v>96</v>
      </c>
      <c r="H80" s="199">
        <f>[1]RETRIBUSI!H88</f>
        <v>1000000000</v>
      </c>
      <c r="I80" s="200">
        <f>[1]RETRIBUSI!I88</f>
        <v>204933000</v>
      </c>
      <c r="J80" s="30">
        <f>[1]RETRIBUSI!J88</f>
        <v>81044000</v>
      </c>
      <c r="K80" s="217">
        <f t="shared" si="3"/>
        <v>285977000</v>
      </c>
      <c r="L80" s="218">
        <f t="shared" si="6"/>
        <v>714023000</v>
      </c>
      <c r="M80" s="135">
        <f t="shared" si="7"/>
        <v>0.28597699999999998</v>
      </c>
    </row>
    <row r="81" spans="1:15" ht="25.5" customHeight="1" x14ac:dyDescent="0.25">
      <c r="A81" s="188">
        <v>4</v>
      </c>
      <c r="B81" s="189">
        <v>1</v>
      </c>
      <c r="C81" s="190" t="s">
        <v>27</v>
      </c>
      <c r="D81" s="190" t="s">
        <v>27</v>
      </c>
      <c r="E81" s="190" t="s">
        <v>57</v>
      </c>
      <c r="F81" s="190"/>
      <c r="G81" s="94" t="s">
        <v>97</v>
      </c>
      <c r="H81" s="203">
        <f>H82</f>
        <v>52500000</v>
      </c>
      <c r="I81" s="193">
        <f>I82</f>
        <v>15569000</v>
      </c>
      <c r="J81" s="204">
        <f>[1]RETRIBUSI!J89</f>
        <v>5924400</v>
      </c>
      <c r="K81" s="26">
        <f t="shared" si="3"/>
        <v>21493400</v>
      </c>
      <c r="L81" s="218">
        <f t="shared" si="6"/>
        <v>31006600</v>
      </c>
      <c r="M81" s="135">
        <f t="shared" si="7"/>
        <v>0.40939809523809523</v>
      </c>
    </row>
    <row r="82" spans="1:15" s="214" customFormat="1" ht="25.5" customHeight="1" thickBot="1" x14ac:dyDescent="0.3">
      <c r="A82" s="219">
        <v>4</v>
      </c>
      <c r="B82" s="42">
        <v>1</v>
      </c>
      <c r="C82" s="43" t="s">
        <v>27</v>
      </c>
      <c r="D82" s="15" t="s">
        <v>27</v>
      </c>
      <c r="E82" s="15" t="s">
        <v>57</v>
      </c>
      <c r="F82" s="15" t="s">
        <v>34</v>
      </c>
      <c r="G82" s="3" t="s">
        <v>98</v>
      </c>
      <c r="H82" s="220">
        <f>[1]RETRIBUSI!H90</f>
        <v>52500000</v>
      </c>
      <c r="I82" s="221">
        <f>[1]RETRIBUSI!I90</f>
        <v>15569000</v>
      </c>
      <c r="J82" s="222">
        <f>[1]RETRIBUSI!J90</f>
        <v>5924400</v>
      </c>
      <c r="K82" s="223">
        <f t="shared" si="3"/>
        <v>21493400</v>
      </c>
      <c r="L82" s="218">
        <f t="shared" si="6"/>
        <v>31006600</v>
      </c>
      <c r="M82" s="149">
        <f t="shared" si="7"/>
        <v>0.40939809523809523</v>
      </c>
      <c r="O82" s="215"/>
    </row>
    <row r="83" spans="1:15" ht="26.25" customHeight="1" thickBot="1" x14ac:dyDescent="0.3">
      <c r="A83" s="13">
        <v>4</v>
      </c>
      <c r="B83" s="14">
        <v>1</v>
      </c>
      <c r="C83" s="15" t="s">
        <v>27</v>
      </c>
      <c r="D83" s="16" t="s">
        <v>16</v>
      </c>
      <c r="E83" s="16"/>
      <c r="F83" s="16"/>
      <c r="G83" s="1" t="s">
        <v>99</v>
      </c>
      <c r="H83" s="10">
        <f>H84+H86</f>
        <v>16000000000</v>
      </c>
      <c r="I83" s="10">
        <f>I84+I86</f>
        <v>1047402695</v>
      </c>
      <c r="J83" s="10">
        <f>J84+J86</f>
        <v>654671333</v>
      </c>
      <c r="K83" s="10">
        <f>K84+K86</f>
        <v>1702074028</v>
      </c>
      <c r="L83" s="17">
        <f>H83-K83</f>
        <v>14297925972</v>
      </c>
      <c r="M83" s="213">
        <f>K83/H83</f>
        <v>0.10637962675</v>
      </c>
    </row>
    <row r="84" spans="1:15" s="214" customFormat="1" ht="23.25" customHeight="1" x14ac:dyDescent="0.25">
      <c r="A84" s="13">
        <v>4</v>
      </c>
      <c r="B84" s="14">
        <v>1</v>
      </c>
      <c r="C84" s="16" t="s">
        <v>27</v>
      </c>
      <c r="D84" s="16" t="s">
        <v>16</v>
      </c>
      <c r="E84" s="16" t="s">
        <v>24</v>
      </c>
      <c r="F84" s="16"/>
      <c r="G84" s="191" t="s">
        <v>100</v>
      </c>
      <c r="H84" s="224">
        <f>H85</f>
        <v>15000000000</v>
      </c>
      <c r="I84" s="225">
        <f>I85</f>
        <v>968454695</v>
      </c>
      <c r="J84" s="226">
        <f>J85</f>
        <v>634787333</v>
      </c>
      <c r="K84" s="223">
        <f>I84+J84</f>
        <v>1603242028</v>
      </c>
      <c r="L84" s="227">
        <f>H84-K84</f>
        <v>13396757972</v>
      </c>
      <c r="M84" s="9">
        <f>K84/H84</f>
        <v>0.10688280186666667</v>
      </c>
      <c r="O84" s="215"/>
    </row>
    <row r="85" spans="1:15" s="214" customFormat="1" ht="23.25" customHeight="1" x14ac:dyDescent="0.25">
      <c r="A85" s="219">
        <v>4</v>
      </c>
      <c r="B85" s="42">
        <v>1</v>
      </c>
      <c r="C85" s="15" t="s">
        <v>27</v>
      </c>
      <c r="D85" s="15" t="s">
        <v>16</v>
      </c>
      <c r="E85" s="15" t="s">
        <v>24</v>
      </c>
      <c r="F85" s="15" t="s">
        <v>18</v>
      </c>
      <c r="G85" s="37" t="s">
        <v>100</v>
      </c>
      <c r="H85" s="220">
        <f>[1]RETRIBUSI!H93</f>
        <v>15000000000</v>
      </c>
      <c r="I85" s="221">
        <f>[1]RETRIBUSI!I93</f>
        <v>968454695</v>
      </c>
      <c r="J85" s="228">
        <f>[1]RETRIBUSI!J93</f>
        <v>634787333</v>
      </c>
      <c r="K85" s="229">
        <f>I85+J85</f>
        <v>1603242028</v>
      </c>
      <c r="L85" s="218">
        <f>H85-K85</f>
        <v>13396757972</v>
      </c>
      <c r="M85" s="149">
        <f>K85/H85</f>
        <v>0.10688280186666667</v>
      </c>
      <c r="O85" s="215"/>
    </row>
    <row r="86" spans="1:15" s="214" customFormat="1" ht="23.25" customHeight="1" x14ac:dyDescent="0.25">
      <c r="A86" s="219">
        <v>4</v>
      </c>
      <c r="B86" s="42">
        <v>1</v>
      </c>
      <c r="C86" s="15" t="s">
        <v>27</v>
      </c>
      <c r="D86" s="15" t="s">
        <v>16</v>
      </c>
      <c r="E86" s="15" t="s">
        <v>30</v>
      </c>
      <c r="F86" s="36"/>
      <c r="G86" s="137" t="s">
        <v>101</v>
      </c>
      <c r="H86" s="230">
        <f>H87</f>
        <v>1000000000</v>
      </c>
      <c r="I86" s="231">
        <f>I87</f>
        <v>78948000</v>
      </c>
      <c r="J86" s="226">
        <f>J87</f>
        <v>19884000</v>
      </c>
      <c r="K86" s="223">
        <f>I86+J86</f>
        <v>98832000</v>
      </c>
      <c r="L86" s="227">
        <f>H86-K86</f>
        <v>901168000</v>
      </c>
      <c r="M86" s="232" t="s">
        <v>91</v>
      </c>
      <c r="O86" s="215"/>
    </row>
    <row r="87" spans="1:15" s="214" customFormat="1" ht="23.25" customHeight="1" thickBot="1" x14ac:dyDescent="0.3">
      <c r="A87" s="233">
        <v>4</v>
      </c>
      <c r="B87" s="234">
        <v>1</v>
      </c>
      <c r="C87" s="43" t="s">
        <v>27</v>
      </c>
      <c r="D87" s="43" t="s">
        <v>16</v>
      </c>
      <c r="E87" s="43" t="s">
        <v>30</v>
      </c>
      <c r="F87" s="44" t="s">
        <v>18</v>
      </c>
      <c r="G87" s="235" t="s">
        <v>101</v>
      </c>
      <c r="H87" s="236">
        <f>[1]RETRIBUSI!H95</f>
        <v>1000000000</v>
      </c>
      <c r="I87" s="237">
        <f>[1]RETRIBUSI!I95</f>
        <v>78948000</v>
      </c>
      <c r="J87" s="238">
        <f>[1]RETRIBUSI!J95</f>
        <v>19884000</v>
      </c>
      <c r="K87" s="239">
        <f>I87+J87</f>
        <v>98832000</v>
      </c>
      <c r="L87" s="240">
        <f>H87-K87</f>
        <v>901168000</v>
      </c>
      <c r="M87" s="241" t="s">
        <v>91</v>
      </c>
      <c r="O87" s="215"/>
    </row>
    <row r="88" spans="1:15" ht="16.5" hidden="1" thickBot="1" x14ac:dyDescent="0.3">
      <c r="A88" s="185"/>
      <c r="B88" s="8"/>
      <c r="C88" s="8"/>
      <c r="D88" s="242"/>
      <c r="E88" s="242"/>
      <c r="F88" s="242"/>
      <c r="G88" s="107"/>
      <c r="H88" s="186"/>
      <c r="I88" s="180"/>
      <c r="J88" s="181"/>
      <c r="K88" s="180"/>
      <c r="L88" s="182"/>
      <c r="M88" s="183"/>
    </row>
    <row r="89" spans="1:15" ht="22.5" customHeight="1" thickBot="1" x14ac:dyDescent="0.3">
      <c r="A89" s="5">
        <v>4</v>
      </c>
      <c r="B89" s="6">
        <v>1</v>
      </c>
      <c r="C89" s="7" t="s">
        <v>16</v>
      </c>
      <c r="D89" s="40"/>
      <c r="E89" s="7"/>
      <c r="F89" s="7"/>
      <c r="G89" s="1" t="s">
        <v>102</v>
      </c>
      <c r="H89" s="10">
        <f>H91+H95+H97</f>
        <v>33006353579</v>
      </c>
      <c r="I89" s="10">
        <f>I92+I101</f>
        <v>0</v>
      </c>
      <c r="J89" s="10">
        <f>J92+J101</f>
        <v>0</v>
      </c>
      <c r="K89" s="10">
        <f>K92+K101</f>
        <v>0</v>
      </c>
      <c r="L89" s="18">
        <f>H89-K89</f>
        <v>33006353579</v>
      </c>
      <c r="M89" s="9">
        <f>K89/H89</f>
        <v>0</v>
      </c>
    </row>
    <row r="90" spans="1:15" ht="16.5" thickBot="1" x14ac:dyDescent="0.3">
      <c r="A90" s="185"/>
      <c r="B90" s="8"/>
      <c r="C90" s="8"/>
      <c r="D90" s="242"/>
      <c r="E90" s="242"/>
      <c r="F90" s="242"/>
      <c r="G90" s="114"/>
      <c r="H90" s="186"/>
      <c r="I90" s="180"/>
      <c r="J90" s="181"/>
      <c r="K90" s="180"/>
      <c r="L90" s="182"/>
      <c r="M90" s="183"/>
    </row>
    <row r="91" spans="1:15" ht="33.75" customHeight="1" x14ac:dyDescent="0.25">
      <c r="A91" s="13">
        <v>4</v>
      </c>
      <c r="B91" s="14">
        <v>1</v>
      </c>
      <c r="C91" s="16" t="s">
        <v>16</v>
      </c>
      <c r="D91" s="16" t="s">
        <v>27</v>
      </c>
      <c r="E91" s="16" t="s">
        <v>13</v>
      </c>
      <c r="F91" s="16"/>
      <c r="G91" s="243" t="s">
        <v>103</v>
      </c>
      <c r="H91" s="27">
        <f>H93</f>
        <v>7215251561</v>
      </c>
      <c r="I91" s="27">
        <f>I93</f>
        <v>0</v>
      </c>
      <c r="J91" s="244">
        <f>J93</f>
        <v>0</v>
      </c>
      <c r="K91" s="26">
        <f>I91+J91</f>
        <v>0</v>
      </c>
      <c r="L91" s="227">
        <f>H91-K91</f>
        <v>7215251561</v>
      </c>
      <c r="M91" s="9">
        <f>K91/H91</f>
        <v>0</v>
      </c>
    </row>
    <row r="92" spans="1:15" ht="16.5" hidden="1" thickBot="1" x14ac:dyDescent="0.3">
      <c r="A92" s="245"/>
      <c r="B92" s="246"/>
      <c r="C92" s="246"/>
      <c r="D92" s="190"/>
      <c r="E92" s="190"/>
      <c r="F92" s="190"/>
      <c r="G92" s="247"/>
      <c r="H92" s="26"/>
      <c r="I92" s="26"/>
      <c r="J92" s="26"/>
      <c r="K92" s="26"/>
      <c r="L92" s="248"/>
      <c r="M92" s="149" t="e">
        <f>K92/H92</f>
        <v>#DIV/0!</v>
      </c>
    </row>
    <row r="93" spans="1:15" ht="31.5" x14ac:dyDescent="0.25">
      <c r="A93" s="219">
        <v>4</v>
      </c>
      <c r="B93" s="42">
        <v>1</v>
      </c>
      <c r="C93" s="15" t="s">
        <v>16</v>
      </c>
      <c r="D93" s="15" t="s">
        <v>27</v>
      </c>
      <c r="E93" s="15" t="s">
        <v>13</v>
      </c>
      <c r="F93" s="15" t="s">
        <v>18</v>
      </c>
      <c r="G93" s="19" t="s">
        <v>104</v>
      </c>
      <c r="H93" s="249">
        <f>[1]Lainlain!H93</f>
        <v>7215251561</v>
      </c>
      <c r="I93" s="221">
        <f>[1]Lainlain!I91</f>
        <v>0</v>
      </c>
      <c r="J93" s="228">
        <f>[1]Lainlain!J93</f>
        <v>0</v>
      </c>
      <c r="K93" s="26">
        <f>I93+J93</f>
        <v>0</v>
      </c>
      <c r="L93" s="218">
        <f t="shared" ref="L93:L98" si="8">H93-K93</f>
        <v>7215251561</v>
      </c>
      <c r="M93" s="149">
        <f>K93/H93</f>
        <v>0</v>
      </c>
    </row>
    <row r="94" spans="1:15" ht="47.25" x14ac:dyDescent="0.25">
      <c r="A94" s="219">
        <v>4</v>
      </c>
      <c r="B94" s="42">
        <v>1</v>
      </c>
      <c r="C94" s="15" t="s">
        <v>16</v>
      </c>
      <c r="D94" s="15" t="s">
        <v>27</v>
      </c>
      <c r="E94" s="15" t="s">
        <v>13</v>
      </c>
      <c r="F94" s="36" t="s">
        <v>28</v>
      </c>
      <c r="G94" s="19" t="s">
        <v>105</v>
      </c>
      <c r="H94" s="249">
        <f>[1]Lainlain!H94</f>
        <v>0</v>
      </c>
      <c r="I94" s="221">
        <f>[1]Lainlain!I94</f>
        <v>0</v>
      </c>
      <c r="J94" s="228">
        <f>[1]Lainlain!J94</f>
        <v>0</v>
      </c>
      <c r="K94" s="26">
        <f>I94+J94</f>
        <v>0</v>
      </c>
      <c r="L94" s="218">
        <f t="shared" si="8"/>
        <v>0</v>
      </c>
      <c r="M94" s="149" t="s">
        <v>91</v>
      </c>
    </row>
    <row r="95" spans="1:15" ht="31.5" x14ac:dyDescent="0.25">
      <c r="A95" s="156">
        <v>4</v>
      </c>
      <c r="B95" s="39">
        <v>1</v>
      </c>
      <c r="C95" s="40" t="s">
        <v>16</v>
      </c>
      <c r="D95" s="40" t="s">
        <v>27</v>
      </c>
      <c r="E95" s="40" t="s">
        <v>27</v>
      </c>
      <c r="F95" s="250"/>
      <c r="G95" s="20" t="s">
        <v>106</v>
      </c>
      <c r="H95" s="251">
        <f>H96</f>
        <v>791102018</v>
      </c>
      <c r="I95" s="221">
        <f>I96</f>
        <v>0</v>
      </c>
      <c r="J95" s="228">
        <f>J96</f>
        <v>0</v>
      </c>
      <c r="K95" s="26">
        <f>K96</f>
        <v>0</v>
      </c>
      <c r="L95" s="218">
        <f t="shared" si="8"/>
        <v>791102018</v>
      </c>
      <c r="M95" s="9">
        <f>K95/H95</f>
        <v>0</v>
      </c>
    </row>
    <row r="96" spans="1:15" ht="31.5" x14ac:dyDescent="0.25">
      <c r="A96" s="219">
        <v>4</v>
      </c>
      <c r="B96" s="42">
        <v>1</v>
      </c>
      <c r="C96" s="15" t="s">
        <v>16</v>
      </c>
      <c r="D96" s="15" t="s">
        <v>27</v>
      </c>
      <c r="E96" s="15" t="s">
        <v>27</v>
      </c>
      <c r="F96" s="36" t="s">
        <v>18</v>
      </c>
      <c r="G96" s="19" t="s">
        <v>106</v>
      </c>
      <c r="H96" s="249">
        <f>[1]Lainlain!H96</f>
        <v>791102018</v>
      </c>
      <c r="I96" s="221">
        <f>[1]Lainlain!I96</f>
        <v>0</v>
      </c>
      <c r="J96" s="228">
        <v>0</v>
      </c>
      <c r="K96" s="26">
        <f>I96+J96</f>
        <v>0</v>
      </c>
      <c r="L96" s="218">
        <f t="shared" si="8"/>
        <v>791102018</v>
      </c>
      <c r="M96" s="149">
        <f>K96/H96</f>
        <v>0</v>
      </c>
    </row>
    <row r="97" spans="1:14" s="47" customFormat="1" ht="33" customHeight="1" x14ac:dyDescent="0.25">
      <c r="A97" s="156">
        <v>4</v>
      </c>
      <c r="B97" s="39">
        <v>1</v>
      </c>
      <c r="C97" s="40" t="s">
        <v>16</v>
      </c>
      <c r="D97" s="40" t="s">
        <v>27</v>
      </c>
      <c r="E97" s="40" t="s">
        <v>16</v>
      </c>
      <c r="F97" s="40"/>
      <c r="G97" s="20" t="s">
        <v>107</v>
      </c>
      <c r="H97" s="222">
        <f>H98</f>
        <v>25000000000</v>
      </c>
      <c r="I97" s="225">
        <f>[2]LAIN2!$J$95</f>
        <v>0</v>
      </c>
      <c r="J97" s="226">
        <f>J98</f>
        <v>0</v>
      </c>
      <c r="K97" s="26">
        <f>I97+J97</f>
        <v>0</v>
      </c>
      <c r="L97" s="227">
        <f t="shared" si="8"/>
        <v>25000000000</v>
      </c>
      <c r="M97" s="9">
        <f>K97/H97</f>
        <v>0</v>
      </c>
      <c r="N97" s="29"/>
    </row>
    <row r="98" spans="1:14" s="47" customFormat="1" ht="32.25" thickBot="1" x14ac:dyDescent="0.3">
      <c r="A98" s="233">
        <v>4</v>
      </c>
      <c r="B98" s="234">
        <v>1</v>
      </c>
      <c r="C98" s="43" t="s">
        <v>16</v>
      </c>
      <c r="D98" s="43" t="s">
        <v>27</v>
      </c>
      <c r="E98" s="43" t="s">
        <v>16</v>
      </c>
      <c r="F98" s="44" t="s">
        <v>18</v>
      </c>
      <c r="G98" s="252" t="s">
        <v>107</v>
      </c>
      <c r="H98" s="253">
        <f>[1]Lainlain!H98</f>
        <v>25000000000</v>
      </c>
      <c r="I98" s="237">
        <f>[1]Lainlain!I98</f>
        <v>0</v>
      </c>
      <c r="J98" s="238">
        <f>[1]Lainlain!J98</f>
        <v>0</v>
      </c>
      <c r="K98" s="254">
        <f>I98+J98</f>
        <v>0</v>
      </c>
      <c r="L98" s="240">
        <f t="shared" si="8"/>
        <v>25000000000</v>
      </c>
      <c r="M98" s="255">
        <f>K98/H98</f>
        <v>0</v>
      </c>
      <c r="N98" s="29"/>
    </row>
    <row r="99" spans="1:14" s="47" customFormat="1" ht="8.25" customHeight="1" thickBot="1" x14ac:dyDescent="0.3">
      <c r="A99" s="99"/>
      <c r="B99" s="100"/>
      <c r="C99" s="100"/>
      <c r="D99" s="100"/>
      <c r="E99" s="100"/>
      <c r="F99" s="100"/>
      <c r="G99" s="256"/>
      <c r="H99" s="257"/>
      <c r="I99" s="257"/>
      <c r="J99" s="258"/>
      <c r="K99" s="257"/>
      <c r="L99" s="259"/>
      <c r="M99" s="260"/>
      <c r="N99" s="29"/>
    </row>
    <row r="100" spans="1:14" s="47" customFormat="1" ht="16.5" hidden="1" thickBot="1" x14ac:dyDescent="0.3">
      <c r="A100" s="261"/>
      <c r="B100" s="262"/>
      <c r="C100" s="263"/>
      <c r="D100" s="263"/>
      <c r="E100" s="263"/>
      <c r="F100" s="263"/>
      <c r="G100" s="264"/>
      <c r="H100" s="265"/>
      <c r="I100" s="265"/>
      <c r="J100" s="266"/>
      <c r="K100" s="265"/>
      <c r="L100" s="267"/>
      <c r="M100" s="268"/>
      <c r="N100" s="29"/>
    </row>
    <row r="101" spans="1:14" s="47" customFormat="1" ht="16.5" hidden="1" thickBot="1" x14ac:dyDescent="0.3">
      <c r="A101" s="99"/>
      <c r="B101" s="100"/>
      <c r="C101" s="100"/>
      <c r="D101" s="100"/>
      <c r="E101" s="100"/>
      <c r="F101" s="100"/>
      <c r="G101" s="269"/>
      <c r="H101" s="257">
        <v>0</v>
      </c>
      <c r="I101" s="254">
        <f>I102</f>
        <v>0</v>
      </c>
      <c r="J101" s="270">
        <f>J102</f>
        <v>0</v>
      </c>
      <c r="K101" s="254">
        <f>I101+J101</f>
        <v>0</v>
      </c>
      <c r="L101" s="259">
        <f>H101-K101</f>
        <v>0</v>
      </c>
      <c r="M101" s="260"/>
      <c r="N101" s="29"/>
    </row>
    <row r="102" spans="1:14" s="47" customFormat="1" ht="16.5" hidden="1" thickBot="1" x14ac:dyDescent="0.3">
      <c r="A102" s="105"/>
      <c r="B102" s="106"/>
      <c r="C102" s="106"/>
      <c r="D102" s="271"/>
      <c r="E102" s="271"/>
      <c r="F102" s="271"/>
      <c r="G102" s="272"/>
      <c r="H102" s="273">
        <v>0</v>
      </c>
      <c r="I102" s="273"/>
      <c r="J102" s="274"/>
      <c r="K102" s="273">
        <f>I102+J102</f>
        <v>0</v>
      </c>
      <c r="L102" s="275">
        <f>H102-K102</f>
        <v>0</v>
      </c>
      <c r="M102" s="276" t="s">
        <v>91</v>
      </c>
      <c r="N102" s="29"/>
    </row>
    <row r="103" spans="1:14" s="47" customFormat="1" ht="16.5" hidden="1" thickBot="1" x14ac:dyDescent="0.3">
      <c r="A103" s="99"/>
      <c r="B103" s="100"/>
      <c r="C103" s="100"/>
      <c r="D103" s="100"/>
      <c r="E103" s="100"/>
      <c r="F103" s="100"/>
      <c r="G103" s="277"/>
      <c r="H103" s="257"/>
      <c r="I103" s="257"/>
      <c r="J103" s="258"/>
      <c r="K103" s="257"/>
      <c r="L103" s="259"/>
      <c r="M103" s="260"/>
      <c r="N103" s="29"/>
    </row>
    <row r="104" spans="1:14" s="47" customFormat="1" ht="20.25" customHeight="1" thickBot="1" x14ac:dyDescent="0.3">
      <c r="A104" s="5">
        <v>4</v>
      </c>
      <c r="B104" s="6">
        <v>1</v>
      </c>
      <c r="C104" s="7" t="s">
        <v>36</v>
      </c>
      <c r="D104" s="21"/>
      <c r="E104" s="21"/>
      <c r="F104" s="21"/>
      <c r="G104" s="1" t="s">
        <v>108</v>
      </c>
      <c r="H104" s="10">
        <f>H105+H106+H112+H117+H123+H126+H128</f>
        <v>83772840000</v>
      </c>
      <c r="I104" s="10">
        <f>I105+I106+I111+I112+I117+I120+I121+I122+I123+I126+I128+I130</f>
        <v>25578865688.040001</v>
      </c>
      <c r="J104" s="10">
        <f>J105+J106+J111+J112+J117+J118+J120+J121+J122+J123+J126+J128+J130</f>
        <v>9307830464.3500004</v>
      </c>
      <c r="K104" s="10">
        <f>I104+J104</f>
        <v>34886696152.389999</v>
      </c>
      <c r="L104" s="22">
        <f>H104-K104</f>
        <v>48886143847.610001</v>
      </c>
      <c r="M104" s="278">
        <f>K104/H104</f>
        <v>0.41644399488414147</v>
      </c>
      <c r="N104" s="187"/>
    </row>
    <row r="105" spans="1:14" s="47" customFormat="1" x14ac:dyDescent="0.25">
      <c r="A105" s="188">
        <v>4</v>
      </c>
      <c r="B105" s="189">
        <v>1</v>
      </c>
      <c r="C105" s="190" t="s">
        <v>36</v>
      </c>
      <c r="D105" s="190" t="s">
        <v>13</v>
      </c>
      <c r="E105" s="23"/>
      <c r="F105" s="24"/>
      <c r="G105" s="25" t="s">
        <v>109</v>
      </c>
      <c r="H105" s="26">
        <f>[1]Lainlain!H107</f>
        <v>1000000000</v>
      </c>
      <c r="I105" s="27">
        <f>[1]Lainlain!I106</f>
        <v>979968000</v>
      </c>
      <c r="J105" s="27">
        <f>[1]Lainlain!J106</f>
        <v>24592000</v>
      </c>
      <c r="K105" s="27">
        <f>I105+J105</f>
        <v>1004560000</v>
      </c>
      <c r="L105" s="12">
        <f>H105-K105</f>
        <v>-4560000</v>
      </c>
      <c r="M105" s="279" t="s">
        <v>91</v>
      </c>
      <c r="N105" s="280"/>
    </row>
    <row r="106" spans="1:14" s="47" customFormat="1" x14ac:dyDescent="0.25">
      <c r="A106" s="188">
        <v>4</v>
      </c>
      <c r="B106" s="189">
        <v>1</v>
      </c>
      <c r="C106" s="190" t="s">
        <v>36</v>
      </c>
      <c r="D106" s="190" t="s">
        <v>16</v>
      </c>
      <c r="E106" s="190"/>
      <c r="F106" s="190"/>
      <c r="G106" s="247" t="s">
        <v>110</v>
      </c>
      <c r="H106" s="204">
        <f>H107+H109</f>
        <v>19450000000</v>
      </c>
      <c r="I106" s="204">
        <f>I107+I109</f>
        <v>7182326036</v>
      </c>
      <c r="J106" s="204">
        <f>J107+J109</f>
        <v>2735456900</v>
      </c>
      <c r="K106" s="204">
        <f t="shared" ref="K106:K127" si="9">I106+J106</f>
        <v>9917782936</v>
      </c>
      <c r="L106" s="227">
        <f t="shared" ref="L106:L127" si="10">H106-K106</f>
        <v>9532217064</v>
      </c>
      <c r="M106" s="169">
        <f t="shared" ref="M106:M127" si="11">K106/H106</f>
        <v>0.50991171907455013</v>
      </c>
      <c r="N106" s="281"/>
    </row>
    <row r="107" spans="1:14" s="47" customFormat="1" x14ac:dyDescent="0.25">
      <c r="A107" s="188">
        <v>4</v>
      </c>
      <c r="B107" s="189">
        <v>1</v>
      </c>
      <c r="C107" s="190" t="s">
        <v>36</v>
      </c>
      <c r="D107" s="190" t="s">
        <v>16</v>
      </c>
      <c r="E107" s="190" t="s">
        <v>13</v>
      </c>
      <c r="F107" s="190"/>
      <c r="G107" s="247" t="s">
        <v>111</v>
      </c>
      <c r="H107" s="204">
        <f>H108</f>
        <v>15450000000</v>
      </c>
      <c r="I107" s="204">
        <f>I108</f>
        <v>5402837239</v>
      </c>
      <c r="J107" s="204">
        <f>J108</f>
        <v>2543308250</v>
      </c>
      <c r="K107" s="26">
        <f t="shared" si="9"/>
        <v>7946145489</v>
      </c>
      <c r="L107" s="227">
        <f t="shared" si="10"/>
        <v>7503854511</v>
      </c>
      <c r="M107" s="169">
        <f t="shared" si="11"/>
        <v>0.51431362388349511</v>
      </c>
      <c r="N107" s="187"/>
    </row>
    <row r="108" spans="1:14" s="47" customFormat="1" x14ac:dyDescent="0.25">
      <c r="A108" s="88">
        <v>4</v>
      </c>
      <c r="B108" s="48">
        <v>1</v>
      </c>
      <c r="C108" s="198" t="s">
        <v>36</v>
      </c>
      <c r="D108" s="198" t="s">
        <v>16</v>
      </c>
      <c r="E108" s="198" t="s">
        <v>13</v>
      </c>
      <c r="F108" s="36" t="s">
        <v>18</v>
      </c>
      <c r="G108" s="152" t="s">
        <v>111</v>
      </c>
      <c r="H108" s="30">
        <f>[1]Lainlain!H110</f>
        <v>15450000000</v>
      </c>
      <c r="I108" s="30">
        <f>[1]Lainlain!I110</f>
        <v>5402837239</v>
      </c>
      <c r="J108" s="30">
        <f>[1]Lainlain!J110</f>
        <v>2543308250</v>
      </c>
      <c r="K108" s="217">
        <f t="shared" si="9"/>
        <v>7946145489</v>
      </c>
      <c r="L108" s="218">
        <f t="shared" si="10"/>
        <v>7503854511</v>
      </c>
      <c r="M108" s="135">
        <f t="shared" si="11"/>
        <v>0.51431362388349511</v>
      </c>
      <c r="N108" s="187"/>
    </row>
    <row r="109" spans="1:14" s="47" customFormat="1" x14ac:dyDescent="0.25">
      <c r="A109" s="188">
        <v>4</v>
      </c>
      <c r="B109" s="189">
        <v>1</v>
      </c>
      <c r="C109" s="190" t="s">
        <v>36</v>
      </c>
      <c r="D109" s="190" t="s">
        <v>16</v>
      </c>
      <c r="E109" s="190" t="s">
        <v>13</v>
      </c>
      <c r="F109" s="282"/>
      <c r="G109" s="247" t="s">
        <v>112</v>
      </c>
      <c r="H109" s="204">
        <f>H110</f>
        <v>4000000000</v>
      </c>
      <c r="I109" s="204">
        <f>I110</f>
        <v>1779488797</v>
      </c>
      <c r="J109" s="205">
        <f>J110</f>
        <v>192148650</v>
      </c>
      <c r="K109" s="26">
        <f t="shared" si="9"/>
        <v>1971637447</v>
      </c>
      <c r="L109" s="227">
        <f t="shared" si="10"/>
        <v>2028362553</v>
      </c>
      <c r="M109" s="169">
        <f t="shared" si="11"/>
        <v>0.49290936175</v>
      </c>
      <c r="N109" s="281"/>
    </row>
    <row r="110" spans="1:14" s="47" customFormat="1" x14ac:dyDescent="0.25">
      <c r="A110" s="88">
        <v>4</v>
      </c>
      <c r="B110" s="48">
        <v>1</v>
      </c>
      <c r="C110" s="198" t="s">
        <v>36</v>
      </c>
      <c r="D110" s="198" t="s">
        <v>16</v>
      </c>
      <c r="E110" s="198" t="s">
        <v>13</v>
      </c>
      <c r="F110" s="36" t="s">
        <v>18</v>
      </c>
      <c r="G110" s="152" t="s">
        <v>112</v>
      </c>
      <c r="H110" s="30">
        <f>[1]Lainlain!H112</f>
        <v>4000000000</v>
      </c>
      <c r="I110" s="30">
        <f>[1]Lainlain!I112</f>
        <v>1779488797</v>
      </c>
      <c r="J110" s="201">
        <f>[1]Lainlain!J112</f>
        <v>192148650</v>
      </c>
      <c r="K110" s="217">
        <f t="shared" si="9"/>
        <v>1971637447</v>
      </c>
      <c r="L110" s="218">
        <f t="shared" si="10"/>
        <v>2028362553</v>
      </c>
      <c r="M110" s="135">
        <f t="shared" si="11"/>
        <v>0.49290936175</v>
      </c>
      <c r="N110" s="187"/>
    </row>
    <row r="111" spans="1:14" s="47" customFormat="1" x14ac:dyDescent="0.25">
      <c r="A111" s="88">
        <v>4</v>
      </c>
      <c r="B111" s="48">
        <v>1</v>
      </c>
      <c r="C111" s="198" t="s">
        <v>36</v>
      </c>
      <c r="D111" s="198" t="s">
        <v>16</v>
      </c>
      <c r="E111" s="198" t="s">
        <v>16</v>
      </c>
      <c r="F111" s="283" t="s">
        <v>18</v>
      </c>
      <c r="G111" s="28" t="s">
        <v>113</v>
      </c>
      <c r="H111" s="284">
        <v>0</v>
      </c>
      <c r="I111" s="30">
        <f>[1]Lainlain!I113</f>
        <v>1001918000</v>
      </c>
      <c r="J111" s="201">
        <f>[1]Lainlain!J113</f>
        <v>0</v>
      </c>
      <c r="K111" s="217">
        <f>I111+J111</f>
        <v>1001918000</v>
      </c>
      <c r="L111" s="218">
        <f t="shared" si="10"/>
        <v>-1001918000</v>
      </c>
      <c r="M111" s="208" t="s">
        <v>91</v>
      </c>
      <c r="N111" s="281"/>
    </row>
    <row r="112" spans="1:14" s="47" customFormat="1" x14ac:dyDescent="0.25">
      <c r="A112" s="188">
        <v>4</v>
      </c>
      <c r="B112" s="189">
        <v>1</v>
      </c>
      <c r="C112" s="190" t="s">
        <v>36</v>
      </c>
      <c r="D112" s="190" t="s">
        <v>39</v>
      </c>
      <c r="E112" s="190"/>
      <c r="F112" s="190"/>
      <c r="G112" s="247" t="s">
        <v>114</v>
      </c>
      <c r="H112" s="204">
        <f>H113+H115</f>
        <v>4000000000</v>
      </c>
      <c r="I112" s="204">
        <f>I113</f>
        <v>790052084.76999998</v>
      </c>
      <c r="J112" s="205">
        <f>J113</f>
        <v>142308193.25999999</v>
      </c>
      <c r="K112" s="26">
        <f t="shared" si="9"/>
        <v>932360278.02999997</v>
      </c>
      <c r="L112" s="227">
        <f t="shared" si="10"/>
        <v>3067639721.9700003</v>
      </c>
      <c r="M112" s="169">
        <f t="shared" si="11"/>
        <v>0.2330900695075</v>
      </c>
      <c r="N112" s="281"/>
    </row>
    <row r="113" spans="1:14" s="47" customFormat="1" x14ac:dyDescent="0.25">
      <c r="A113" s="188">
        <v>4</v>
      </c>
      <c r="B113" s="189">
        <v>1</v>
      </c>
      <c r="C113" s="190" t="s">
        <v>36</v>
      </c>
      <c r="D113" s="190" t="s">
        <v>39</v>
      </c>
      <c r="E113" s="190" t="s">
        <v>13</v>
      </c>
      <c r="F113" s="190"/>
      <c r="G113" s="247" t="s">
        <v>115</v>
      </c>
      <c r="H113" s="204">
        <f>H114</f>
        <v>4000000000</v>
      </c>
      <c r="I113" s="193">
        <f>I114+I116</f>
        <v>790052084.76999998</v>
      </c>
      <c r="J113" s="205">
        <f>J114+J116</f>
        <v>142308193.25999999</v>
      </c>
      <c r="K113" s="26">
        <f t="shared" si="9"/>
        <v>932360278.02999997</v>
      </c>
      <c r="L113" s="227">
        <f t="shared" si="10"/>
        <v>3067639721.9700003</v>
      </c>
      <c r="M113" s="169">
        <f t="shared" si="11"/>
        <v>0.2330900695075</v>
      </c>
      <c r="N113" s="187"/>
    </row>
    <row r="114" spans="1:14" s="47" customFormat="1" x14ac:dyDescent="0.25">
      <c r="A114" s="88">
        <v>4</v>
      </c>
      <c r="B114" s="48">
        <v>1</v>
      </c>
      <c r="C114" s="198" t="s">
        <v>36</v>
      </c>
      <c r="D114" s="198" t="s">
        <v>39</v>
      </c>
      <c r="E114" s="198" t="s">
        <v>13</v>
      </c>
      <c r="F114" s="36" t="s">
        <v>18</v>
      </c>
      <c r="G114" s="152" t="s">
        <v>115</v>
      </c>
      <c r="H114" s="30">
        <f>[1]Lainlain!H116</f>
        <v>4000000000</v>
      </c>
      <c r="I114" s="200">
        <f>[1]Lainlain!I116</f>
        <v>713430062.38</v>
      </c>
      <c r="J114" s="201">
        <f>[1]Lainlain!J116</f>
        <v>118888267.89</v>
      </c>
      <c r="K114" s="217">
        <f t="shared" si="9"/>
        <v>832318330.26999998</v>
      </c>
      <c r="L114" s="218">
        <f t="shared" si="10"/>
        <v>3167681669.73</v>
      </c>
      <c r="M114" s="135">
        <f t="shared" si="11"/>
        <v>0.2080795825675</v>
      </c>
      <c r="N114" s="187"/>
    </row>
    <row r="115" spans="1:14" s="47" customFormat="1" hidden="1" x14ac:dyDescent="0.25">
      <c r="A115" s="188">
        <v>4</v>
      </c>
      <c r="B115" s="189">
        <v>1</v>
      </c>
      <c r="C115" s="190" t="s">
        <v>36</v>
      </c>
      <c r="D115" s="190" t="s">
        <v>39</v>
      </c>
      <c r="E115" s="190" t="s">
        <v>27</v>
      </c>
      <c r="F115" s="282"/>
      <c r="G115" s="247" t="s">
        <v>116</v>
      </c>
      <c r="H115" s="204">
        <f>H116</f>
        <v>0</v>
      </c>
      <c r="I115" s="193">
        <f>I116</f>
        <v>76622022.390000015</v>
      </c>
      <c r="J115" s="205">
        <f>J116</f>
        <v>23419925.369999997</v>
      </c>
      <c r="K115" s="26">
        <f t="shared" si="9"/>
        <v>100041947.76000002</v>
      </c>
      <c r="L115" s="227">
        <f t="shared" si="10"/>
        <v>-100041947.76000002</v>
      </c>
      <c r="M115" s="169" t="e">
        <f t="shared" si="11"/>
        <v>#DIV/0!</v>
      </c>
      <c r="N115" s="281"/>
    </row>
    <row r="116" spans="1:14" s="47" customFormat="1" x14ac:dyDescent="0.25">
      <c r="A116" s="88">
        <v>4</v>
      </c>
      <c r="B116" s="48">
        <v>1</v>
      </c>
      <c r="C116" s="198" t="s">
        <v>36</v>
      </c>
      <c r="D116" s="198" t="s">
        <v>39</v>
      </c>
      <c r="E116" s="198" t="s">
        <v>27</v>
      </c>
      <c r="F116" s="36" t="s">
        <v>18</v>
      </c>
      <c r="G116" s="152" t="s">
        <v>116</v>
      </c>
      <c r="H116" s="30">
        <v>0</v>
      </c>
      <c r="I116" s="200">
        <f>[1]Lainlain!I118</f>
        <v>76622022.390000015</v>
      </c>
      <c r="J116" s="201">
        <f>[1]Lainlain!J118</f>
        <v>23419925.369999997</v>
      </c>
      <c r="K116" s="217">
        <f t="shared" si="9"/>
        <v>100041947.76000002</v>
      </c>
      <c r="L116" s="218">
        <f t="shared" si="10"/>
        <v>-100041947.76000002</v>
      </c>
      <c r="M116" s="208" t="s">
        <v>91</v>
      </c>
      <c r="N116" s="187"/>
    </row>
    <row r="117" spans="1:14" s="47" customFormat="1" x14ac:dyDescent="0.25">
      <c r="A117" s="188">
        <v>4</v>
      </c>
      <c r="B117" s="189">
        <v>1</v>
      </c>
      <c r="C117" s="190" t="s">
        <v>36</v>
      </c>
      <c r="D117" s="190" t="s">
        <v>24</v>
      </c>
      <c r="E117" s="190"/>
      <c r="F117" s="190"/>
      <c r="G117" s="247" t="s">
        <v>117</v>
      </c>
      <c r="H117" s="204">
        <f>H119</f>
        <v>0</v>
      </c>
      <c r="I117" s="204">
        <f>I119</f>
        <v>0</v>
      </c>
      <c r="J117" s="204">
        <f>J119</f>
        <v>541438356.14999998</v>
      </c>
      <c r="K117" s="26">
        <f>K119</f>
        <v>541438356.14999998</v>
      </c>
      <c r="L117" s="227">
        <f t="shared" si="10"/>
        <v>-541438356.14999998</v>
      </c>
      <c r="M117" s="208" t="s">
        <v>91</v>
      </c>
      <c r="N117" s="281"/>
    </row>
    <row r="118" spans="1:14" s="47" customFormat="1" hidden="1" x14ac:dyDescent="0.25">
      <c r="A118" s="88">
        <v>4</v>
      </c>
      <c r="B118" s="48">
        <v>1</v>
      </c>
      <c r="C118" s="198" t="s">
        <v>36</v>
      </c>
      <c r="D118" s="190" t="s">
        <v>24</v>
      </c>
      <c r="E118" s="198" t="s">
        <v>13</v>
      </c>
      <c r="F118" s="283" t="s">
        <v>18</v>
      </c>
      <c r="G118" s="29" t="s">
        <v>118</v>
      </c>
      <c r="H118" s="204">
        <v>0</v>
      </c>
      <c r="I118" s="204"/>
      <c r="J118" s="204">
        <f>[1]Lainlain!J123</f>
        <v>0</v>
      </c>
      <c r="K118" s="26">
        <f>I118+J118</f>
        <v>0</v>
      </c>
      <c r="L118" s="227">
        <f t="shared" si="10"/>
        <v>0</v>
      </c>
      <c r="M118" s="208" t="s">
        <v>91</v>
      </c>
      <c r="N118" s="187"/>
    </row>
    <row r="119" spans="1:14" s="47" customFormat="1" x14ac:dyDescent="0.25">
      <c r="A119" s="88">
        <v>4</v>
      </c>
      <c r="B119" s="48">
        <v>1</v>
      </c>
      <c r="C119" s="198" t="s">
        <v>36</v>
      </c>
      <c r="D119" s="198" t="s">
        <v>24</v>
      </c>
      <c r="E119" s="198" t="s">
        <v>13</v>
      </c>
      <c r="F119" s="36" t="s">
        <v>18</v>
      </c>
      <c r="G119" s="152" t="s">
        <v>119</v>
      </c>
      <c r="H119" s="30">
        <v>0</v>
      </c>
      <c r="I119" s="30">
        <v>0</v>
      </c>
      <c r="J119" s="201">
        <f>[1]Lainlain!J120</f>
        <v>541438356.14999998</v>
      </c>
      <c r="K119" s="217">
        <f t="shared" si="9"/>
        <v>541438356.14999998</v>
      </c>
      <c r="L119" s="218">
        <f t="shared" si="10"/>
        <v>-541438356.14999998</v>
      </c>
      <c r="M119" s="208" t="s">
        <v>91</v>
      </c>
      <c r="N119" s="187"/>
    </row>
    <row r="120" spans="1:14" s="47" customFormat="1" x14ac:dyDescent="0.25">
      <c r="A120" s="88">
        <v>4</v>
      </c>
      <c r="B120" s="48">
        <v>1</v>
      </c>
      <c r="C120" s="198" t="s">
        <v>36</v>
      </c>
      <c r="D120" s="198" t="s">
        <v>30</v>
      </c>
      <c r="E120" s="198" t="s">
        <v>13</v>
      </c>
      <c r="F120" s="283" t="s">
        <v>18</v>
      </c>
      <c r="G120" s="29" t="s">
        <v>120</v>
      </c>
      <c r="H120" s="30">
        <v>0</v>
      </c>
      <c r="I120" s="30">
        <f>[1]Lainlain!I121</f>
        <v>1400000</v>
      </c>
      <c r="J120" s="201">
        <f>[1]Lainlain!J121</f>
        <v>0</v>
      </c>
      <c r="K120" s="217">
        <f t="shared" si="9"/>
        <v>1400000</v>
      </c>
      <c r="L120" s="218">
        <f t="shared" si="10"/>
        <v>-1400000</v>
      </c>
      <c r="M120" s="279" t="s">
        <v>91</v>
      </c>
      <c r="N120" s="187"/>
    </row>
    <row r="121" spans="1:14" s="47" customFormat="1" x14ac:dyDescent="0.25">
      <c r="A121" s="88">
        <v>4</v>
      </c>
      <c r="B121" s="48">
        <v>1</v>
      </c>
      <c r="C121" s="198" t="s">
        <v>36</v>
      </c>
      <c r="D121" s="198" t="s">
        <v>60</v>
      </c>
      <c r="E121" s="198" t="s">
        <v>13</v>
      </c>
      <c r="F121" s="283" t="s">
        <v>18</v>
      </c>
      <c r="G121" s="29" t="s">
        <v>121</v>
      </c>
      <c r="H121" s="30">
        <v>0</v>
      </c>
      <c r="I121" s="30">
        <f>[1]Lainlain!I124</f>
        <v>875364964.48000002</v>
      </c>
      <c r="J121" s="201">
        <f>[1]Lainlain!J124</f>
        <v>263539096.87</v>
      </c>
      <c r="K121" s="217">
        <f t="shared" si="9"/>
        <v>1138904061.3499999</v>
      </c>
      <c r="L121" s="218">
        <f t="shared" si="10"/>
        <v>-1138904061.3499999</v>
      </c>
      <c r="M121" s="208" t="s">
        <v>91</v>
      </c>
      <c r="N121" s="187"/>
    </row>
    <row r="122" spans="1:14" s="47" customFormat="1" x14ac:dyDescent="0.25">
      <c r="A122" s="88">
        <v>4</v>
      </c>
      <c r="B122" s="48">
        <v>1</v>
      </c>
      <c r="C122" s="198" t="s">
        <v>36</v>
      </c>
      <c r="D122" s="198" t="s">
        <v>122</v>
      </c>
      <c r="E122" s="198" t="s">
        <v>13</v>
      </c>
      <c r="F122" s="283" t="s">
        <v>18</v>
      </c>
      <c r="G122" s="29" t="s">
        <v>123</v>
      </c>
      <c r="H122" s="30">
        <v>0</v>
      </c>
      <c r="I122" s="30">
        <f>[1]Lainlain!I125</f>
        <v>15412202.669999998</v>
      </c>
      <c r="J122" s="201">
        <f>[1]Lainlain!J125</f>
        <v>35212047.009999998</v>
      </c>
      <c r="K122" s="217">
        <f t="shared" si="9"/>
        <v>50624249.679999992</v>
      </c>
      <c r="L122" s="218">
        <f t="shared" si="10"/>
        <v>-50624249.679999992</v>
      </c>
      <c r="M122" s="279" t="s">
        <v>91</v>
      </c>
      <c r="N122" s="126"/>
    </row>
    <row r="123" spans="1:14" s="47" customFormat="1" x14ac:dyDescent="0.25">
      <c r="A123" s="188">
        <v>4</v>
      </c>
      <c r="B123" s="189">
        <v>1</v>
      </c>
      <c r="C123" s="190" t="s">
        <v>36</v>
      </c>
      <c r="D123" s="190" t="s">
        <v>62</v>
      </c>
      <c r="E123" s="190"/>
      <c r="F123" s="282"/>
      <c r="G123" s="247" t="s">
        <v>124</v>
      </c>
      <c r="H123" s="204">
        <f>H124</f>
        <v>0</v>
      </c>
      <c r="I123" s="204">
        <f>I124+I125</f>
        <v>531649575.67000002</v>
      </c>
      <c r="J123" s="204">
        <f>J124+J125</f>
        <v>107828971</v>
      </c>
      <c r="K123" s="26">
        <f t="shared" si="9"/>
        <v>639478546.67000008</v>
      </c>
      <c r="L123" s="227">
        <f t="shared" si="10"/>
        <v>-639478546.67000008</v>
      </c>
      <c r="M123" s="285" t="str">
        <f>M124</f>
        <v>-</v>
      </c>
      <c r="N123" s="281"/>
    </row>
    <row r="124" spans="1:14" s="47" customFormat="1" hidden="1" x14ac:dyDescent="0.25">
      <c r="A124" s="88">
        <v>4</v>
      </c>
      <c r="B124" s="48">
        <v>1</v>
      </c>
      <c r="C124" s="198" t="s">
        <v>36</v>
      </c>
      <c r="D124" s="198" t="s">
        <v>62</v>
      </c>
      <c r="E124" s="198" t="s">
        <v>16</v>
      </c>
      <c r="F124" s="36" t="s">
        <v>18</v>
      </c>
      <c r="G124" s="152" t="s">
        <v>125</v>
      </c>
      <c r="H124" s="30">
        <f>[1]Lainlain!H127</f>
        <v>0</v>
      </c>
      <c r="I124" s="200"/>
      <c r="J124" s="201">
        <f>[1]Lainlain!J127</f>
        <v>0</v>
      </c>
      <c r="K124" s="217">
        <f t="shared" si="9"/>
        <v>0</v>
      </c>
      <c r="L124" s="218">
        <f t="shared" si="10"/>
        <v>0</v>
      </c>
      <c r="M124" s="208" t="s">
        <v>91</v>
      </c>
      <c r="N124" s="281"/>
    </row>
    <row r="125" spans="1:14" s="47" customFormat="1" x14ac:dyDescent="0.25">
      <c r="A125" s="88">
        <v>4</v>
      </c>
      <c r="B125" s="48">
        <v>1</v>
      </c>
      <c r="C125" s="198" t="s">
        <v>36</v>
      </c>
      <c r="D125" s="198" t="s">
        <v>62</v>
      </c>
      <c r="E125" s="198" t="s">
        <v>16</v>
      </c>
      <c r="F125" s="283" t="s">
        <v>18</v>
      </c>
      <c r="G125" s="29" t="s">
        <v>126</v>
      </c>
      <c r="H125" s="30">
        <v>0</v>
      </c>
      <c r="I125" s="200">
        <f>[1]Lainlain!I128</f>
        <v>531649575.67000002</v>
      </c>
      <c r="J125" s="201">
        <f>[1]Lainlain!J128</f>
        <v>107828971</v>
      </c>
      <c r="K125" s="217">
        <f>I125+J125</f>
        <v>639478546.67000008</v>
      </c>
      <c r="L125" s="218">
        <f>H125-K125</f>
        <v>-639478546.67000008</v>
      </c>
      <c r="M125" s="208" t="s">
        <v>91</v>
      </c>
      <c r="N125" s="187"/>
    </row>
    <row r="126" spans="1:14" s="47" customFormat="1" x14ac:dyDescent="0.25">
      <c r="A126" s="188">
        <v>4</v>
      </c>
      <c r="B126" s="189">
        <v>1</v>
      </c>
      <c r="C126" s="190" t="s">
        <v>36</v>
      </c>
      <c r="D126" s="190" t="s">
        <v>64</v>
      </c>
      <c r="E126" s="190"/>
      <c r="F126" s="190"/>
      <c r="G126" s="247" t="s">
        <v>127</v>
      </c>
      <c r="H126" s="204">
        <f>H127</f>
        <v>59170739023</v>
      </c>
      <c r="I126" s="193">
        <f>I127</f>
        <v>14175747113</v>
      </c>
      <c r="J126" s="205">
        <f>J127</f>
        <v>5448467930</v>
      </c>
      <c r="K126" s="26">
        <f t="shared" si="9"/>
        <v>19624215043</v>
      </c>
      <c r="L126" s="227">
        <f t="shared" si="10"/>
        <v>39546523980</v>
      </c>
      <c r="M126" s="169">
        <f t="shared" si="11"/>
        <v>0.33165404669649229</v>
      </c>
      <c r="N126" s="126"/>
    </row>
    <row r="127" spans="1:14" s="47" customFormat="1" x14ac:dyDescent="0.25">
      <c r="A127" s="88">
        <v>4</v>
      </c>
      <c r="B127" s="48">
        <v>1</v>
      </c>
      <c r="C127" s="198" t="s">
        <v>36</v>
      </c>
      <c r="D127" s="198" t="s">
        <v>64</v>
      </c>
      <c r="E127" s="198" t="s">
        <v>27</v>
      </c>
      <c r="F127" s="36" t="s">
        <v>18</v>
      </c>
      <c r="G127" s="29" t="s">
        <v>128</v>
      </c>
      <c r="H127" s="30">
        <f>[1]Lainlain!H130</f>
        <v>59170739023</v>
      </c>
      <c r="I127" s="200">
        <f>[1]Lainlain!I130</f>
        <v>14175747113</v>
      </c>
      <c r="J127" s="201">
        <f>[1]Lainlain!J130</f>
        <v>5448467930</v>
      </c>
      <c r="K127" s="217">
        <f t="shared" si="9"/>
        <v>19624215043</v>
      </c>
      <c r="L127" s="218">
        <f t="shared" si="10"/>
        <v>39546523980</v>
      </c>
      <c r="M127" s="135">
        <f t="shared" si="11"/>
        <v>0.33165404669649229</v>
      </c>
      <c r="N127" s="281"/>
    </row>
    <row r="128" spans="1:14" s="47" customFormat="1" x14ac:dyDescent="0.25">
      <c r="A128" s="188">
        <v>4</v>
      </c>
      <c r="B128" s="189">
        <v>1</v>
      </c>
      <c r="C128" s="190" t="s">
        <v>36</v>
      </c>
      <c r="D128" s="190" t="s">
        <v>64</v>
      </c>
      <c r="E128" s="190" t="s">
        <v>42</v>
      </c>
      <c r="F128" s="282"/>
      <c r="G128" s="31" t="s">
        <v>129</v>
      </c>
      <c r="H128" s="204">
        <f>H129</f>
        <v>152100977</v>
      </c>
      <c r="I128" s="193">
        <f>I129</f>
        <v>19328411.450000003</v>
      </c>
      <c r="J128" s="205">
        <f>[1]Lainlain!J131</f>
        <v>8002470.0599999996</v>
      </c>
      <c r="K128" s="26">
        <f>I128+J128</f>
        <v>27330881.510000002</v>
      </c>
      <c r="L128" s="227">
        <f>H128-K128</f>
        <v>124770095.48999999</v>
      </c>
      <c r="M128" s="286" t="s">
        <v>91</v>
      </c>
      <c r="N128" s="187"/>
    </row>
    <row r="129" spans="1:14" s="47" customFormat="1" x14ac:dyDescent="0.25">
      <c r="A129" s="88">
        <v>4</v>
      </c>
      <c r="B129" s="48">
        <v>1</v>
      </c>
      <c r="C129" s="198" t="s">
        <v>36</v>
      </c>
      <c r="D129" s="198">
        <v>21</v>
      </c>
      <c r="E129" s="198" t="s">
        <v>42</v>
      </c>
      <c r="F129" s="283" t="s">
        <v>18</v>
      </c>
      <c r="G129" s="32" t="s">
        <v>130</v>
      </c>
      <c r="H129" s="30">
        <f>[1]Lainlain!H132</f>
        <v>152100977</v>
      </c>
      <c r="I129" s="200">
        <f>[1]Lainlain!I132</f>
        <v>19328411.450000003</v>
      </c>
      <c r="J129" s="201">
        <f>[1]Lainlain!J132</f>
        <v>8002470.0599999996</v>
      </c>
      <c r="K129" s="217">
        <f>I129+J129</f>
        <v>27330881.510000002</v>
      </c>
      <c r="L129" s="218">
        <f>H129-K129</f>
        <v>124770095.48999999</v>
      </c>
      <c r="M129" s="287" t="s">
        <v>91</v>
      </c>
      <c r="N129" s="126"/>
    </row>
    <row r="130" spans="1:14" s="47" customFormat="1" ht="16.5" thickBot="1" x14ac:dyDescent="0.3">
      <c r="A130" s="99">
        <v>4</v>
      </c>
      <c r="B130" s="100">
        <v>1</v>
      </c>
      <c r="C130" s="288" t="s">
        <v>36</v>
      </c>
      <c r="D130" s="288" t="s">
        <v>131</v>
      </c>
      <c r="E130" s="288" t="s">
        <v>13</v>
      </c>
      <c r="F130" s="289" t="s">
        <v>18</v>
      </c>
      <c r="G130" s="33" t="s">
        <v>132</v>
      </c>
      <c r="H130" s="290">
        <v>0</v>
      </c>
      <c r="I130" s="291">
        <f>[1]Lainlain!I133</f>
        <v>5699300</v>
      </c>
      <c r="J130" s="211">
        <f>[1]Lainlain!J133</f>
        <v>984500</v>
      </c>
      <c r="K130" s="257">
        <f>I130+J130</f>
        <v>6683800</v>
      </c>
      <c r="L130" s="240">
        <f>H130-K130</f>
        <v>-6683800</v>
      </c>
      <c r="M130" s="292" t="s">
        <v>91</v>
      </c>
      <c r="N130" s="126"/>
    </row>
  </sheetData>
  <mergeCells count="9">
    <mergeCell ref="A8:E8"/>
    <mergeCell ref="B1:M1"/>
    <mergeCell ref="B2:M2"/>
    <mergeCell ref="A5:E7"/>
    <mergeCell ref="G5:G7"/>
    <mergeCell ref="H5:H7"/>
    <mergeCell ref="I5:K5"/>
    <mergeCell ref="L5:L7"/>
    <mergeCell ref="M5:M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ADITYA ARIF</dc:creator>
  <cp:lastModifiedBy>ADITYA ARIF</cp:lastModifiedBy>
  <dcterms:created xsi:type="dcterms:W3CDTF">2026-01-13T07:06:43Z</dcterms:created>
  <dcterms:modified xsi:type="dcterms:W3CDTF">2026-01-13T07:07:42Z</dcterms:modified>
</cp:coreProperties>
</file>