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13_ncr:1_{CDE46A62-807D-4486-98E2-F66867903FDA}" xr6:coauthVersionLast="47" xr6:coauthVersionMax="47" xr10:uidLastSave="{00000000-0000-0000-0000-000000000000}"/>
  <bookViews>
    <workbookView xWindow="-120" yWindow="-120" windowWidth="29040" windowHeight="15720" xr2:uid="{F9E00628-44BF-4104-BC77-36B6CEE557A4}"/>
  </bookViews>
  <sheets>
    <sheet name="SE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 s="1"/>
  <c r="I16" i="1"/>
  <c r="J16" i="1"/>
  <c r="H17" i="1"/>
  <c r="I17" i="1"/>
  <c r="J17" i="1"/>
  <c r="K17" i="1" s="1"/>
  <c r="M17" i="1" s="1"/>
  <c r="H18" i="1"/>
  <c r="I18" i="1"/>
  <c r="J18" i="1"/>
  <c r="H20" i="1"/>
  <c r="I20" i="1"/>
  <c r="J20" i="1"/>
  <c r="J19" i="1" s="1"/>
  <c r="H21" i="1"/>
  <c r="I21" i="1"/>
  <c r="J21" i="1"/>
  <c r="H22" i="1"/>
  <c r="I23" i="1"/>
  <c r="J23" i="1"/>
  <c r="K23" i="1" s="1"/>
  <c r="I24" i="1"/>
  <c r="J24" i="1"/>
  <c r="K24" i="1" s="1"/>
  <c r="I25" i="1"/>
  <c r="J25" i="1"/>
  <c r="I26" i="1"/>
  <c r="J26" i="1"/>
  <c r="I27" i="1"/>
  <c r="J27" i="1"/>
  <c r="K27" i="1" s="1"/>
  <c r="I28" i="1"/>
  <c r="J28" i="1"/>
  <c r="K28" i="1" s="1"/>
  <c r="L28" i="1" s="1"/>
  <c r="I29" i="1"/>
  <c r="J29" i="1"/>
  <c r="H31" i="1"/>
  <c r="I31" i="1"/>
  <c r="J31" i="1"/>
  <c r="H32" i="1"/>
  <c r="I32" i="1"/>
  <c r="I30" i="1" s="1"/>
  <c r="J32" i="1"/>
  <c r="K32" i="1" s="1"/>
  <c r="M32" i="1" s="1"/>
  <c r="H33" i="1"/>
  <c r="I33" i="1"/>
  <c r="J33" i="1"/>
  <c r="H34" i="1"/>
  <c r="I34" i="1"/>
  <c r="J34" i="1"/>
  <c r="K34" i="1"/>
  <c r="L34" i="1"/>
  <c r="H35" i="1"/>
  <c r="I35" i="1"/>
  <c r="K35" i="1" s="1"/>
  <c r="J35" i="1"/>
  <c r="H37" i="1"/>
  <c r="I37" i="1"/>
  <c r="K37" i="1" s="1"/>
  <c r="M37" i="1" s="1"/>
  <c r="J37" i="1"/>
  <c r="H38" i="1"/>
  <c r="I38" i="1"/>
  <c r="I36" i="1" s="1"/>
  <c r="J38" i="1"/>
  <c r="J36" i="1" s="1"/>
  <c r="H40" i="1"/>
  <c r="I40" i="1"/>
  <c r="I39" i="1" s="1"/>
  <c r="J40" i="1"/>
  <c r="J39" i="1" s="1"/>
  <c r="H42" i="1"/>
  <c r="H41" i="1" s="1"/>
  <c r="I42" i="1"/>
  <c r="I41" i="1" s="1"/>
  <c r="J42" i="1"/>
  <c r="J41" i="1" s="1"/>
  <c r="H44" i="1"/>
  <c r="H43" i="1" s="1"/>
  <c r="I44" i="1"/>
  <c r="I43" i="1" s="1"/>
  <c r="J44" i="1"/>
  <c r="J43" i="1" s="1"/>
  <c r="H46" i="1"/>
  <c r="H45" i="1" s="1"/>
  <c r="I46" i="1"/>
  <c r="I45" i="1" s="1"/>
  <c r="J46" i="1"/>
  <c r="J45" i="1" s="1"/>
  <c r="H48" i="1"/>
  <c r="I48" i="1"/>
  <c r="I47" i="1" s="1"/>
  <c r="J48" i="1"/>
  <c r="J47" i="1" s="1"/>
  <c r="H50" i="1"/>
  <c r="H49" i="1" s="1"/>
  <c r="I50" i="1"/>
  <c r="I49" i="1" s="1"/>
  <c r="J50" i="1"/>
  <c r="J49" i="1" s="1"/>
  <c r="H56" i="1"/>
  <c r="I56" i="1"/>
  <c r="I55" i="1" s="1"/>
  <c r="J56" i="1"/>
  <c r="J55" i="1" s="1"/>
  <c r="H58" i="1"/>
  <c r="H57" i="1" s="1"/>
  <c r="I58" i="1"/>
  <c r="I57" i="1" s="1"/>
  <c r="J58" i="1"/>
  <c r="J57" i="1" s="1"/>
  <c r="H60" i="1"/>
  <c r="I60" i="1"/>
  <c r="I59" i="1" s="1"/>
  <c r="J60" i="1"/>
  <c r="J59" i="1" s="1"/>
  <c r="H62" i="1"/>
  <c r="I62" i="1"/>
  <c r="K62" i="1" s="1"/>
  <c r="M62" i="1" s="1"/>
  <c r="J62" i="1"/>
  <c r="H63" i="1"/>
  <c r="H61" i="1" s="1"/>
  <c r="I63" i="1"/>
  <c r="J63" i="1"/>
  <c r="H64" i="1"/>
  <c r="L64" i="1" s="1"/>
  <c r="I64" i="1"/>
  <c r="J64" i="1"/>
  <c r="K64" i="1"/>
  <c r="I65" i="1"/>
  <c r="J65" i="1"/>
  <c r="H67" i="1"/>
  <c r="I67" i="1"/>
  <c r="J67" i="1"/>
  <c r="J66" i="1" s="1"/>
  <c r="I68" i="1"/>
  <c r="K68" i="1" s="1"/>
  <c r="L68" i="1" s="1"/>
  <c r="J68" i="1"/>
  <c r="I70" i="1"/>
  <c r="I69" i="1" s="1"/>
  <c r="J70" i="1"/>
  <c r="J69" i="1" s="1"/>
  <c r="H73" i="1"/>
  <c r="I73" i="1"/>
  <c r="J73" i="1"/>
  <c r="H74" i="1"/>
  <c r="H72" i="1" s="1"/>
  <c r="I74" i="1"/>
  <c r="K74" i="1" s="1"/>
  <c r="M74" i="1" s="1"/>
  <c r="J74" i="1"/>
  <c r="H75" i="1"/>
  <c r="I75" i="1"/>
  <c r="J75" i="1"/>
  <c r="I76" i="1"/>
  <c r="J76" i="1"/>
  <c r="H77" i="1"/>
  <c r="I77" i="1"/>
  <c r="J77" i="1"/>
  <c r="K77" i="1"/>
  <c r="L77" i="1"/>
  <c r="I78" i="1"/>
  <c r="K78" i="1" s="1"/>
  <c r="L78" i="1" s="1"/>
  <c r="J78" i="1"/>
  <c r="J79" i="1"/>
  <c r="H80" i="1"/>
  <c r="H79" i="1" s="1"/>
  <c r="I80" i="1"/>
  <c r="I79" i="1" s="1"/>
  <c r="K79" i="1" s="1"/>
  <c r="M79" i="1" s="1"/>
  <c r="J80" i="1"/>
  <c r="K80" i="1"/>
  <c r="L80" i="1" s="1"/>
  <c r="J81" i="1"/>
  <c r="H82" i="1"/>
  <c r="H81" i="1" s="1"/>
  <c r="I82" i="1"/>
  <c r="I81" i="1" s="1"/>
  <c r="K81" i="1" s="1"/>
  <c r="M81" i="1" s="1"/>
  <c r="J82" i="1"/>
  <c r="K82" i="1"/>
  <c r="L82" i="1" s="1"/>
  <c r="H84" i="1"/>
  <c r="H83" i="1" s="1"/>
  <c r="I84" i="1"/>
  <c r="J84" i="1"/>
  <c r="K84" i="1"/>
  <c r="I85" i="1"/>
  <c r="J85" i="1"/>
  <c r="I87" i="1"/>
  <c r="H88" i="1"/>
  <c r="H87" i="1" s="1"/>
  <c r="I88" i="1"/>
  <c r="J88" i="1"/>
  <c r="J87" i="1" s="1"/>
  <c r="J86" i="1" s="1"/>
  <c r="K88" i="1"/>
  <c r="M88" i="1" s="1"/>
  <c r="L88" i="1"/>
  <c r="H90" i="1"/>
  <c r="H89" i="1" s="1"/>
  <c r="I90" i="1"/>
  <c r="J90" i="1"/>
  <c r="J89" i="1" s="1"/>
  <c r="M95" i="1"/>
  <c r="H96" i="1"/>
  <c r="I96" i="1"/>
  <c r="K96" i="1" s="1"/>
  <c r="J96" i="1"/>
  <c r="J94" i="1" s="1"/>
  <c r="H97" i="1"/>
  <c r="I97" i="1"/>
  <c r="J97" i="1"/>
  <c r="H99" i="1"/>
  <c r="I99" i="1"/>
  <c r="I98" i="1" s="1"/>
  <c r="J99" i="1"/>
  <c r="J98" i="1" s="1"/>
  <c r="H100" i="1"/>
  <c r="I100" i="1"/>
  <c r="J100" i="1"/>
  <c r="H101" i="1"/>
  <c r="I101" i="1"/>
  <c r="K101" i="1" s="1"/>
  <c r="M101" i="1" s="1"/>
  <c r="J101" i="1"/>
  <c r="I104" i="1"/>
  <c r="J104" i="1"/>
  <c r="K105" i="1"/>
  <c r="L105" i="1" s="1"/>
  <c r="H108" i="1"/>
  <c r="I108" i="1"/>
  <c r="J108" i="1"/>
  <c r="H110" i="1"/>
  <c r="J110" i="1"/>
  <c r="H111" i="1"/>
  <c r="I111" i="1"/>
  <c r="I110" i="1" s="1"/>
  <c r="K110" i="1" s="1"/>
  <c r="M110" i="1" s="1"/>
  <c r="J111" i="1"/>
  <c r="K111" i="1"/>
  <c r="M111" i="1" s="1"/>
  <c r="L111" i="1"/>
  <c r="J112" i="1"/>
  <c r="H113" i="1"/>
  <c r="I113" i="1"/>
  <c r="K113" i="1" s="1"/>
  <c r="M113" i="1" s="1"/>
  <c r="J113" i="1"/>
  <c r="I114" i="1"/>
  <c r="J114" i="1"/>
  <c r="K114" i="1"/>
  <c r="L114" i="1" s="1"/>
  <c r="H117" i="1"/>
  <c r="I117" i="1"/>
  <c r="I116" i="1" s="1"/>
  <c r="J117" i="1"/>
  <c r="J116" i="1" s="1"/>
  <c r="J115" i="1" s="1"/>
  <c r="H118" i="1"/>
  <c r="J118" i="1"/>
  <c r="I119" i="1"/>
  <c r="I118" i="1" s="1"/>
  <c r="J119" i="1"/>
  <c r="H120" i="1"/>
  <c r="I121" i="1"/>
  <c r="J121" i="1"/>
  <c r="I122" i="1"/>
  <c r="J122" i="1"/>
  <c r="J120" i="1" s="1"/>
  <c r="I123" i="1"/>
  <c r="J123" i="1"/>
  <c r="I124" i="1"/>
  <c r="K124" i="1" s="1"/>
  <c r="L124" i="1" s="1"/>
  <c r="J124" i="1"/>
  <c r="I125" i="1"/>
  <c r="K125" i="1" s="1"/>
  <c r="L125" i="1" s="1"/>
  <c r="J125" i="1"/>
  <c r="I126" i="1"/>
  <c r="K126" i="1" s="1"/>
  <c r="L126" i="1" s="1"/>
  <c r="J126" i="1"/>
  <c r="H127" i="1"/>
  <c r="M127" i="1"/>
  <c r="H128" i="1"/>
  <c r="I128" i="1"/>
  <c r="I127" i="1" s="1"/>
  <c r="J128" i="1"/>
  <c r="K128" i="1"/>
  <c r="L128" i="1" s="1"/>
  <c r="I129" i="1"/>
  <c r="J129" i="1"/>
  <c r="K129" i="1"/>
  <c r="L129" i="1" s="1"/>
  <c r="H131" i="1"/>
  <c r="H130" i="1" s="1"/>
  <c r="I131" i="1"/>
  <c r="I130" i="1" s="1"/>
  <c r="J131" i="1"/>
  <c r="J130" i="1" s="1"/>
  <c r="H132" i="1"/>
  <c r="J132" i="1"/>
  <c r="H133" i="1"/>
  <c r="I133" i="1"/>
  <c r="I132" i="1" s="1"/>
  <c r="J133" i="1"/>
  <c r="K133" i="1" s="1"/>
  <c r="L133" i="1" s="1"/>
  <c r="I134" i="1"/>
  <c r="J134" i="1"/>
  <c r="L60" i="1" l="1"/>
  <c r="L113" i="1"/>
  <c r="L32" i="1"/>
  <c r="L62" i="1"/>
  <c r="M27" i="1"/>
  <c r="L27" i="1"/>
  <c r="L56" i="1"/>
  <c r="L48" i="1"/>
  <c r="K69" i="1"/>
  <c r="L69" i="1" s="1"/>
  <c r="K19" i="1"/>
  <c r="M19" i="1" s="1"/>
  <c r="H39" i="1"/>
  <c r="L39" i="1" s="1"/>
  <c r="K108" i="1"/>
  <c r="L108" i="1" s="1"/>
  <c r="M77" i="1"/>
  <c r="K67" i="1"/>
  <c r="M67" i="1" s="1"/>
  <c r="M34" i="1"/>
  <c r="K131" i="1"/>
  <c r="I112" i="1"/>
  <c r="K112" i="1" s="1"/>
  <c r="J92" i="1"/>
  <c r="K73" i="1"/>
  <c r="M73" i="1" s="1"/>
  <c r="K58" i="1"/>
  <c r="K50" i="1"/>
  <c r="K46" i="1"/>
  <c r="K42" i="1"/>
  <c r="K38" i="1"/>
  <c r="K31" i="1"/>
  <c r="M31" i="1" s="1"/>
  <c r="K26" i="1"/>
  <c r="I19" i="1"/>
  <c r="K100" i="1"/>
  <c r="M100" i="1" s="1"/>
  <c r="H47" i="1"/>
  <c r="L100" i="1"/>
  <c r="K122" i="1"/>
  <c r="L122" i="1" s="1"/>
  <c r="H112" i="1"/>
  <c r="L112" i="1" s="1"/>
  <c r="K99" i="1"/>
  <c r="M96" i="1"/>
  <c r="I66" i="1"/>
  <c r="K66" i="1" s="1"/>
  <c r="K49" i="1"/>
  <c r="M49" i="1" s="1"/>
  <c r="K45" i="1"/>
  <c r="M45" i="1" s="1"/>
  <c r="K41" i="1"/>
  <c r="M41" i="1" s="1"/>
  <c r="K36" i="1"/>
  <c r="H30" i="1"/>
  <c r="K25" i="1"/>
  <c r="H19" i="1"/>
  <c r="K18" i="1"/>
  <c r="M18" i="1" s="1"/>
  <c r="H55" i="1"/>
  <c r="H54" i="1" s="1"/>
  <c r="K123" i="1"/>
  <c r="L123" i="1" s="1"/>
  <c r="K134" i="1"/>
  <c r="L134" i="1" s="1"/>
  <c r="L99" i="1"/>
  <c r="K85" i="1"/>
  <c r="L85" i="1" s="1"/>
  <c r="K76" i="1"/>
  <c r="L76" i="1" s="1"/>
  <c r="K33" i="1"/>
  <c r="M33" i="1" s="1"/>
  <c r="H59" i="1"/>
  <c r="K104" i="1"/>
  <c r="L104" i="1" s="1"/>
  <c r="K29" i="1"/>
  <c r="I120" i="1"/>
  <c r="K90" i="1"/>
  <c r="L90" i="1" s="1"/>
  <c r="L84" i="1"/>
  <c r="M64" i="1"/>
  <c r="L44" i="1"/>
  <c r="K121" i="1"/>
  <c r="L121" i="1" s="1"/>
  <c r="I61" i="1"/>
  <c r="I54" i="1" s="1"/>
  <c r="J83" i="1"/>
  <c r="K75" i="1"/>
  <c r="K60" i="1"/>
  <c r="M60" i="1" s="1"/>
  <c r="K56" i="1"/>
  <c r="M56" i="1" s="1"/>
  <c r="K48" i="1"/>
  <c r="M48" i="1" s="1"/>
  <c r="K44" i="1"/>
  <c r="M44" i="1" s="1"/>
  <c r="K40" i="1"/>
  <c r="M40" i="1" s="1"/>
  <c r="H36" i="1"/>
  <c r="L36" i="1" s="1"/>
  <c r="I22" i="1"/>
  <c r="K97" i="1"/>
  <c r="L97" i="1" s="1"/>
  <c r="K63" i="1"/>
  <c r="M63" i="1" s="1"/>
  <c r="J61" i="1"/>
  <c r="J54" i="1" s="1"/>
  <c r="K70" i="1"/>
  <c r="L70" i="1" s="1"/>
  <c r="K132" i="1"/>
  <c r="J127" i="1"/>
  <c r="K127" i="1" s="1"/>
  <c r="L127" i="1" s="1"/>
  <c r="J109" i="1"/>
  <c r="J107" i="1" s="1"/>
  <c r="I89" i="1"/>
  <c r="I86" i="1" s="1"/>
  <c r="I83" i="1"/>
  <c r="K47" i="1"/>
  <c r="M47" i="1" s="1"/>
  <c r="K43" i="1"/>
  <c r="M43" i="1" s="1"/>
  <c r="K39" i="1"/>
  <c r="K65" i="1"/>
  <c r="L65" i="1" s="1"/>
  <c r="K118" i="1"/>
  <c r="L118" i="1" s="1"/>
  <c r="L101" i="1"/>
  <c r="H98" i="1"/>
  <c r="J72" i="1"/>
  <c r="M35" i="1"/>
  <c r="J30" i="1"/>
  <c r="K30" i="1" s="1"/>
  <c r="K21" i="1"/>
  <c r="M21" i="1" s="1"/>
  <c r="J15" i="1"/>
  <c r="I15" i="1"/>
  <c r="I13" i="1" s="1"/>
  <c r="I115" i="1"/>
  <c r="K115" i="1" s="1"/>
  <c r="K116" i="1"/>
  <c r="L67" i="1"/>
  <c r="L18" i="1"/>
  <c r="K87" i="1"/>
  <c r="L25" i="1"/>
  <c r="M25" i="1"/>
  <c r="K130" i="1"/>
  <c r="M130" i="1" s="1"/>
  <c r="L41" i="1"/>
  <c r="L130" i="1"/>
  <c r="L23" i="1"/>
  <c r="M23" i="1"/>
  <c r="L75" i="1"/>
  <c r="M75" i="1"/>
  <c r="L81" i="1"/>
  <c r="H86" i="1"/>
  <c r="L29" i="1"/>
  <c r="M29" i="1"/>
  <c r="K89" i="1"/>
  <c r="L89" i="1" s="1"/>
  <c r="K83" i="1"/>
  <c r="M83" i="1" s="1"/>
  <c r="L17" i="1"/>
  <c r="K120" i="1"/>
  <c r="L120" i="1" s="1"/>
  <c r="J71" i="1"/>
  <c r="K59" i="1"/>
  <c r="M59" i="1" s="1"/>
  <c r="K55" i="1"/>
  <c r="M30" i="1"/>
  <c r="K15" i="1"/>
  <c r="M15" i="1" s="1"/>
  <c r="L19" i="1"/>
  <c r="L96" i="1"/>
  <c r="K57" i="1"/>
  <c r="M57" i="1" s="1"/>
  <c r="L24" i="1"/>
  <c r="M24" i="1"/>
  <c r="L110" i="1"/>
  <c r="L35" i="1"/>
  <c r="L26" i="1"/>
  <c r="M26" i="1"/>
  <c r="L45" i="1"/>
  <c r="L79" i="1"/>
  <c r="L33" i="1"/>
  <c r="M118" i="1"/>
  <c r="L132" i="1"/>
  <c r="H71" i="1"/>
  <c r="L59" i="1"/>
  <c r="L47" i="1"/>
  <c r="L43" i="1"/>
  <c r="L21" i="1"/>
  <c r="H13" i="1"/>
  <c r="H116" i="1"/>
  <c r="I94" i="1"/>
  <c r="H66" i="1"/>
  <c r="L37" i="1"/>
  <c r="L31" i="1"/>
  <c r="K20" i="1"/>
  <c r="M20" i="1" s="1"/>
  <c r="K16" i="1"/>
  <c r="M16" i="1" s="1"/>
  <c r="K117" i="1"/>
  <c r="M117" i="1" s="1"/>
  <c r="I109" i="1"/>
  <c r="K109" i="1" s="1"/>
  <c r="H94" i="1"/>
  <c r="J22" i="1"/>
  <c r="K119" i="1"/>
  <c r="L119" i="1" s="1"/>
  <c r="L74" i="1"/>
  <c r="M84" i="1"/>
  <c r="M82" i="1"/>
  <c r="M80" i="1"/>
  <c r="M78" i="1"/>
  <c r="M28" i="1"/>
  <c r="I72" i="1"/>
  <c r="M38" i="1" l="1"/>
  <c r="L38" i="1"/>
  <c r="M46" i="1"/>
  <c r="L46" i="1"/>
  <c r="M42" i="1"/>
  <c r="L42" i="1"/>
  <c r="M116" i="1"/>
  <c r="M58" i="1"/>
  <c r="L58" i="1"/>
  <c r="L117" i="1"/>
  <c r="L55" i="1"/>
  <c r="M112" i="1"/>
  <c r="K98" i="1"/>
  <c r="M98" i="1" s="1"/>
  <c r="M99" i="1"/>
  <c r="L30" i="1"/>
  <c r="M131" i="1"/>
  <c r="L131" i="1"/>
  <c r="L40" i="1"/>
  <c r="M50" i="1"/>
  <c r="L50" i="1"/>
  <c r="K61" i="1"/>
  <c r="M61" i="1" s="1"/>
  <c r="L63" i="1"/>
  <c r="L66" i="1"/>
  <c r="M36" i="1"/>
  <c r="H109" i="1"/>
  <c r="L109" i="1" s="1"/>
  <c r="L73" i="1"/>
  <c r="L49" i="1"/>
  <c r="M39" i="1"/>
  <c r="M55" i="1"/>
  <c r="K22" i="1"/>
  <c r="M22" i="1" s="1"/>
  <c r="K86" i="1"/>
  <c r="M86" i="1" s="1"/>
  <c r="M87" i="1"/>
  <c r="I92" i="1"/>
  <c r="K92" i="1" s="1"/>
  <c r="K94" i="1"/>
  <c r="M94" i="1" s="1"/>
  <c r="L54" i="1"/>
  <c r="H52" i="1"/>
  <c r="J13" i="1"/>
  <c r="L22" i="1"/>
  <c r="H92" i="1"/>
  <c r="I107" i="1"/>
  <c r="K107" i="1" s="1"/>
  <c r="J52" i="1"/>
  <c r="L57" i="1"/>
  <c r="K72" i="1"/>
  <c r="I71" i="1"/>
  <c r="K71" i="1" s="1"/>
  <c r="M71" i="1" s="1"/>
  <c r="M109" i="1"/>
  <c r="H115" i="1"/>
  <c r="M115" i="1" s="1"/>
  <c r="L116" i="1"/>
  <c r="L16" i="1"/>
  <c r="K54" i="1"/>
  <c r="M66" i="1"/>
  <c r="L20" i="1"/>
  <c r="L15" i="1"/>
  <c r="L83" i="1"/>
  <c r="L87" i="1"/>
  <c r="L92" i="1" l="1"/>
  <c r="L94" i="1"/>
  <c r="L98" i="1"/>
  <c r="I52" i="1"/>
  <c r="I10" i="1" s="1"/>
  <c r="L86" i="1"/>
  <c r="L61" i="1"/>
  <c r="J10" i="1"/>
  <c r="K13" i="1"/>
  <c r="M72" i="1"/>
  <c r="L72" i="1"/>
  <c r="L71" i="1"/>
  <c r="M92" i="1"/>
  <c r="L115" i="1"/>
  <c r="H107" i="1"/>
  <c r="L107" i="1" s="1"/>
  <c r="M54" i="1"/>
  <c r="K52" i="1"/>
  <c r="M52" i="1" s="1"/>
  <c r="L52" i="1" l="1"/>
  <c r="K10" i="1"/>
  <c r="M13" i="1"/>
  <c r="L13" i="1"/>
  <c r="H10" i="1"/>
  <c r="L10" i="1" s="1"/>
  <c r="M107" i="1"/>
  <c r="M10" i="1" l="1"/>
</calcChain>
</file>

<file path=xl/sharedStrings.xml><?xml version="1.0" encoding="utf-8"?>
<sst xmlns="http://schemas.openxmlformats.org/spreadsheetml/2006/main" count="521" uniqueCount="136">
  <si>
    <t>-</t>
  </si>
  <si>
    <t xml:space="preserve">Pendapatan Denda Pengakhiran Sewa  BMD </t>
  </si>
  <si>
    <t>0001</t>
  </si>
  <si>
    <t>01</t>
  </si>
  <si>
    <t>17</t>
  </si>
  <si>
    <t>04</t>
  </si>
  <si>
    <t>Pendapatan BLUD dari Jasa Giro</t>
  </si>
  <si>
    <t>06</t>
  </si>
  <si>
    <t>Pendapatan BLUD dari Lain-lain Pendapatan BLUD yang sah</t>
  </si>
  <si>
    <t>16</t>
  </si>
  <si>
    <t>Pendapatan BLUD dari Jasa Layanan</t>
  </si>
  <si>
    <t>02</t>
  </si>
  <si>
    <t>Pendapatan BLUD</t>
  </si>
  <si>
    <t>Pendapatan dari Pengembalian Kelebihan Pembayaran Belanja Jasa</t>
  </si>
  <si>
    <t>03</t>
  </si>
  <si>
    <t>15</t>
  </si>
  <si>
    <t>Pendapatan dari Pengembalian Kelebihan Pembayaran Gaji dan Tunjangan</t>
  </si>
  <si>
    <t>Pendapatan dari Pengembalian</t>
  </si>
  <si>
    <t>Pendapatan Hasil Eksekusi atas Jaminan</t>
  </si>
  <si>
    <t>14</t>
  </si>
  <si>
    <t>Pendapatan Denda Pajak Daerah</t>
  </si>
  <si>
    <t>12</t>
  </si>
  <si>
    <t>Pendapatan Denda atas Keterlambatan Pelaksanaan Pekerjaan</t>
  </si>
  <si>
    <t>11</t>
  </si>
  <si>
    <t>Penerimaan atas Tuntutan Ganti Kerugian Keuangan Daerah</t>
  </si>
  <si>
    <t>08</t>
  </si>
  <si>
    <t>Pendapatan Bunga atas Penempatan Uang Pemerintah Daerah</t>
  </si>
  <si>
    <t>07</t>
  </si>
  <si>
    <t>Pendapatan Bunga</t>
  </si>
  <si>
    <t>Jasa Giro pada Kas di Bendahara</t>
  </si>
  <si>
    <t>05</t>
  </si>
  <si>
    <t>Jasa Giro Kas pada Daerah</t>
  </si>
  <si>
    <t>Penerimaan Jasa Giro</t>
  </si>
  <si>
    <t>Hasil dari Kerja Sama Penyediaan Infrastruktur</t>
  </si>
  <si>
    <t>Hasil Kerja Sama Pemanfaatan BMD</t>
  </si>
  <si>
    <t>Hasil Sewa BMD</t>
  </si>
  <si>
    <t>Hasil Pemanfaatan BMD yang Tidak Dipisahkan</t>
  </si>
  <si>
    <t>Hasil Penjualan BMD yang Tidak Dipisahkan</t>
  </si>
  <si>
    <t>Lain-lain Pendapatan Asli Daerah yang Sah</t>
  </si>
  <si>
    <t>Bagian Laba Yang dibagikan kepada Pemerintah Daerah (Dividen) atas Penyertaan Modal pada BUMD (Bidang Air Minum)</t>
  </si>
  <si>
    <t>Bagian Laba Yang dibagikan kepada Pemerintah Daerah (Dividen) atas Penyertaan Modal pada BUMD (Aneka Usaha)</t>
  </si>
  <si>
    <t>Bagian Laba Yang dibagikan kepada Pemerintah Daerah (Dividen) atas Penyertaan Modal pada BUMD (Lembaga Keuangan) Tugu Artha Sejahtera</t>
  </si>
  <si>
    <t>0002</t>
  </si>
  <si>
    <t>Bagian Laba Yang dibagikan kepada Pemerintah Daerah (Dividen) atas Penyertaan Modal pada BUMD (Lembaga Keuangan) Bank Jatim</t>
  </si>
  <si>
    <t>Bagian Laba Yang dibagikan kepada Pemerintah Daerah (Dividen) atas Penyertaan Modal pada BUMD</t>
  </si>
  <si>
    <t xml:space="preserve">Hasil Pengelolaan Kekayaan Daerah yang Dipisahkan </t>
  </si>
  <si>
    <t>Retribusi Pemakainan Tenaga Kerja Asing</t>
  </si>
  <si>
    <t>Retribusi Persetujuan Bangunan Gedung (PBG)</t>
  </si>
  <si>
    <t>Retribusi Perizinan Tertentu</t>
  </si>
  <si>
    <t>Retribusi Penjualan Produksi Hasil Usaha Daerah berupa Kompos (DLH)</t>
  </si>
  <si>
    <t>0003</t>
  </si>
  <si>
    <t>Retribusi Penjualan Produksi Hasil Usaha Daerah berupa Bibit atau Benih Ikan</t>
  </si>
  <si>
    <t>Retribusi Penjualan Produksi Usaha Daerah</t>
  </si>
  <si>
    <t>Retribusi Pelayanan Tempat Rekreasi, Pariwisata dan Olahraga</t>
  </si>
  <si>
    <t>09</t>
  </si>
  <si>
    <t>Retribusi Tempat Rekreasi dan Olah Raga</t>
  </si>
  <si>
    <t>Retribusi Pelayanan Tempat Khusus Parkir</t>
  </si>
  <si>
    <t>Retribusi Tempat Khusus Parkir</t>
  </si>
  <si>
    <t>Retribusi Pemakaian Alat (SATPOL PP)</t>
  </si>
  <si>
    <t>0007</t>
  </si>
  <si>
    <t>Retribusi Pemakaian Alat (DPUPR PERKIM)</t>
  </si>
  <si>
    <t>Retribusi Pemakaian Laboratorium (DLH)</t>
  </si>
  <si>
    <t>0004</t>
  </si>
  <si>
    <t>Retribusi Pemakaian Laboratorium (DPUPR PERKIM)</t>
  </si>
  <si>
    <t>Retribusi Penyewaan Bangunan (DIKBUD)</t>
  </si>
  <si>
    <t>Retribusi Penyewaan Tanah (BKAD)</t>
  </si>
  <si>
    <t>Retribusi Pemakaian Kekayaan Daerah</t>
  </si>
  <si>
    <t>Retribusi Jasa Usaha</t>
  </si>
  <si>
    <t>Retribusi Limbah IPLT</t>
  </si>
  <si>
    <t>10</t>
  </si>
  <si>
    <t>Retribusi Penyediaan dan/atau Penyedotan Kakus (DPUPR PERKIM)</t>
  </si>
  <si>
    <t>Retribusi Penyediaan dan/atau Penyedotan Kakus (DLH)</t>
  </si>
  <si>
    <t>Retribusi Penyediaan dan/atau Penyedotan Kakus</t>
  </si>
  <si>
    <t>Retribusi MCC</t>
  </si>
  <si>
    <t>Retribusi Kios</t>
  </si>
  <si>
    <t>Retribusi Los</t>
  </si>
  <si>
    <t>Retribusi Pelataran</t>
  </si>
  <si>
    <t>Retribusi Pelayanan Pasar</t>
  </si>
  <si>
    <t>Retribusi Pelayanan Parkir di Tepi Jalan Umum</t>
  </si>
  <si>
    <t>Retribusi Pelayanan Persampahan/ Kebersihan</t>
  </si>
  <si>
    <t>Retribusi Pelayanan Kesehatan</t>
  </si>
  <si>
    <t>0006</t>
  </si>
  <si>
    <t>Retribusi Jasa Umum</t>
  </si>
  <si>
    <t>HASIL RETRIBUSI DAERAH</t>
  </si>
  <si>
    <t>OPSEN BBNKB</t>
  </si>
  <si>
    <t>21</t>
  </si>
  <si>
    <t>OPSEN BEA BALIK NAMA KENDARAAN BERMOTOR (BBNKB)</t>
  </si>
  <si>
    <t>OPSEN PKB</t>
  </si>
  <si>
    <t>20</t>
  </si>
  <si>
    <t>OPSEN PAJAK KENDARAAN BERMOTOR (PKB)</t>
  </si>
  <si>
    <t>Pajak Bea Perolehan Hak Atas Tanah &amp; Bangunan (BPHTB)</t>
  </si>
  <si>
    <t>Pajak Bumi dan Bangunan Perkotaan (PBB)</t>
  </si>
  <si>
    <t xml:space="preserve"> Pajak Air Tanah</t>
  </si>
  <si>
    <t>PBJT-Jasa Parkir</t>
  </si>
  <si>
    <t>PBJT JASA PARKIR</t>
  </si>
  <si>
    <t>PBJT-konsumsi Tenaga Listrik  yang dihasilkan Sendiri</t>
  </si>
  <si>
    <t>PBJT-Konsumsi Tenaga Listrik dari Sumber Lain</t>
  </si>
  <si>
    <t>PBJT TENAGA LISTRIK</t>
  </si>
  <si>
    <t xml:space="preserve"> Reklame Berjalan</t>
  </si>
  <si>
    <t>0005</t>
  </si>
  <si>
    <t xml:space="preserve"> Reklame Selebaran</t>
  </si>
  <si>
    <t xml:space="preserve"> Reklame Melekat/Stiker/Poster</t>
  </si>
  <si>
    <t xml:space="preserve"> Reklame Kain</t>
  </si>
  <si>
    <t xml:space="preserve"> Reklame Papan/Billboard/Mika/Videotron/Megatron</t>
  </si>
  <si>
    <t xml:space="preserve"> Pajak Reklame</t>
  </si>
  <si>
    <t>PBJT-Diskotik, Karaoke,Kelab Malam, Bar, dan Mandi Uap/SPA</t>
  </si>
  <si>
    <t>PBJT-Panti Pijat dan Pijat Refleksi</t>
  </si>
  <si>
    <t>PBJT-Olahraga Permainan dengan menggunakan tempat/ruang dan/atau Peralatan dan Perlengkapan untuk Olahraga dan Kebugaran</t>
  </si>
  <si>
    <t>PBJT-Permainan Ketangkasan</t>
  </si>
  <si>
    <t>PBJT-Pameran</t>
  </si>
  <si>
    <t>PBJT-Pergelaran Kesenian, Musik, Tari, dan/atau Busana</t>
  </si>
  <si>
    <t>PBJT-Tontonan Film atau Bentuk Tontonan Aauio Visual Lainnya yang Dipertontonkan ecara langsung disuatu lokasi tertentu</t>
  </si>
  <si>
    <t>PBJT JASA KESENIAN DAN HIBURAN</t>
  </si>
  <si>
    <t>PBJT-Penyedia Jasa Boga dan Katering</t>
  </si>
  <si>
    <t>PBJT-Restoran</t>
  </si>
  <si>
    <t xml:space="preserve"> PBJT JASA MAKANAN DAN/ATAU MINUMAN</t>
  </si>
  <si>
    <t>PBJT-Rumah Penginapan/Guesthouse/Bungalo/Resort/Cottage</t>
  </si>
  <si>
    <t>0009</t>
  </si>
  <si>
    <t>19</t>
  </si>
  <si>
    <t xml:space="preserve"> PBJT-Wisma Pariwisata</t>
  </si>
  <si>
    <t xml:space="preserve"> PBJT-Hotel </t>
  </si>
  <si>
    <t>PBJT JASA PERHOTELAN</t>
  </si>
  <si>
    <t>HASIL PAJAK DAERAH</t>
  </si>
  <si>
    <t>PENDAPATAN ASLI DAERAH</t>
  </si>
  <si>
    <t>Rp.</t>
  </si>
  <si>
    <t>S/D SEPTEMBER 2025</t>
  </si>
  <si>
    <t>SEPTEMBER 2025</t>
  </si>
  <si>
    <t>S/D BULAN LALU</t>
  </si>
  <si>
    <t>% S/D BULAN</t>
  </si>
  <si>
    <t>KURANG/(LEBIH)</t>
  </si>
  <si>
    <t>REALISASI PENERIMAAN</t>
  </si>
  <si>
    <t>ANGGARAN TAHUN 2025</t>
  </si>
  <si>
    <t xml:space="preserve">URAIAN </t>
  </si>
  <si>
    <t>KODE REKENING</t>
  </si>
  <si>
    <t>TAHUN ANGGARAN 2025  S/D SEPTEMBER 2025</t>
  </si>
  <si>
    <t>LAPORAN REALISASI PENERIMAAN PENDAPATAN ASLI DAERAH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</si>
</sst>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 Narrow"/>
      <family val="2"/>
    </font>
    <font>
      <sz val="12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>
      <alignment vertical="center"/>
    </xf>
  </cellStyleXfs>
  <cellXfs count="319">
    <xf numFmtId="0" fontId="0" fillId="0" borderId="0" xfId="0"/>
    <xf numFmtId="0" fontId="5" fillId="0" borderId="2" xfId="0" applyFont="1" applyBorder="1"/>
    <xf numFmtId="0" fontId="6" fillId="0" borderId="6" xfId="0" applyFont="1" applyBorder="1"/>
    <xf numFmtId="0" fontId="7" fillId="0" borderId="7" xfId="0" applyFont="1" applyBorder="1"/>
    <xf numFmtId="0" fontId="5" fillId="0" borderId="0" xfId="0" applyFont="1"/>
    <xf numFmtId="0" fontId="8" fillId="0" borderId="5" xfId="0" quotePrefix="1" applyFont="1" applyBorder="1" applyAlignment="1">
      <alignment horizontal="center" vertical="center"/>
    </xf>
    <xf numFmtId="164" fontId="5" fillId="0" borderId="6" xfId="4" applyNumberFormat="1" applyFont="1" applyBorder="1"/>
    <xf numFmtId="0" fontId="6" fillId="0" borderId="7" xfId="0" applyFont="1" applyBorder="1"/>
    <xf numFmtId="43" fontId="9" fillId="0" borderId="8" xfId="5" applyFont="1" applyFill="1" applyBorder="1" applyAlignment="1">
      <alignment horizontal="right" vertical="center"/>
    </xf>
    <xf numFmtId="164" fontId="10" fillId="0" borderId="8" xfId="4" applyNumberFormat="1" applyFont="1" applyBorder="1" applyAlignment="1">
      <alignment vertical="center"/>
    </xf>
    <xf numFmtId="164" fontId="5" fillId="0" borderId="8" xfId="4" applyNumberFormat="1" applyFont="1" applyBorder="1" applyAlignment="1">
      <alignment vertical="center"/>
    </xf>
    <xf numFmtId="164" fontId="5" fillId="0" borderId="0" xfId="4" applyNumberFormat="1" applyFont="1" applyBorder="1"/>
    <xf numFmtId="0" fontId="10" fillId="0" borderId="5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3" fontId="9" fillId="0" borderId="11" xfId="5" applyFont="1" applyFill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8" fillId="0" borderId="0" xfId="0" quotePrefix="1" applyFont="1" applyAlignment="1">
      <alignment horizontal="center" vertical="center"/>
    </xf>
    <xf numFmtId="43" fontId="9" fillId="0" borderId="12" xfId="5" applyFont="1" applyFill="1" applyBorder="1" applyAlignment="1">
      <alignment horizontal="right" vertical="center"/>
    </xf>
    <xf numFmtId="43" fontId="9" fillId="0" borderId="15" xfId="5" applyFont="1" applyFill="1" applyBorder="1" applyAlignment="1">
      <alignment horizontal="right" vertical="center"/>
    </xf>
    <xf numFmtId="164" fontId="10" fillId="0" borderId="12" xfId="4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9" fillId="0" borderId="10" xfId="0" quotePrefix="1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43" fontId="5" fillId="0" borderId="6" xfId="0" applyNumberFormat="1" applyFont="1" applyBorder="1" applyAlignment="1">
      <alignment horizontal="right" vertical="center"/>
    </xf>
    <xf numFmtId="164" fontId="10" fillId="0" borderId="12" xfId="4" applyNumberFormat="1" applyFont="1" applyFill="1" applyBorder="1" applyAlignment="1">
      <alignment vertical="center"/>
    </xf>
    <xf numFmtId="10" fontId="10" fillId="0" borderId="6" xfId="3" applyNumberFormat="1" applyFont="1" applyBorder="1" applyAlignment="1">
      <alignment vertical="center"/>
    </xf>
    <xf numFmtId="0" fontId="9" fillId="0" borderId="12" xfId="0" applyFont="1" applyBorder="1" applyAlignment="1">
      <alignment horizontal="center"/>
    </xf>
    <xf numFmtId="0" fontId="8" fillId="0" borderId="3" xfId="0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9" fillId="0" borderId="6" xfId="2" applyNumberFormat="1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/>
    <xf numFmtId="0" fontId="11" fillId="0" borderId="6" xfId="0" applyFont="1" applyBorder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43" fontId="10" fillId="0" borderId="12" xfId="0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4" fillId="0" borderId="0" xfId="0" applyFont="1"/>
    <xf numFmtId="164" fontId="4" fillId="0" borderId="0" xfId="2" applyNumberFormat="1" applyFont="1"/>
    <xf numFmtId="0" fontId="13" fillId="0" borderId="0" xfId="0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164" fontId="4" fillId="0" borderId="0" xfId="2" applyNumberFormat="1" applyFont="1" applyFill="1"/>
    <xf numFmtId="0" fontId="9" fillId="4" borderId="0" xfId="0" applyFont="1" applyFill="1" applyAlignment="1">
      <alignment horizontal="center" vertical="center" wrapText="1"/>
    </xf>
    <xf numFmtId="164" fontId="10" fillId="4" borderId="8" xfId="2" applyNumberFormat="1" applyFont="1" applyFill="1" applyBorder="1" applyAlignment="1">
      <alignment horizontal="center"/>
    </xf>
    <xf numFmtId="164" fontId="10" fillId="4" borderId="0" xfId="2" quotePrefix="1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164" fontId="10" fillId="4" borderId="2" xfId="2" applyNumberFormat="1" applyFont="1" applyFill="1" applyBorder="1" applyAlignment="1">
      <alignment horizontal="center"/>
    </xf>
    <xf numFmtId="164" fontId="10" fillId="4" borderId="3" xfId="2" applyNumberFormat="1" applyFont="1" applyFill="1" applyBorder="1" applyAlignment="1">
      <alignment horizontal="center"/>
    </xf>
    <xf numFmtId="1" fontId="13" fillId="3" borderId="12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2" xfId="2" applyNumberFormat="1" applyFont="1" applyFill="1" applyBorder="1" applyAlignment="1">
      <alignment horizontal="center" vertical="center" wrapText="1"/>
    </xf>
    <xf numFmtId="1" fontId="4" fillId="3" borderId="13" xfId="2" applyNumberFormat="1" applyFont="1" applyFill="1" applyBorder="1" applyAlignment="1">
      <alignment horizontal="center"/>
    </xf>
    <xf numFmtId="1" fontId="4" fillId="3" borderId="11" xfId="2" applyNumberFormat="1" applyFont="1" applyFill="1" applyBorder="1" applyAlignment="1">
      <alignment horizontal="center"/>
    </xf>
    <xf numFmtId="1" fontId="4" fillId="3" borderId="12" xfId="2" applyNumberFormat="1" applyFont="1" applyFill="1" applyBorder="1" applyAlignment="1">
      <alignment horizontal="center"/>
    </xf>
    <xf numFmtId="1" fontId="4" fillId="3" borderId="11" xfId="2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64" fontId="4" fillId="0" borderId="0" xfId="2" applyNumberFormat="1" applyFont="1" applyFill="1" applyAlignment="1">
      <alignment horizontal="center"/>
    </xf>
    <xf numFmtId="0" fontId="13" fillId="0" borderId="7" xfId="0" applyFont="1" applyBorder="1"/>
    <xf numFmtId="164" fontId="4" fillId="0" borderId="0" xfId="2" applyNumberFormat="1" applyFont="1" applyBorder="1"/>
    <xf numFmtId="164" fontId="4" fillId="0" borderId="7" xfId="2" applyNumberFormat="1" applyFont="1" applyBorder="1"/>
    <xf numFmtId="164" fontId="4" fillId="0" borderId="6" xfId="2" applyNumberFormat="1" applyFont="1" applyBorder="1"/>
    <xf numFmtId="164" fontId="4" fillId="0" borderId="6" xfId="2" applyNumberFormat="1" applyFont="1" applyBorder="1" applyAlignment="1">
      <alignment horizontal="center"/>
    </xf>
    <xf numFmtId="164" fontId="10" fillId="0" borderId="0" xfId="2" applyNumberFormat="1" applyFont="1" applyFill="1" applyAlignment="1">
      <alignment horizontal="center" vertical="center"/>
    </xf>
    <xf numFmtId="0" fontId="10" fillId="0" borderId="6" xfId="0" applyFont="1" applyBorder="1"/>
    <xf numFmtId="164" fontId="10" fillId="0" borderId="0" xfId="2" applyNumberFormat="1" applyFont="1" applyBorder="1"/>
    <xf numFmtId="164" fontId="10" fillId="0" borderId="7" xfId="2" applyNumberFormat="1" applyFont="1" applyBorder="1" applyAlignment="1">
      <alignment vertical="center"/>
    </xf>
    <xf numFmtId="164" fontId="14" fillId="0" borderId="7" xfId="2" applyNumberFormat="1" applyFont="1" applyBorder="1" applyAlignment="1">
      <alignment vertical="center"/>
    </xf>
    <xf numFmtId="43" fontId="14" fillId="0" borderId="7" xfId="0" applyNumberFormat="1" applyFont="1" applyBorder="1" applyAlignment="1">
      <alignment vertical="center"/>
    </xf>
    <xf numFmtId="10" fontId="14" fillId="0" borderId="6" xfId="3" applyNumberFormat="1" applyFont="1" applyBorder="1" applyAlignment="1"/>
    <xf numFmtId="4" fontId="4" fillId="0" borderId="0" xfId="1" applyNumberFormat="1" applyFont="1" applyFill="1"/>
    <xf numFmtId="0" fontId="13" fillId="0" borderId="4" xfId="0" applyFont="1" applyBorder="1"/>
    <xf numFmtId="0" fontId="13" fillId="0" borderId="3" xfId="0" applyFont="1" applyBorder="1" applyAlignment="1">
      <alignment horizontal="center"/>
    </xf>
    <xf numFmtId="0" fontId="4" fillId="0" borderId="2" xfId="0" applyFont="1" applyBorder="1"/>
    <xf numFmtId="164" fontId="4" fillId="0" borderId="3" xfId="2" applyNumberFormat="1" applyFont="1" applyBorder="1"/>
    <xf numFmtId="164" fontId="4" fillId="0" borderId="4" xfId="2" applyNumberFormat="1" applyFont="1" applyBorder="1"/>
    <xf numFmtId="164" fontId="4" fillId="0" borderId="2" xfId="2" applyNumberFormat="1" applyFont="1" applyBorder="1"/>
    <xf numFmtId="164" fontId="4" fillId="0" borderId="2" xfId="2" applyNumberFormat="1" applyFont="1" applyBorder="1" applyAlignment="1">
      <alignment horizontal="center"/>
    </xf>
    <xf numFmtId="0" fontId="13" fillId="0" borderId="13" xfId="0" applyFont="1" applyBorder="1"/>
    <xf numFmtId="0" fontId="13" fillId="0" borderId="12" xfId="0" applyFont="1" applyBorder="1" applyAlignment="1">
      <alignment horizontal="center"/>
    </xf>
    <xf numFmtId="0" fontId="4" fillId="0" borderId="12" xfId="0" applyFont="1" applyBorder="1"/>
    <xf numFmtId="164" fontId="4" fillId="0" borderId="12" xfId="2" applyNumberFormat="1" applyFont="1" applyBorder="1"/>
    <xf numFmtId="164" fontId="4" fillId="0" borderId="15" xfId="2" applyNumberFormat="1" applyFont="1" applyBorder="1" applyAlignment="1">
      <alignment horizontal="center"/>
    </xf>
    <xf numFmtId="164" fontId="10" fillId="0" borderId="12" xfId="2" applyNumberFormat="1" applyFont="1" applyBorder="1" applyAlignment="1">
      <alignment vertical="center"/>
    </xf>
    <xf numFmtId="10" fontId="10" fillId="0" borderId="6" xfId="3" applyNumberFormat="1" applyFont="1" applyBorder="1" applyAlignment="1"/>
    <xf numFmtId="164" fontId="10" fillId="0" borderId="0" xfId="0" applyNumberFormat="1" applyFont="1"/>
    <xf numFmtId="0" fontId="10" fillId="0" borderId="12" xfId="0" applyFont="1" applyBorder="1"/>
    <xf numFmtId="164" fontId="10" fillId="0" borderId="12" xfId="2" applyNumberFormat="1" applyFont="1" applyBorder="1"/>
    <xf numFmtId="164" fontId="10" fillId="0" borderId="15" xfId="2" applyNumberFormat="1" applyFont="1" applyBorder="1" applyAlignment="1">
      <alignment horizontal="center"/>
    </xf>
    <xf numFmtId="164" fontId="4" fillId="0" borderId="0" xfId="0" applyNumberFormat="1" applyFont="1"/>
    <xf numFmtId="165" fontId="15" fillId="0" borderId="0" xfId="0" applyNumberFormat="1" applyFont="1"/>
    <xf numFmtId="0" fontId="5" fillId="0" borderId="14" xfId="6" applyFont="1" applyBorder="1">
      <alignment vertical="center"/>
    </xf>
    <xf numFmtId="0" fontId="5" fillId="0" borderId="10" xfId="6" applyFont="1" applyBorder="1">
      <alignment vertical="center"/>
    </xf>
    <xf numFmtId="49" fontId="5" fillId="0" borderId="10" xfId="6" applyNumberFormat="1" applyFont="1" applyBorder="1">
      <alignment vertical="center"/>
    </xf>
    <xf numFmtId="0" fontId="10" fillId="0" borderId="8" xfId="0" applyFont="1" applyBorder="1" applyAlignment="1">
      <alignment vertical="center"/>
    </xf>
    <xf numFmtId="164" fontId="10" fillId="0" borderId="8" xfId="2" applyNumberFormat="1" applyFont="1" applyBorder="1" applyAlignment="1">
      <alignment vertical="center"/>
    </xf>
    <xf numFmtId="164" fontId="10" fillId="0" borderId="8" xfId="2" applyNumberFormat="1" applyFont="1" applyFill="1" applyBorder="1" applyAlignment="1">
      <alignment vertical="center"/>
    </xf>
    <xf numFmtId="164" fontId="10" fillId="2" borderId="8" xfId="2" applyNumberFormat="1" applyFont="1" applyFill="1" applyBorder="1" applyAlignment="1">
      <alignment vertical="center"/>
    </xf>
    <xf numFmtId="164" fontId="10" fillId="0" borderId="9" xfId="2" applyNumberFormat="1" applyFont="1" applyBorder="1" applyAlignment="1">
      <alignment vertical="center"/>
    </xf>
    <xf numFmtId="43" fontId="9" fillId="0" borderId="10" xfId="1" applyFont="1" applyFill="1" applyBorder="1" applyAlignment="1">
      <alignment horizontal="right" vertical="center"/>
    </xf>
    <xf numFmtId="0" fontId="5" fillId="0" borderId="7" xfId="6" applyFont="1" applyBorder="1">
      <alignment vertical="center"/>
    </xf>
    <xf numFmtId="0" fontId="5" fillId="0" borderId="0" xfId="6" applyFont="1">
      <alignment vertical="center"/>
    </xf>
    <xf numFmtId="49" fontId="5" fillId="0" borderId="0" xfId="6" applyNumberFormat="1" applyFont="1">
      <alignment vertical="center"/>
    </xf>
    <xf numFmtId="0" fontId="11" fillId="0" borderId="7" xfId="0" applyFont="1" applyBorder="1"/>
    <xf numFmtId="43" fontId="5" fillId="0" borderId="6" xfId="1" applyFont="1" applyBorder="1" applyAlignment="1">
      <alignment vertical="center"/>
    </xf>
    <xf numFmtId="164" fontId="4" fillId="0" borderId="6" xfId="2" applyNumberFormat="1" applyFont="1" applyFill="1" applyBorder="1"/>
    <xf numFmtId="164" fontId="5" fillId="0" borderId="5" xfId="2" applyNumberFormat="1" applyFont="1" applyFill="1" applyBorder="1"/>
    <xf numFmtId="43" fontId="11" fillId="0" borderId="7" xfId="1" applyFont="1" applyFill="1" applyBorder="1" applyAlignment="1">
      <alignment horizontal="right"/>
    </xf>
    <xf numFmtId="10" fontId="5" fillId="0" borderId="6" xfId="3" applyNumberFormat="1" applyFont="1" applyBorder="1" applyAlignment="1"/>
    <xf numFmtId="0" fontId="10" fillId="0" borderId="6" xfId="0" applyFont="1" applyBorder="1" applyAlignment="1">
      <alignment vertical="center"/>
    </xf>
    <xf numFmtId="164" fontId="10" fillId="2" borderId="6" xfId="2" applyNumberFormat="1" applyFont="1" applyFill="1" applyBorder="1" applyAlignment="1">
      <alignment vertical="center"/>
    </xf>
    <xf numFmtId="164" fontId="10" fillId="0" borderId="6" xfId="2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43" fontId="9" fillId="0" borderId="7" xfId="1" applyFont="1" applyFill="1" applyBorder="1" applyAlignment="1">
      <alignment horizontal="right" vertical="center"/>
    </xf>
    <xf numFmtId="164" fontId="10" fillId="0" borderId="6" xfId="2" applyNumberFormat="1" applyFont="1" applyBorder="1" applyAlignment="1">
      <alignment vertical="center"/>
    </xf>
    <xf numFmtId="0" fontId="4" fillId="0" borderId="6" xfId="0" applyFont="1" applyBorder="1" applyAlignment="1">
      <alignment wrapText="1"/>
    </xf>
    <xf numFmtId="43" fontId="4" fillId="0" borderId="6" xfId="1" applyFont="1" applyBorder="1" applyAlignment="1">
      <alignment vertical="center"/>
    </xf>
    <xf numFmtId="164" fontId="4" fillId="0" borderId="6" xfId="2" applyNumberFormat="1" applyFont="1" applyBorder="1" applyAlignment="1">
      <alignment vertical="center"/>
    </xf>
    <xf numFmtId="164" fontId="4" fillId="0" borderId="6" xfId="2" applyNumberFormat="1" applyFont="1" applyFill="1" applyBorder="1" applyAlignment="1">
      <alignment vertical="center"/>
    </xf>
    <xf numFmtId="164" fontId="5" fillId="0" borderId="5" xfId="2" applyNumberFormat="1" applyFont="1" applyBorder="1" applyAlignment="1">
      <alignment vertical="center"/>
    </xf>
    <xf numFmtId="43" fontId="11" fillId="0" borderId="7" xfId="1" applyFont="1" applyFill="1" applyBorder="1" applyAlignment="1">
      <alignment horizontal="right" vertical="center"/>
    </xf>
    <xf numFmtId="10" fontId="5" fillId="0" borderId="6" xfId="3" applyNumberFormat="1" applyFont="1" applyBorder="1" applyAlignment="1">
      <alignment vertical="center"/>
    </xf>
    <xf numFmtId="164" fontId="4" fillId="0" borderId="7" xfId="0" applyNumberFormat="1" applyFont="1" applyBorder="1" applyAlignment="1">
      <alignment wrapText="1"/>
    </xf>
    <xf numFmtId="164" fontId="5" fillId="0" borderId="5" xfId="2" applyNumberFormat="1" applyFont="1" applyBorder="1"/>
    <xf numFmtId="164" fontId="4" fillId="0" borderId="7" xfId="0" applyNumberFormat="1" applyFont="1" applyBorder="1"/>
    <xf numFmtId="0" fontId="10" fillId="0" borderId="7" xfId="0" applyFont="1" applyBorder="1" applyAlignment="1">
      <alignment vertical="center"/>
    </xf>
    <xf numFmtId="0" fontId="11" fillId="0" borderId="7" xfId="0" applyFont="1" applyBorder="1" applyAlignment="1">
      <alignment wrapText="1"/>
    </xf>
    <xf numFmtId="164" fontId="11" fillId="0" borderId="6" xfId="2" applyNumberFormat="1" applyFont="1" applyBorder="1"/>
    <xf numFmtId="0" fontId="9" fillId="0" borderId="7" xfId="0" applyFont="1" applyBorder="1" applyAlignment="1">
      <alignment vertical="center"/>
    </xf>
    <xf numFmtId="164" fontId="16" fillId="0" borderId="0" xfId="0" applyNumberFormat="1" applyFont="1"/>
    <xf numFmtId="165" fontId="13" fillId="2" borderId="6" xfId="0" applyNumberFormat="1" applyFont="1" applyFill="1" applyBorder="1"/>
    <xf numFmtId="164" fontId="9" fillId="0" borderId="6" xfId="2" applyNumberFormat="1" applyFont="1" applyFill="1" applyBorder="1" applyAlignment="1">
      <alignment vertical="center"/>
    </xf>
    <xf numFmtId="165" fontId="4" fillId="2" borderId="6" xfId="0" applyNumberFormat="1" applyFont="1" applyFill="1" applyBorder="1"/>
    <xf numFmtId="43" fontId="11" fillId="0" borderId="0" xfId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164" fontId="10" fillId="0" borderId="6" xfId="2" applyNumberFormat="1" applyFont="1" applyBorder="1"/>
    <xf numFmtId="164" fontId="10" fillId="0" borderId="6" xfId="2" applyNumberFormat="1" applyFont="1" applyFill="1" applyBorder="1"/>
    <xf numFmtId="164" fontId="10" fillId="0" borderId="5" xfId="2" applyNumberFormat="1" applyFont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/>
    <xf numFmtId="0" fontId="5" fillId="0" borderId="6" xfId="0" applyFont="1" applyBorder="1"/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4" fillId="0" borderId="2" xfId="2" applyNumberFormat="1" applyFont="1" applyFill="1" applyBorder="1"/>
    <xf numFmtId="164" fontId="5" fillId="0" borderId="1" xfId="2" applyNumberFormat="1" applyFont="1" applyBorder="1"/>
    <xf numFmtId="43" fontId="11" fillId="0" borderId="3" xfId="1" applyFont="1" applyFill="1" applyBorder="1" applyAlignment="1">
      <alignment horizontal="right"/>
    </xf>
    <xf numFmtId="10" fontId="5" fillId="0" borderId="2" xfId="3" applyNumberFormat="1" applyFont="1" applyBorder="1" applyAlignment="1"/>
    <xf numFmtId="165" fontId="4" fillId="0" borderId="0" xfId="0" applyNumberFormat="1" applyFont="1"/>
    <xf numFmtId="164" fontId="4" fillId="0" borderId="12" xfId="4" applyNumberFormat="1" applyFont="1" applyBorder="1"/>
    <xf numFmtId="164" fontId="4" fillId="0" borderId="12" xfId="4" applyNumberFormat="1" applyFont="1" applyFill="1" applyBorder="1"/>
    <xf numFmtId="43" fontId="9" fillId="0" borderId="12" xfId="5" applyFont="1" applyFill="1" applyBorder="1" applyAlignment="1">
      <alignment horizontal="right"/>
    </xf>
    <xf numFmtId="164" fontId="10" fillId="0" borderId="15" xfId="4" applyNumberFormat="1" applyFont="1" applyBorder="1" applyAlignment="1">
      <alignment horizontal="center"/>
    </xf>
    <xf numFmtId="164" fontId="4" fillId="0" borderId="0" xfId="1" applyNumberFormat="1" applyFont="1"/>
    <xf numFmtId="0" fontId="9" fillId="0" borderId="13" xfId="0" applyFont="1" applyBorder="1"/>
    <xf numFmtId="164" fontId="10" fillId="0" borderId="12" xfId="4" applyNumberFormat="1" applyFont="1" applyBorder="1"/>
    <xf numFmtId="0" fontId="9" fillId="0" borderId="7" xfId="0" applyFont="1" applyBorder="1"/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8" xfId="0" applyFont="1" applyBorder="1"/>
    <xf numFmtId="43" fontId="10" fillId="0" borderId="8" xfId="0" applyNumberFormat="1" applyFont="1" applyBorder="1" applyAlignment="1">
      <alignment horizontal="right"/>
    </xf>
    <xf numFmtId="164" fontId="10" fillId="0" borderId="7" xfId="4" applyNumberFormat="1" applyFont="1" applyBorder="1"/>
    <xf numFmtId="164" fontId="10" fillId="0" borderId="8" xfId="4" applyNumberFormat="1" applyFont="1" applyBorder="1"/>
    <xf numFmtId="164" fontId="10" fillId="0" borderId="8" xfId="4" applyNumberFormat="1" applyFont="1" applyFill="1" applyBorder="1"/>
    <xf numFmtId="43" fontId="9" fillId="0" borderId="8" xfId="5" applyFont="1" applyFill="1" applyBorder="1" applyAlignment="1">
      <alignment horizontal="right"/>
    </xf>
    <xf numFmtId="10" fontId="10" fillId="0" borderId="8" xfId="3" applyNumberFormat="1" applyFont="1" applyBorder="1" applyAlignment="1"/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3" fontId="4" fillId="0" borderId="6" xfId="0" applyNumberFormat="1" applyFont="1" applyBorder="1" applyAlignment="1">
      <alignment horizontal="right"/>
    </xf>
    <xf numFmtId="164" fontId="4" fillId="0" borderId="7" xfId="4" applyNumberFormat="1" applyFont="1" applyBorder="1"/>
    <xf numFmtId="164" fontId="4" fillId="0" borderId="6" xfId="4" applyNumberFormat="1" applyFont="1" applyFill="1" applyBorder="1"/>
    <xf numFmtId="164" fontId="5" fillId="0" borderId="6" xfId="4" applyNumberFormat="1" applyFont="1" applyFill="1" applyBorder="1"/>
    <xf numFmtId="43" fontId="11" fillId="0" borderId="6" xfId="5" applyFont="1" applyFill="1" applyBorder="1" applyAlignment="1">
      <alignment horizontal="right"/>
    </xf>
    <xf numFmtId="43" fontId="10" fillId="0" borderId="6" xfId="0" applyNumberFormat="1" applyFont="1" applyBorder="1" applyAlignment="1">
      <alignment horizontal="right"/>
    </xf>
    <xf numFmtId="164" fontId="10" fillId="0" borderId="6" xfId="4" applyNumberFormat="1" applyFont="1" applyBorder="1"/>
    <xf numFmtId="164" fontId="10" fillId="0" borderId="6" xfId="4" applyNumberFormat="1" applyFont="1" applyFill="1" applyBorder="1"/>
    <xf numFmtId="43" fontId="9" fillId="0" borderId="6" xfId="5" applyFont="1" applyFill="1" applyBorder="1" applyAlignment="1">
      <alignment horizontal="right"/>
    </xf>
    <xf numFmtId="43" fontId="10" fillId="0" borderId="6" xfId="4" applyNumberFormat="1" applyFont="1" applyBorder="1"/>
    <xf numFmtId="164" fontId="4" fillId="0" borderId="7" xfId="4" applyNumberFormat="1" applyFont="1" applyFill="1" applyBorder="1"/>
    <xf numFmtId="10" fontId="5" fillId="0" borderId="6" xfId="3" applyNumberFormat="1" applyFont="1" applyBorder="1" applyAlignment="1">
      <alignment horizontal="center"/>
    </xf>
    <xf numFmtId="10" fontId="10" fillId="0" borderId="6" xfId="3" applyNumberFormat="1" applyFont="1" applyBorder="1" applyAlignment="1">
      <alignment horizontal="center"/>
    </xf>
    <xf numFmtId="164" fontId="4" fillId="0" borderId="2" xfId="4" applyNumberFormat="1" applyFont="1" applyFill="1" applyBorder="1"/>
    <xf numFmtId="10" fontId="10" fillId="0" borderId="11" xfId="3" applyNumberFormat="1" applyFont="1" applyBorder="1" applyAlignment="1"/>
    <xf numFmtId="0" fontId="4" fillId="0" borderId="0" xfId="0" applyFont="1" applyAlignment="1">
      <alignment vertical="center"/>
    </xf>
    <xf numFmtId="164" fontId="4" fillId="0" borderId="0" xfId="2" applyNumberFormat="1" applyFont="1" applyAlignment="1">
      <alignment vertical="center"/>
    </xf>
    <xf numFmtId="0" fontId="5" fillId="0" borderId="6" xfId="0" quotePrefix="1" applyFont="1" applyBorder="1"/>
    <xf numFmtId="164" fontId="4" fillId="0" borderId="0" xfId="4" applyNumberFormat="1" applyFont="1" applyBorder="1"/>
    <xf numFmtId="43" fontId="5" fillId="0" borderId="6" xfId="0" applyNumberFormat="1" applyFont="1" applyBorder="1" applyAlignment="1">
      <alignment horizontal="right"/>
    </xf>
    <xf numFmtId="164" fontId="10" fillId="0" borderId="0" xfId="4" applyNumberFormat="1" applyFont="1" applyBorder="1"/>
    <xf numFmtId="43" fontId="11" fillId="0" borderId="6" xfId="5" applyFont="1" applyFill="1" applyBorder="1" applyAlignment="1">
      <alignment horizontal="right" vertical="center"/>
    </xf>
    <xf numFmtId="43" fontId="9" fillId="0" borderId="6" xfId="5" applyFont="1" applyFill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3" fontId="4" fillId="0" borderId="6" xfId="0" applyNumberFormat="1" applyFont="1" applyBorder="1" applyAlignment="1">
      <alignment horizontal="right" vertical="center"/>
    </xf>
    <xf numFmtId="164" fontId="4" fillId="0" borderId="7" xfId="4" applyNumberFormat="1" applyFont="1" applyBorder="1" applyAlignment="1">
      <alignment vertical="center"/>
    </xf>
    <xf numFmtId="164" fontId="5" fillId="0" borderId="6" xfId="4" applyNumberFormat="1" applyFont="1" applyBorder="1" applyAlignment="1">
      <alignment vertical="center"/>
    </xf>
    <xf numFmtId="164" fontId="5" fillId="0" borderId="0" xfId="4" applyNumberFormat="1" applyFont="1" applyBorder="1" applyAlignment="1">
      <alignment vertical="center"/>
    </xf>
    <xf numFmtId="164" fontId="4" fillId="0" borderId="0" xfId="4" applyNumberFormat="1" applyFont="1" applyBorder="1" applyAlignment="1">
      <alignment vertical="center"/>
    </xf>
    <xf numFmtId="164" fontId="5" fillId="0" borderId="2" xfId="4" applyNumberFormat="1" applyFont="1" applyBorder="1" applyAlignment="1">
      <alignment vertical="center"/>
    </xf>
    <xf numFmtId="43" fontId="10" fillId="0" borderId="8" xfId="0" applyNumberFormat="1" applyFont="1" applyBorder="1" applyAlignment="1">
      <alignment horizontal="right" vertical="center"/>
    </xf>
    <xf numFmtId="164" fontId="10" fillId="0" borderId="7" xfId="4" applyNumberFormat="1" applyFont="1" applyBorder="1" applyAlignment="1">
      <alignment vertical="center"/>
    </xf>
    <xf numFmtId="164" fontId="10" fillId="0" borderId="6" xfId="4" applyNumberFormat="1" applyFont="1" applyFill="1" applyBorder="1" applyAlignment="1">
      <alignment vertical="center"/>
    </xf>
    <xf numFmtId="164" fontId="10" fillId="0" borderId="0" xfId="4" applyNumberFormat="1" applyFont="1" applyBorder="1" applyAlignment="1">
      <alignment vertical="center"/>
    </xf>
    <xf numFmtId="164" fontId="4" fillId="0" borderId="6" xfId="4" applyNumberFormat="1" applyFont="1" applyFill="1" applyBorder="1" applyAlignment="1">
      <alignment vertical="center"/>
    </xf>
    <xf numFmtId="0" fontId="11" fillId="0" borderId="5" xfId="0" quotePrefix="1" applyFont="1" applyBorder="1" applyAlignment="1">
      <alignment horizontal="center" vertical="center"/>
    </xf>
    <xf numFmtId="43" fontId="10" fillId="0" borderId="0" xfId="0" applyNumberFormat="1" applyFont="1" applyAlignment="1">
      <alignment horizontal="right" vertical="center"/>
    </xf>
    <xf numFmtId="10" fontId="10" fillId="0" borderId="5" xfId="3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3" fontId="4" fillId="0" borderId="3" xfId="0" applyNumberFormat="1" applyFont="1" applyBorder="1" applyAlignment="1">
      <alignment horizontal="right" vertical="center"/>
    </xf>
    <xf numFmtId="164" fontId="4" fillId="0" borderId="4" xfId="4" applyNumberFormat="1" applyFont="1" applyBorder="1" applyAlignment="1">
      <alignment vertical="center"/>
    </xf>
    <xf numFmtId="164" fontId="4" fillId="0" borderId="2" xfId="4" applyNumberFormat="1" applyFont="1" applyFill="1" applyBorder="1" applyAlignment="1">
      <alignment vertical="center"/>
    </xf>
    <xf numFmtId="164" fontId="5" fillId="0" borderId="3" xfId="4" applyNumberFormat="1" applyFont="1" applyBorder="1" applyAlignment="1">
      <alignment vertical="center"/>
    </xf>
    <xf numFmtId="43" fontId="11" fillId="0" borderId="2" xfId="5" applyFont="1" applyFill="1" applyBorder="1" applyAlignment="1">
      <alignment horizontal="right" vertical="center"/>
    </xf>
    <xf numFmtId="10" fontId="5" fillId="0" borderId="1" xfId="3" applyNumberFormat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/>
    </xf>
    <xf numFmtId="0" fontId="9" fillId="0" borderId="0" xfId="0" quotePrefix="1" applyFont="1" applyAlignment="1">
      <alignment horizontal="center" vertical="center"/>
    </xf>
    <xf numFmtId="0" fontId="10" fillId="0" borderId="8" xfId="0" applyFont="1" applyBorder="1" applyAlignment="1">
      <alignment wrapText="1"/>
    </xf>
    <xf numFmtId="164" fontId="10" fillId="0" borderId="8" xfId="4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3" xfId="0" applyFont="1" applyBorder="1" applyAlignment="1">
      <alignment horizontal="center"/>
    </xf>
    <xf numFmtId="0" fontId="10" fillId="0" borderId="7" xfId="0" applyFont="1" applyBorder="1"/>
    <xf numFmtId="43" fontId="9" fillId="0" borderId="5" xfId="5" applyFont="1" applyFill="1" applyBorder="1" applyAlignment="1">
      <alignment horizontal="right"/>
    </xf>
    <xf numFmtId="43" fontId="5" fillId="0" borderId="6" xfId="5" applyFont="1" applyBorder="1" applyAlignment="1">
      <alignment horizontal="right" vertical="center"/>
    </xf>
    <xf numFmtId="164" fontId="5" fillId="0" borderId="7" xfId="4" applyNumberFormat="1" applyFont="1" applyBorder="1" applyAlignment="1">
      <alignment vertical="center"/>
    </xf>
    <xf numFmtId="164" fontId="5" fillId="0" borderId="6" xfId="4" applyNumberFormat="1" applyFont="1" applyFill="1" applyBorder="1" applyAlignment="1">
      <alignment vertical="center"/>
    </xf>
    <xf numFmtId="10" fontId="5" fillId="0" borderId="6" xfId="3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43" fontId="10" fillId="0" borderId="6" xfId="5" applyFont="1" applyBorder="1" applyAlignment="1">
      <alignment horizontal="right" vertical="center"/>
    </xf>
    <xf numFmtId="164" fontId="10" fillId="0" borderId="6" xfId="4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4" applyNumberFormat="1" applyFont="1" applyBorder="1" applyAlignment="1">
      <alignment vertical="center"/>
    </xf>
    <xf numFmtId="164" fontId="5" fillId="0" borderId="2" xfId="4" applyNumberFormat="1" applyFont="1" applyFill="1" applyBorder="1" applyAlignment="1">
      <alignment vertical="center"/>
    </xf>
    <xf numFmtId="10" fontId="5" fillId="0" borderId="2" xfId="3" applyNumberFormat="1" applyFont="1" applyBorder="1" applyAlignment="1">
      <alignment vertical="center"/>
    </xf>
    <xf numFmtId="0" fontId="4" fillId="0" borderId="3" xfId="0" applyFont="1" applyBorder="1"/>
    <xf numFmtId="164" fontId="4" fillId="0" borderId="3" xfId="4" applyNumberFormat="1" applyFont="1" applyBorder="1"/>
    <xf numFmtId="164" fontId="4" fillId="0" borderId="3" xfId="4" applyNumberFormat="1" applyFont="1" applyFill="1" applyBorder="1"/>
    <xf numFmtId="43" fontId="9" fillId="0" borderId="3" xfId="5" applyFont="1" applyFill="1" applyBorder="1" applyAlignment="1">
      <alignment horizontal="right"/>
    </xf>
    <xf numFmtId="164" fontId="10" fillId="0" borderId="1" xfId="4" applyNumberFormat="1" applyFont="1" applyBorder="1" applyAlignment="1">
      <alignment horizontal="center"/>
    </xf>
    <xf numFmtId="0" fontId="9" fillId="0" borderId="14" xfId="0" applyFont="1" applyBorder="1"/>
    <xf numFmtId="0" fontId="9" fillId="0" borderId="10" xfId="0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0" fillId="0" borderId="14" xfId="0" applyFont="1" applyBorder="1"/>
    <xf numFmtId="164" fontId="4" fillId="0" borderId="10" xfId="4" applyNumberFormat="1" applyFont="1" applyBorder="1"/>
    <xf numFmtId="164" fontId="4" fillId="0" borderId="10" xfId="4" applyNumberFormat="1" applyFont="1" applyFill="1" applyBorder="1"/>
    <xf numFmtId="43" fontId="9" fillId="0" borderId="10" xfId="5" applyFont="1" applyFill="1" applyBorder="1" applyAlignment="1">
      <alignment horizontal="right"/>
    </xf>
    <xf numFmtId="164" fontId="10" fillId="0" borderId="9" xfId="4" applyNumberFormat="1" applyFont="1" applyBorder="1" applyAlignment="1">
      <alignment horizontal="center"/>
    </xf>
    <xf numFmtId="0" fontId="10" fillId="0" borderId="4" xfId="0" applyFont="1" applyBorder="1"/>
    <xf numFmtId="164" fontId="10" fillId="0" borderId="3" xfId="4" applyNumberFormat="1" applyFont="1" applyBorder="1"/>
    <xf numFmtId="164" fontId="10" fillId="0" borderId="3" xfId="4" applyNumberFormat="1" applyFont="1" applyFill="1" applyBorder="1"/>
    <xf numFmtId="0" fontId="13" fillId="0" borderId="12" xfId="0" quotePrefix="1" applyFont="1" applyBorder="1" applyAlignment="1">
      <alignment horizontal="center"/>
    </xf>
    <xf numFmtId="0" fontId="5" fillId="0" borderId="11" xfId="0" applyFont="1" applyBorder="1"/>
    <xf numFmtId="164" fontId="4" fillId="0" borderId="11" xfId="4" applyNumberFormat="1" applyFont="1" applyBorder="1"/>
    <xf numFmtId="164" fontId="4" fillId="0" borderId="11" xfId="4" applyNumberFormat="1" applyFont="1" applyFill="1" applyBorder="1"/>
    <xf numFmtId="43" fontId="11" fillId="0" borderId="11" xfId="5" applyFont="1" applyFill="1" applyBorder="1" applyAlignment="1">
      <alignment horizontal="right"/>
    </xf>
    <xf numFmtId="164" fontId="10" fillId="0" borderId="11" xfId="4" applyNumberFormat="1" applyFont="1" applyBorder="1" applyAlignment="1">
      <alignment horizontal="center"/>
    </xf>
    <xf numFmtId="0" fontId="10" fillId="0" borderId="3" xfId="0" applyFont="1" applyBorder="1"/>
    <xf numFmtId="10" fontId="10" fillId="0" borderId="11" xfId="3" applyNumberFormat="1" applyFont="1" applyBorder="1" applyAlignment="1">
      <alignment vertical="center"/>
    </xf>
    <xf numFmtId="0" fontId="5" fillId="0" borderId="7" xfId="0" applyFont="1" applyBorder="1"/>
    <xf numFmtId="0" fontId="9" fillId="0" borderId="5" xfId="0" quotePrefix="1" applyFont="1" applyBorder="1" applyAlignment="1">
      <alignment horizontal="center"/>
    </xf>
    <xf numFmtId="164" fontId="4" fillId="0" borderId="6" xfId="4" applyNumberFormat="1" applyFont="1" applyBorder="1"/>
    <xf numFmtId="0" fontId="11" fillId="0" borderId="5" xfId="0" quotePrefix="1" applyFont="1" applyBorder="1" applyAlignment="1">
      <alignment horizontal="center"/>
    </xf>
    <xf numFmtId="164" fontId="4" fillId="0" borderId="6" xfId="4" applyNumberFormat="1" applyFont="1" applyBorder="1" applyAlignment="1">
      <alignment horizontal="right"/>
    </xf>
    <xf numFmtId="10" fontId="10" fillId="0" borderId="5" xfId="3" applyNumberFormat="1" applyFont="1" applyBorder="1" applyAlignment="1">
      <alignment horizontal="center"/>
    </xf>
    <xf numFmtId="10" fontId="5" fillId="0" borderId="5" xfId="3" applyNumberFormat="1" applyFont="1" applyBorder="1" applyAlignment="1">
      <alignment horizontal="center"/>
    </xf>
    <xf numFmtId="0" fontId="11" fillId="0" borderId="4" xfId="0" applyFont="1" applyBorder="1"/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164" fontId="4" fillId="0" borderId="2" xfId="4" applyNumberFormat="1" applyFont="1" applyBorder="1"/>
    <xf numFmtId="164" fontId="4" fillId="0" borderId="4" xfId="4" applyNumberFormat="1" applyFont="1" applyBorder="1"/>
    <xf numFmtId="164" fontId="5" fillId="0" borderId="3" xfId="4" applyNumberFormat="1" applyFont="1" applyBorder="1"/>
    <xf numFmtId="10" fontId="5" fillId="0" borderId="1" xfId="3" applyNumberFormat="1" applyFont="1" applyBorder="1" applyAlignment="1">
      <alignment horizontal="center"/>
    </xf>
    <xf numFmtId="1" fontId="13" fillId="3" borderId="13" xfId="0" applyNumberFormat="1" applyFont="1" applyFill="1" applyBorder="1" applyAlignment="1">
      <alignment horizontal="center"/>
    </xf>
    <xf numFmtId="1" fontId="13" fillId="3" borderId="12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4" fontId="10" fillId="4" borderId="10" xfId="2" applyNumberFormat="1" applyFont="1" applyFill="1" applyBorder="1" applyAlignment="1">
      <alignment horizontal="center" vertical="center" wrapText="1"/>
    </xf>
    <xf numFmtId="164" fontId="10" fillId="4" borderId="0" xfId="2" applyNumberFormat="1" applyFont="1" applyFill="1" applyBorder="1" applyAlignment="1">
      <alignment horizontal="center" vertical="center" wrapText="1"/>
    </xf>
    <xf numFmtId="164" fontId="10" fillId="4" borderId="3" xfId="2" applyNumberFormat="1" applyFont="1" applyFill="1" applyBorder="1" applyAlignment="1">
      <alignment horizontal="center" vertical="center" wrapText="1"/>
    </xf>
    <xf numFmtId="164" fontId="10" fillId="4" borderId="13" xfId="2" applyNumberFormat="1" applyFont="1" applyFill="1" applyBorder="1" applyAlignment="1">
      <alignment horizontal="center"/>
    </xf>
    <xf numFmtId="164" fontId="10" fillId="4" borderId="12" xfId="2" applyNumberFormat="1" applyFont="1" applyFill="1" applyBorder="1" applyAlignment="1">
      <alignment horizontal="center"/>
    </xf>
    <xf numFmtId="164" fontId="10" fillId="4" borderId="8" xfId="2" applyNumberFormat="1" applyFont="1" applyFill="1" applyBorder="1" applyAlignment="1">
      <alignment horizontal="center" vertical="center" wrapText="1"/>
    </xf>
    <xf numFmtId="164" fontId="10" fillId="4" borderId="6" xfId="2" applyNumberFormat="1" applyFont="1" applyFill="1" applyBorder="1" applyAlignment="1">
      <alignment horizontal="center" vertical="center" wrapText="1"/>
    </xf>
    <xf numFmtId="164" fontId="10" fillId="4" borderId="2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[0]" xfId="2" builtinId="6"/>
    <cellStyle name="Comma [0] 2" xfId="4" xr:uid="{7692255A-2D35-4E27-A20C-AF8A77ECE95C}"/>
    <cellStyle name="Comma 2" xfId="5" xr:uid="{449CE220-C023-4048-8FB1-E55191C1CD4B}"/>
    <cellStyle name="Normal" xfId="0" builtinId="0"/>
    <cellStyle name="Normal 2" xfId="6" xr:uid="{9DDF03B7-FDE8-4CE8-8A10-60D5DD7E636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9.%20September%202025\Lap%20Realisasi%20September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9.%20September%202025\Lap%20Realisasi%20April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PAJAK PAK"/>
      <sheetName val="RETRIBUSI"/>
      <sheetName val="RET PAK"/>
      <sheetName val="Lainlain"/>
      <sheetName val="PAD25"/>
      <sheetName val="REKAP"/>
      <sheetName val="MASTER (HARIAN) "/>
      <sheetName val="TRIBULANAN"/>
      <sheetName val="TW III"/>
      <sheetName val="TW3"/>
      <sheetName val="TW"/>
      <sheetName val="PAD25PAK"/>
      <sheetName val="realisasi 1"/>
      <sheetName val="realisasi"/>
      <sheetName val="PBNDNGN"/>
      <sheetName val="PAD"/>
      <sheetName val="rEKAP PAD"/>
      <sheetName val="rEKAP PAD (PAK)"/>
      <sheetName val="Penerimaan"/>
      <sheetName val="Penerimaan (PAK)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1">
          <cell r="I11">
            <v>4767882805</v>
          </cell>
        </row>
        <row r="12">
          <cell r="G12">
            <v>53385000000</v>
          </cell>
          <cell r="H12">
            <v>33242715654</v>
          </cell>
          <cell r="I12">
            <v>4380502161</v>
          </cell>
        </row>
        <row r="13">
          <cell r="G13">
            <v>472500000</v>
          </cell>
          <cell r="H13">
            <v>177952943</v>
          </cell>
          <cell r="I13">
            <v>19479547</v>
          </cell>
        </row>
        <row r="14">
          <cell r="G14">
            <v>2142500000</v>
          </cell>
          <cell r="H14">
            <v>2637799172</v>
          </cell>
          <cell r="I14">
            <v>367901097</v>
          </cell>
        </row>
        <row r="16">
          <cell r="G16">
            <v>151239476287</v>
          </cell>
          <cell r="H16">
            <v>117708900984.8</v>
          </cell>
          <cell r="I16">
            <v>14683353140</v>
          </cell>
        </row>
        <row r="17">
          <cell r="G17">
            <v>12165000000</v>
          </cell>
          <cell r="H17">
            <v>909439311</v>
          </cell>
          <cell r="I17">
            <v>147755011</v>
          </cell>
        </row>
        <row r="19">
          <cell r="H19">
            <v>3619645712.9000001</v>
          </cell>
          <cell r="I19">
            <v>451307817</v>
          </cell>
        </row>
        <row r="20">
          <cell r="H20">
            <v>285063875</v>
          </cell>
          <cell r="I20">
            <v>3736000</v>
          </cell>
        </row>
        <row r="21">
          <cell r="H21">
            <v>500000</v>
          </cell>
          <cell r="I21">
            <v>3000000</v>
          </cell>
        </row>
        <row r="22">
          <cell r="H22">
            <v>1805905306.9000001</v>
          </cell>
          <cell r="I22">
            <v>187596994</v>
          </cell>
        </row>
        <row r="23">
          <cell r="H23">
            <v>732847904.5</v>
          </cell>
          <cell r="I23">
            <v>90440715</v>
          </cell>
        </row>
        <row r="24">
          <cell r="H24">
            <v>550388179</v>
          </cell>
          <cell r="I24">
            <v>76642763</v>
          </cell>
        </row>
        <row r="25">
          <cell r="H25">
            <v>1014525079</v>
          </cell>
          <cell r="I25">
            <v>135489070</v>
          </cell>
        </row>
        <row r="27">
          <cell r="G27">
            <v>22740000000</v>
          </cell>
          <cell r="H27">
            <v>17555821055</v>
          </cell>
          <cell r="I27">
            <v>490693298</v>
          </cell>
        </row>
        <row r="28">
          <cell r="G28">
            <v>1155000000</v>
          </cell>
          <cell r="H28">
            <v>1410717495</v>
          </cell>
          <cell r="I28">
            <v>133488375</v>
          </cell>
        </row>
        <row r="29">
          <cell r="G29">
            <v>1575000</v>
          </cell>
          <cell r="H29">
            <v>0</v>
          </cell>
          <cell r="I29">
            <v>0</v>
          </cell>
        </row>
        <row r="30">
          <cell r="G30">
            <v>1050000</v>
          </cell>
          <cell r="H30">
            <v>24000000</v>
          </cell>
          <cell r="I30">
            <v>0</v>
          </cell>
        </row>
        <row r="31">
          <cell r="G31">
            <v>102375000</v>
          </cell>
          <cell r="H31">
            <v>98453320</v>
          </cell>
          <cell r="I31">
            <v>0</v>
          </cell>
        </row>
        <row r="33">
          <cell r="G33">
            <v>107610000000</v>
          </cell>
          <cell r="H33">
            <v>74871611375</v>
          </cell>
          <cell r="I33">
            <v>10061060326</v>
          </cell>
        </row>
        <row r="34">
          <cell r="G34">
            <v>450000000</v>
          </cell>
          <cell r="H34">
            <v>254545918.08999997</v>
          </cell>
          <cell r="I34">
            <v>29913645</v>
          </cell>
        </row>
        <row r="36">
          <cell r="G36">
            <v>4000000000</v>
          </cell>
          <cell r="H36">
            <v>4027261534</v>
          </cell>
          <cell r="I36">
            <v>364044048</v>
          </cell>
        </row>
        <row r="38">
          <cell r="G38">
            <v>3500000000</v>
          </cell>
          <cell r="H38">
            <v>2184593629.6999998</v>
          </cell>
          <cell r="I38">
            <v>397984146</v>
          </cell>
        </row>
        <row r="40">
          <cell r="G40">
            <v>73000000000</v>
          </cell>
          <cell r="H40">
            <v>62724083701</v>
          </cell>
          <cell r="I40">
            <v>2901976234</v>
          </cell>
        </row>
        <row r="42">
          <cell r="G42">
            <v>220000000000</v>
          </cell>
          <cell r="H42">
            <v>148812510956.72</v>
          </cell>
          <cell r="I42">
            <v>18915321101</v>
          </cell>
        </row>
        <row r="43">
          <cell r="G43">
            <v>126293996903</v>
          </cell>
          <cell r="H43">
            <v>84583089950</v>
          </cell>
          <cell r="I43">
            <v>10854635600</v>
          </cell>
        </row>
        <row r="45">
          <cell r="G45">
            <v>57801526810</v>
          </cell>
          <cell r="H45">
            <v>35060366900</v>
          </cell>
          <cell r="I45">
            <v>4627364000</v>
          </cell>
        </row>
      </sheetData>
      <sheetData sheetId="3"/>
      <sheetData sheetId="4">
        <row r="65">
          <cell r="H65">
            <v>434018750</v>
          </cell>
          <cell r="I65">
            <v>236955000</v>
          </cell>
          <cell r="J65">
            <v>46475000</v>
          </cell>
        </row>
        <row r="67">
          <cell r="H67">
            <v>21000000000</v>
          </cell>
          <cell r="I67">
            <v>16692938000</v>
          </cell>
          <cell r="J67">
            <v>2066985500</v>
          </cell>
        </row>
        <row r="69">
          <cell r="H69">
            <v>17000000000</v>
          </cell>
          <cell r="I69">
            <v>3891255071</v>
          </cell>
          <cell r="J69">
            <v>486665519</v>
          </cell>
        </row>
        <row r="71">
          <cell r="H71">
            <v>2160000000</v>
          </cell>
          <cell r="I71">
            <v>1135115000</v>
          </cell>
          <cell r="J71">
            <v>157194000</v>
          </cell>
        </row>
        <row r="72">
          <cell r="H72">
            <v>3690000000</v>
          </cell>
          <cell r="I72">
            <v>2230987000</v>
          </cell>
          <cell r="J72">
            <v>303291000</v>
          </cell>
        </row>
        <row r="73">
          <cell r="H73">
            <v>3150000000</v>
          </cell>
          <cell r="I73">
            <v>1852801000</v>
          </cell>
          <cell r="J73">
            <v>257181000</v>
          </cell>
        </row>
        <row r="74">
          <cell r="I74">
            <v>53057500</v>
          </cell>
          <cell r="J74">
            <v>83932251.980000004</v>
          </cell>
        </row>
        <row r="76">
          <cell r="H76">
            <v>12000000</v>
          </cell>
          <cell r="I76">
            <v>21000000</v>
          </cell>
          <cell r="J76">
            <v>3750000</v>
          </cell>
        </row>
        <row r="77">
          <cell r="I77">
            <v>6540000</v>
          </cell>
          <cell r="J77">
            <v>3375000</v>
          </cell>
        </row>
        <row r="79">
          <cell r="I79">
            <v>108538000</v>
          </cell>
          <cell r="J79">
            <v>59720000</v>
          </cell>
        </row>
        <row r="82">
          <cell r="H82">
            <v>1500000000</v>
          </cell>
          <cell r="I82">
            <v>1521021025</v>
          </cell>
          <cell r="J82">
            <v>105266750</v>
          </cell>
        </row>
        <row r="83">
          <cell r="H83">
            <v>50000000</v>
          </cell>
          <cell r="I83">
            <v>72500000</v>
          </cell>
          <cell r="J83">
            <v>5000000</v>
          </cell>
        </row>
        <row r="84">
          <cell r="H84">
            <v>25000000</v>
          </cell>
          <cell r="I84">
            <v>16250000</v>
          </cell>
          <cell r="J84">
            <v>1725000</v>
          </cell>
        </row>
        <row r="85">
          <cell r="I85">
            <v>22235050</v>
          </cell>
          <cell r="J85">
            <v>3167750</v>
          </cell>
        </row>
        <row r="86">
          <cell r="H86">
            <v>75000000</v>
          </cell>
          <cell r="I86">
            <v>42650000</v>
          </cell>
          <cell r="J86">
            <v>9100000</v>
          </cell>
        </row>
        <row r="87">
          <cell r="I87">
            <v>0</v>
          </cell>
          <cell r="J87">
            <v>7000000</v>
          </cell>
        </row>
        <row r="88">
          <cell r="J88">
            <v>435210109</v>
          </cell>
        </row>
        <row r="89">
          <cell r="H89">
            <v>6500000000</v>
          </cell>
          <cell r="I89">
            <v>3382010285</v>
          </cell>
          <cell r="J89">
            <v>435210109</v>
          </cell>
        </row>
        <row r="90">
          <cell r="J90">
            <v>256585000</v>
          </cell>
        </row>
        <row r="91">
          <cell r="H91">
            <v>1000000000</v>
          </cell>
          <cell r="I91">
            <v>713487000</v>
          </cell>
          <cell r="J91">
            <v>256585000</v>
          </cell>
        </row>
        <row r="93">
          <cell r="H93">
            <v>52500000</v>
          </cell>
          <cell r="I93">
            <v>44708800</v>
          </cell>
          <cell r="J93">
            <v>3177000</v>
          </cell>
        </row>
        <row r="94">
          <cell r="I94">
            <v>5916500</v>
          </cell>
          <cell r="J94">
            <v>2646200</v>
          </cell>
        </row>
        <row r="97">
          <cell r="H97">
            <v>15000000000</v>
          </cell>
          <cell r="I97">
            <v>4617598348</v>
          </cell>
          <cell r="J97">
            <v>1097991837</v>
          </cell>
        </row>
        <row r="99">
          <cell r="H99">
            <v>1000000000</v>
          </cell>
          <cell r="I99">
            <v>369711000</v>
          </cell>
          <cell r="J99">
            <v>59448000</v>
          </cell>
        </row>
      </sheetData>
      <sheetData sheetId="5"/>
      <sheetData sheetId="6">
        <row r="93">
          <cell r="H93">
            <v>7215251561</v>
          </cell>
          <cell r="I93">
            <v>5943475505.29</v>
          </cell>
          <cell r="J93">
            <v>0</v>
          </cell>
        </row>
        <row r="94">
          <cell r="I94">
            <v>1083454210</v>
          </cell>
        </row>
        <row r="96">
          <cell r="H96">
            <v>791102018</v>
          </cell>
          <cell r="I96">
            <v>0</v>
          </cell>
          <cell r="J96">
            <v>927717817</v>
          </cell>
        </row>
        <row r="98">
          <cell r="H98">
            <v>25000000000</v>
          </cell>
          <cell r="I98">
            <v>22348428943</v>
          </cell>
          <cell r="J98">
            <v>0</v>
          </cell>
        </row>
        <row r="106">
          <cell r="I106">
            <v>2981399486</v>
          </cell>
          <cell r="J106">
            <v>1133088000</v>
          </cell>
        </row>
        <row r="107">
          <cell r="H107">
            <v>1000000000</v>
          </cell>
        </row>
        <row r="110">
          <cell r="H110">
            <v>15450000000</v>
          </cell>
          <cell r="I110">
            <v>16103883489</v>
          </cell>
          <cell r="J110">
            <v>2965515875</v>
          </cell>
        </row>
        <row r="112">
          <cell r="H112">
            <v>4000000000</v>
          </cell>
          <cell r="I112">
            <v>2935611643</v>
          </cell>
          <cell r="J112">
            <v>267097870</v>
          </cell>
        </row>
        <row r="113">
          <cell r="I113">
            <v>1748448000</v>
          </cell>
          <cell r="J113">
            <v>384183000</v>
          </cell>
        </row>
        <row r="116">
          <cell r="H116">
            <v>4000000000</v>
          </cell>
          <cell r="I116">
            <v>1224475036.4599998</v>
          </cell>
          <cell r="J116">
            <v>163075325.11000001</v>
          </cell>
        </row>
        <row r="118">
          <cell r="I118">
            <v>154763405.60999998</v>
          </cell>
          <cell r="J118">
            <v>12221176.85</v>
          </cell>
        </row>
        <row r="120">
          <cell r="I120">
            <v>2609589041</v>
          </cell>
          <cell r="J120">
            <v>509589041.06999999</v>
          </cell>
        </row>
        <row r="121">
          <cell r="I121">
            <v>3500000</v>
          </cell>
          <cell r="J121">
            <v>0</v>
          </cell>
        </row>
        <row r="122">
          <cell r="I122">
            <v>1290</v>
          </cell>
          <cell r="J122">
            <v>0</v>
          </cell>
        </row>
        <row r="123">
          <cell r="I123">
            <v>2209448878.96</v>
          </cell>
          <cell r="J123">
            <v>2675313</v>
          </cell>
        </row>
        <row r="124">
          <cell r="I124">
            <v>331414227.76999998</v>
          </cell>
          <cell r="J124">
            <v>42900413.289999999</v>
          </cell>
        </row>
        <row r="126">
          <cell r="H126">
            <v>0</v>
          </cell>
        </row>
        <row r="127">
          <cell r="I127">
            <v>13935337246.209999</v>
          </cell>
          <cell r="J127">
            <v>53610028</v>
          </cell>
        </row>
        <row r="129">
          <cell r="H129">
            <v>59170739023</v>
          </cell>
          <cell r="I129">
            <v>40815601079</v>
          </cell>
          <cell r="J129">
            <v>9823203937</v>
          </cell>
        </row>
        <row r="130">
          <cell r="J130">
            <v>10339472.27</v>
          </cell>
        </row>
        <row r="131">
          <cell r="H131">
            <v>152100977</v>
          </cell>
          <cell r="I131">
            <v>64404361.040000007</v>
          </cell>
          <cell r="J131">
            <v>10339472.27</v>
          </cell>
        </row>
        <row r="132">
          <cell r="I132">
            <v>14903800</v>
          </cell>
          <cell r="J132">
            <v>2215000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8">
          <cell r="K108">
            <v>1810113525</v>
          </cell>
        </row>
        <row r="118">
          <cell r="K118">
            <v>0</v>
          </cell>
        </row>
        <row r="124">
          <cell r="K124">
            <v>0</v>
          </cell>
        </row>
        <row r="125">
          <cell r="K125">
            <v>59286994.509999998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96EC6-5ECC-49FB-B0F7-441F843B9B16}">
  <dimension ref="A1:O134"/>
  <sheetViews>
    <sheetView tabSelected="1" topLeftCell="A132" workbookViewId="0">
      <selection activeCell="A135" sqref="A135:XFD149"/>
    </sheetView>
  </sheetViews>
  <sheetFormatPr defaultRowHeight="15.75" x14ac:dyDescent="0.25"/>
  <cols>
    <col min="1" max="1" width="2.85546875" style="51" customWidth="1"/>
    <col min="2" max="2" width="2.5703125" style="55" customWidth="1"/>
    <col min="3" max="5" width="3.42578125" style="55" customWidth="1"/>
    <col min="6" max="6" width="6.28515625" style="55" customWidth="1"/>
    <col min="7" max="7" width="67.5703125" style="53" customWidth="1"/>
    <col min="8" max="8" width="26.28515625" style="54" customWidth="1"/>
    <col min="9" max="9" width="26" style="54" customWidth="1"/>
    <col min="10" max="10" width="22.85546875" style="54" customWidth="1"/>
    <col min="11" max="11" width="24.5703125" style="54" customWidth="1"/>
    <col min="12" max="12" width="26.85546875" style="54" customWidth="1"/>
    <col min="13" max="13" width="10" style="56" customWidth="1"/>
    <col min="14" max="14" width="20.42578125" style="53" customWidth="1"/>
    <col min="15" max="15" width="19.42578125" style="54" customWidth="1"/>
    <col min="16" max="16" width="9.140625" style="53"/>
    <col min="17" max="17" width="25.28515625" style="53" customWidth="1"/>
    <col min="18" max="16384" width="9.140625" style="53"/>
  </cols>
  <sheetData>
    <row r="1" spans="1:15" ht="24" customHeight="1" x14ac:dyDescent="0.25">
      <c r="B1" s="301" t="s">
        <v>135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5" ht="24" customHeight="1" x14ac:dyDescent="0.25">
      <c r="B2" s="301" t="s">
        <v>134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4" spans="1:15" ht="16.5" thickBot="1" x14ac:dyDescent="0.3"/>
    <row r="5" spans="1:15" ht="15.75" customHeight="1" thickBot="1" x14ac:dyDescent="0.3">
      <c r="A5" s="302" t="s">
        <v>133</v>
      </c>
      <c r="B5" s="303"/>
      <c r="C5" s="303"/>
      <c r="D5" s="303"/>
      <c r="E5" s="303"/>
      <c r="F5" s="57"/>
      <c r="G5" s="308" t="s">
        <v>132</v>
      </c>
      <c r="H5" s="311" t="s">
        <v>131</v>
      </c>
      <c r="I5" s="314" t="s">
        <v>130</v>
      </c>
      <c r="J5" s="315"/>
      <c r="K5" s="315"/>
      <c r="L5" s="308" t="s">
        <v>129</v>
      </c>
      <c r="M5" s="316" t="s">
        <v>128</v>
      </c>
      <c r="N5" s="58"/>
      <c r="O5" s="59"/>
    </row>
    <row r="6" spans="1:15" x14ac:dyDescent="0.25">
      <c r="A6" s="304"/>
      <c r="B6" s="305"/>
      <c r="C6" s="305"/>
      <c r="D6" s="305"/>
      <c r="E6" s="305"/>
      <c r="F6" s="60"/>
      <c r="G6" s="309"/>
      <c r="H6" s="312"/>
      <c r="I6" s="61" t="s">
        <v>127</v>
      </c>
      <c r="J6" s="62" t="s">
        <v>126</v>
      </c>
      <c r="K6" s="61" t="s">
        <v>125</v>
      </c>
      <c r="L6" s="309"/>
      <c r="M6" s="317"/>
      <c r="N6" s="52"/>
      <c r="O6" s="59"/>
    </row>
    <row r="7" spans="1:15" ht="16.5" thickBot="1" x14ac:dyDescent="0.3">
      <c r="A7" s="306"/>
      <c r="B7" s="307"/>
      <c r="C7" s="307"/>
      <c r="D7" s="307"/>
      <c r="E7" s="307"/>
      <c r="F7" s="63"/>
      <c r="G7" s="310"/>
      <c r="H7" s="313"/>
      <c r="I7" s="64" t="s">
        <v>124</v>
      </c>
      <c r="J7" s="65" t="s">
        <v>124</v>
      </c>
      <c r="K7" s="64" t="s">
        <v>124</v>
      </c>
      <c r="L7" s="310"/>
      <c r="M7" s="318"/>
      <c r="O7" s="59"/>
    </row>
    <row r="8" spans="1:15" s="73" customFormat="1" ht="16.5" thickBot="1" x14ac:dyDescent="0.3">
      <c r="A8" s="299">
        <v>1</v>
      </c>
      <c r="B8" s="300"/>
      <c r="C8" s="300"/>
      <c r="D8" s="300"/>
      <c r="E8" s="300"/>
      <c r="F8" s="66"/>
      <c r="G8" s="67">
        <v>2</v>
      </c>
      <c r="H8" s="68">
        <v>3</v>
      </c>
      <c r="I8" s="69">
        <v>4</v>
      </c>
      <c r="J8" s="70">
        <v>5</v>
      </c>
      <c r="K8" s="71">
        <v>6</v>
      </c>
      <c r="L8" s="67">
        <v>7</v>
      </c>
      <c r="M8" s="72">
        <v>8</v>
      </c>
      <c r="O8" s="74"/>
    </row>
    <row r="9" spans="1:15" x14ac:dyDescent="0.25">
      <c r="A9" s="75"/>
      <c r="G9" s="44"/>
      <c r="H9" s="76"/>
      <c r="I9" s="77"/>
      <c r="J9" s="78"/>
      <c r="K9" s="76"/>
      <c r="L9" s="44"/>
      <c r="M9" s="79"/>
      <c r="O9" s="80"/>
    </row>
    <row r="10" spans="1:15" x14ac:dyDescent="0.25">
      <c r="A10" s="41">
        <v>4</v>
      </c>
      <c r="B10" s="40">
        <v>1</v>
      </c>
      <c r="G10" s="81" t="s">
        <v>123</v>
      </c>
      <c r="H10" s="82">
        <f>H13+H52+H92+H107</f>
        <v>1035487712329</v>
      </c>
      <c r="I10" s="83">
        <f>I13+I52+I92+I107</f>
        <v>745838154177.94995</v>
      </c>
      <c r="J10" s="84">
        <f>J13+J52+J92+J107</f>
        <v>91076004273.569992</v>
      </c>
      <c r="K10" s="84">
        <f>K13+K52+K92+K107</f>
        <v>836914158451.52002</v>
      </c>
      <c r="L10" s="85">
        <f>H10-K10</f>
        <v>198573553877.47998</v>
      </c>
      <c r="M10" s="86">
        <f>K10/H10</f>
        <v>0.808231858752962</v>
      </c>
      <c r="N10" s="87"/>
      <c r="O10" s="80"/>
    </row>
    <row r="11" spans="1:15" ht="16.5" thickBot="1" x14ac:dyDescent="0.3">
      <c r="A11" s="88"/>
      <c r="B11" s="89"/>
      <c r="C11" s="89"/>
      <c r="D11" s="89"/>
      <c r="E11" s="89"/>
      <c r="F11" s="89"/>
      <c r="G11" s="90"/>
      <c r="H11" s="91"/>
      <c r="I11" s="92"/>
      <c r="J11" s="93"/>
      <c r="K11" s="91"/>
      <c r="L11" s="90"/>
      <c r="M11" s="94"/>
      <c r="O11" s="80"/>
    </row>
    <row r="12" spans="1:15" ht="16.5" thickBot="1" x14ac:dyDescent="0.3">
      <c r="A12" s="95"/>
      <c r="B12" s="96"/>
      <c r="C12" s="96"/>
      <c r="D12" s="96"/>
      <c r="E12" s="96"/>
      <c r="F12" s="96"/>
      <c r="G12" s="97"/>
      <c r="H12" s="98"/>
      <c r="I12" s="98"/>
      <c r="J12" s="98"/>
      <c r="K12" s="98"/>
      <c r="L12" s="97"/>
      <c r="M12" s="99"/>
      <c r="O12" s="80"/>
    </row>
    <row r="13" spans="1:15" ht="20.25" customHeight="1" thickBot="1" x14ac:dyDescent="0.3">
      <c r="A13" s="50">
        <v>4</v>
      </c>
      <c r="B13" s="48">
        <v>1</v>
      </c>
      <c r="C13" s="49" t="s">
        <v>3</v>
      </c>
      <c r="D13" s="48"/>
      <c r="E13" s="48"/>
      <c r="F13" s="48"/>
      <c r="G13" s="27" t="s">
        <v>122</v>
      </c>
      <c r="H13" s="100">
        <f>H15+H19+H22+H30+H36+H39+H41+H43+H45+H47+H49</f>
        <v>846060000000</v>
      </c>
      <c r="I13" s="100">
        <f>I15+I19+I22+I30+I36+I39+I41+I43+I45+I47+I49</f>
        <v>594292739956.60999</v>
      </c>
      <c r="J13" s="100">
        <f>J15+J19+J22+J30+J36+J39+J41+J43+J45+J47+J49</f>
        <v>69323685088</v>
      </c>
      <c r="K13" s="100">
        <f>J13+I13</f>
        <v>663616425044.60999</v>
      </c>
      <c r="L13" s="47">
        <f>H13-K13</f>
        <v>182443574955.39001</v>
      </c>
      <c r="M13" s="101">
        <f>K13/H13</f>
        <v>0.78436094963077085</v>
      </c>
      <c r="N13" s="102"/>
      <c r="O13" s="80"/>
    </row>
    <row r="14" spans="1:15" ht="16.5" thickBot="1" x14ac:dyDescent="0.3">
      <c r="A14" s="95"/>
      <c r="B14" s="35"/>
      <c r="C14" s="35"/>
      <c r="D14" s="35"/>
      <c r="E14" s="35"/>
      <c r="F14" s="35"/>
      <c r="G14" s="103"/>
      <c r="H14" s="104"/>
      <c r="I14" s="98"/>
      <c r="J14" s="98"/>
      <c r="K14" s="98"/>
      <c r="L14" s="97"/>
      <c r="M14" s="105"/>
      <c r="N14" s="106"/>
      <c r="O14" s="107"/>
    </row>
    <row r="15" spans="1:15" ht="18" customHeight="1" x14ac:dyDescent="0.25">
      <c r="A15" s="108">
        <v>4</v>
      </c>
      <c r="B15" s="109">
        <v>1</v>
      </c>
      <c r="C15" s="110" t="s">
        <v>3</v>
      </c>
      <c r="D15" s="110" t="s">
        <v>118</v>
      </c>
      <c r="E15" s="110" t="s">
        <v>14</v>
      </c>
      <c r="F15" s="46"/>
      <c r="G15" s="111" t="s">
        <v>121</v>
      </c>
      <c r="H15" s="112">
        <f>SUM(H16:H18)</f>
        <v>56000000000</v>
      </c>
      <c r="I15" s="113">
        <f>SUM(I16:I18)</f>
        <v>36058467769</v>
      </c>
      <c r="J15" s="114">
        <f>SUM(J16:J18)</f>
        <v>4767882805</v>
      </c>
      <c r="K15" s="115">
        <f t="shared" ref="K15:K50" si="0">J15+I15</f>
        <v>40826350574</v>
      </c>
      <c r="L15" s="116">
        <f t="shared" ref="L15:L50" si="1">H15-K15</f>
        <v>15173649426</v>
      </c>
      <c r="M15" s="34">
        <f t="shared" ref="M15:M50" si="2">K15/H15</f>
        <v>0.72904197453571429</v>
      </c>
      <c r="N15" s="106"/>
      <c r="O15" s="107"/>
    </row>
    <row r="16" spans="1:15" x14ac:dyDescent="0.25">
      <c r="A16" s="117">
        <v>4</v>
      </c>
      <c r="B16" s="118">
        <v>1</v>
      </c>
      <c r="C16" s="119" t="s">
        <v>3</v>
      </c>
      <c r="D16" s="119" t="s">
        <v>118</v>
      </c>
      <c r="E16" s="119" t="s">
        <v>14</v>
      </c>
      <c r="F16" s="5" t="s">
        <v>2</v>
      </c>
      <c r="G16" s="120" t="s">
        <v>120</v>
      </c>
      <c r="H16" s="121">
        <f>'[1]PAJAK RINCI'!G12</f>
        <v>53385000000</v>
      </c>
      <c r="I16" s="78">
        <f>'[1]PAJAK RINCI'!H12</f>
        <v>33242715654</v>
      </c>
      <c r="J16" s="122">
        <f>'[1]PAJAK RINCI'!I12</f>
        <v>4380502161</v>
      </c>
      <c r="K16" s="123">
        <f t="shared" si="0"/>
        <v>37623217815</v>
      </c>
      <c r="L16" s="124">
        <f t="shared" si="1"/>
        <v>15761782185</v>
      </c>
      <c r="M16" s="125">
        <f t="shared" si="2"/>
        <v>0.7047526049452093</v>
      </c>
      <c r="N16" s="106"/>
      <c r="O16" s="107"/>
    </row>
    <row r="17" spans="1:15" x14ac:dyDescent="0.25">
      <c r="A17" s="117">
        <v>4</v>
      </c>
      <c r="B17" s="118">
        <v>1</v>
      </c>
      <c r="C17" s="119" t="s">
        <v>3</v>
      </c>
      <c r="D17" s="119" t="s">
        <v>118</v>
      </c>
      <c r="E17" s="119" t="s">
        <v>14</v>
      </c>
      <c r="F17" s="5" t="s">
        <v>59</v>
      </c>
      <c r="G17" s="45" t="s">
        <v>119</v>
      </c>
      <c r="H17" s="121">
        <f>'[1]PAJAK RINCI'!G13</f>
        <v>472500000</v>
      </c>
      <c r="I17" s="78">
        <f>'[1]PAJAK RINCI'!H13</f>
        <v>177952943</v>
      </c>
      <c r="J17" s="122">
        <f>'[1]PAJAK RINCI'!I13</f>
        <v>19479547</v>
      </c>
      <c r="K17" s="123">
        <f t="shared" si="0"/>
        <v>197432490</v>
      </c>
      <c r="L17" s="124">
        <f t="shared" si="1"/>
        <v>275067510</v>
      </c>
      <c r="M17" s="125">
        <f t="shared" si="2"/>
        <v>0.41784653968253971</v>
      </c>
      <c r="N17" s="106"/>
      <c r="O17" s="107"/>
    </row>
    <row r="18" spans="1:15" x14ac:dyDescent="0.25">
      <c r="A18" s="117">
        <v>4</v>
      </c>
      <c r="B18" s="118">
        <v>1</v>
      </c>
      <c r="C18" s="119" t="s">
        <v>3</v>
      </c>
      <c r="D18" s="119" t="s">
        <v>118</v>
      </c>
      <c r="E18" s="119" t="s">
        <v>14</v>
      </c>
      <c r="F18" s="5" t="s">
        <v>117</v>
      </c>
      <c r="G18" s="44" t="s">
        <v>116</v>
      </c>
      <c r="H18" s="121">
        <f>'[1]PAJAK RINCI'!G14</f>
        <v>2142500000</v>
      </c>
      <c r="I18" s="78">
        <f>'[1]PAJAK RINCI'!H14</f>
        <v>2637799172</v>
      </c>
      <c r="J18" s="122">
        <f>'[1]PAJAK RINCI'!I14</f>
        <v>367901097</v>
      </c>
      <c r="K18" s="123">
        <f t="shared" si="0"/>
        <v>3005700269</v>
      </c>
      <c r="L18" s="124">
        <f t="shared" si="1"/>
        <v>-863200269</v>
      </c>
      <c r="M18" s="125">
        <f t="shared" si="2"/>
        <v>1.4028939411901984</v>
      </c>
      <c r="N18" s="106"/>
      <c r="O18" s="107"/>
    </row>
    <row r="19" spans="1:15" ht="19.5" customHeight="1" x14ac:dyDescent="0.25">
      <c r="A19" s="41">
        <v>4</v>
      </c>
      <c r="B19" s="40">
        <v>1</v>
      </c>
      <c r="C19" s="39" t="s">
        <v>3</v>
      </c>
      <c r="D19" s="39" t="s">
        <v>27</v>
      </c>
      <c r="E19" s="39"/>
      <c r="F19" s="39"/>
      <c r="G19" s="126" t="s">
        <v>115</v>
      </c>
      <c r="H19" s="127">
        <f>SUM(H20:H21)</f>
        <v>163404476287</v>
      </c>
      <c r="I19" s="128">
        <f>SUM(I20:I21)</f>
        <v>118618340295.8</v>
      </c>
      <c r="J19" s="127">
        <f>SUM(J20:J21)</f>
        <v>14831108151</v>
      </c>
      <c r="K19" s="129">
        <f t="shared" si="0"/>
        <v>133449448446.8</v>
      </c>
      <c r="L19" s="130">
        <f t="shared" si="1"/>
        <v>29955027840.199997</v>
      </c>
      <c r="M19" s="34">
        <f t="shared" si="2"/>
        <v>0.8166817181459114</v>
      </c>
      <c r="N19" s="106"/>
      <c r="O19" s="107"/>
    </row>
    <row r="20" spans="1:15" x14ac:dyDescent="0.25">
      <c r="A20" s="38">
        <v>4</v>
      </c>
      <c r="B20" s="37">
        <v>1</v>
      </c>
      <c r="C20" s="23" t="s">
        <v>3</v>
      </c>
      <c r="D20" s="23" t="s">
        <v>27</v>
      </c>
      <c r="E20" s="23" t="s">
        <v>3</v>
      </c>
      <c r="F20" s="23" t="s">
        <v>2</v>
      </c>
      <c r="G20" s="120" t="s">
        <v>114</v>
      </c>
      <c r="H20" s="121">
        <f>'[1]PAJAK RINCI'!G16</f>
        <v>151239476287</v>
      </c>
      <c r="I20" s="78">
        <f>'[1]PAJAK RINCI'!H16</f>
        <v>117708900984.8</v>
      </c>
      <c r="J20" s="122">
        <f>'[1]PAJAK RINCI'!I16</f>
        <v>14683353140</v>
      </c>
      <c r="K20" s="123">
        <f t="shared" si="0"/>
        <v>132392254124.8</v>
      </c>
      <c r="L20" s="124">
        <f t="shared" si="1"/>
        <v>18847222162.199997</v>
      </c>
      <c r="M20" s="125">
        <f t="shared" si="2"/>
        <v>0.87538159596351339</v>
      </c>
      <c r="N20" s="106"/>
      <c r="O20" s="107"/>
    </row>
    <row r="21" spans="1:15" x14ac:dyDescent="0.25">
      <c r="A21" s="38">
        <v>4</v>
      </c>
      <c r="B21" s="37">
        <v>1</v>
      </c>
      <c r="C21" s="23" t="s">
        <v>3</v>
      </c>
      <c r="D21" s="23" t="s">
        <v>27</v>
      </c>
      <c r="E21" s="23" t="s">
        <v>11</v>
      </c>
      <c r="F21" s="23" t="s">
        <v>42</v>
      </c>
      <c r="G21" s="120" t="s">
        <v>113</v>
      </c>
      <c r="H21" s="121">
        <f>'[1]PAJAK RINCI'!G17</f>
        <v>12165000000</v>
      </c>
      <c r="I21" s="78">
        <f>'[1]PAJAK RINCI'!H17</f>
        <v>909439311</v>
      </c>
      <c r="J21" s="122">
        <f>'[1]PAJAK RINCI'!I17</f>
        <v>147755011</v>
      </c>
      <c r="K21" s="123">
        <f t="shared" si="0"/>
        <v>1057194322</v>
      </c>
      <c r="L21" s="124">
        <f t="shared" si="1"/>
        <v>11107805678</v>
      </c>
      <c r="M21" s="125">
        <f t="shared" si="2"/>
        <v>8.6904588738183311E-2</v>
      </c>
      <c r="N21" s="106"/>
      <c r="O21" s="107"/>
    </row>
    <row r="22" spans="1:15" ht="18.75" customHeight="1" x14ac:dyDescent="0.25">
      <c r="A22" s="41">
        <v>4</v>
      </c>
      <c r="B22" s="40">
        <v>1</v>
      </c>
      <c r="C22" s="39" t="s">
        <v>3</v>
      </c>
      <c r="D22" s="39" t="s">
        <v>25</v>
      </c>
      <c r="E22" s="39"/>
      <c r="F22" s="39"/>
      <c r="G22" s="126" t="s">
        <v>112</v>
      </c>
      <c r="H22" s="131">
        <f>SUM(H23:H29)</f>
        <v>10000000000</v>
      </c>
      <c r="I22" s="131">
        <f>SUM(I23:I29)</f>
        <v>8008876057.3000002</v>
      </c>
      <c r="J22" s="127">
        <f>SUM(J23:J29)</f>
        <v>948213359</v>
      </c>
      <c r="K22" s="129">
        <f t="shared" si="0"/>
        <v>8957089416.2999992</v>
      </c>
      <c r="L22" s="130">
        <f t="shared" si="1"/>
        <v>1042910583.7000008</v>
      </c>
      <c r="M22" s="34">
        <f t="shared" si="2"/>
        <v>0.89570894162999992</v>
      </c>
      <c r="N22" s="102"/>
      <c r="O22" s="107"/>
    </row>
    <row r="23" spans="1:15" ht="30.75" customHeight="1" x14ac:dyDescent="0.25">
      <c r="A23" s="38">
        <v>4</v>
      </c>
      <c r="B23" s="37">
        <v>1</v>
      </c>
      <c r="C23" s="23" t="s">
        <v>3</v>
      </c>
      <c r="D23" s="23" t="s">
        <v>25</v>
      </c>
      <c r="E23" s="23" t="s">
        <v>3</v>
      </c>
      <c r="F23" s="23" t="s">
        <v>2</v>
      </c>
      <c r="G23" s="132" t="s">
        <v>111</v>
      </c>
      <c r="H23" s="133">
        <v>3576500000</v>
      </c>
      <c r="I23" s="134">
        <f>'[1]PAJAK RINCI'!H19</f>
        <v>3619645712.9000001</v>
      </c>
      <c r="J23" s="135">
        <f>'[1]PAJAK RINCI'!I19</f>
        <v>451307817</v>
      </c>
      <c r="K23" s="136">
        <f t="shared" si="0"/>
        <v>4070953529.9000001</v>
      </c>
      <c r="L23" s="137">
        <f t="shared" si="1"/>
        <v>-494453529.9000001</v>
      </c>
      <c r="M23" s="138">
        <f t="shared" si="2"/>
        <v>1.1382506724171677</v>
      </c>
      <c r="N23" s="139"/>
      <c r="O23" s="107"/>
    </row>
    <row r="24" spans="1:15" x14ac:dyDescent="0.25">
      <c r="A24" s="38">
        <v>4</v>
      </c>
      <c r="B24" s="37">
        <v>1</v>
      </c>
      <c r="C24" s="23" t="s">
        <v>3</v>
      </c>
      <c r="D24" s="23" t="s">
        <v>25</v>
      </c>
      <c r="E24" s="23" t="s">
        <v>11</v>
      </c>
      <c r="F24" s="23" t="s">
        <v>42</v>
      </c>
      <c r="G24" s="44" t="s">
        <v>110</v>
      </c>
      <c r="H24" s="133">
        <v>1809000000</v>
      </c>
      <c r="I24" s="78">
        <f>'[1]PAJAK RINCI'!H20</f>
        <v>285063875</v>
      </c>
      <c r="J24" s="122">
        <f>'[1]PAJAK RINCI'!I20</f>
        <v>3736000</v>
      </c>
      <c r="K24" s="140">
        <f t="shared" si="0"/>
        <v>288799875</v>
      </c>
      <c r="L24" s="124">
        <f t="shared" si="1"/>
        <v>1520200125</v>
      </c>
      <c r="M24" s="125">
        <f t="shared" si="2"/>
        <v>0.15964614427860696</v>
      </c>
      <c r="N24" s="141"/>
      <c r="O24" s="107"/>
    </row>
    <row r="25" spans="1:15" x14ac:dyDescent="0.25">
      <c r="A25" s="38">
        <v>4</v>
      </c>
      <c r="B25" s="37">
        <v>1</v>
      </c>
      <c r="C25" s="23" t="s">
        <v>3</v>
      </c>
      <c r="D25" s="23" t="s">
        <v>25</v>
      </c>
      <c r="E25" s="23" t="s">
        <v>14</v>
      </c>
      <c r="F25" s="23" t="s">
        <v>50</v>
      </c>
      <c r="G25" s="44" t="s">
        <v>109</v>
      </c>
      <c r="H25" s="133">
        <v>760500000</v>
      </c>
      <c r="I25" s="78">
        <f>'[1]PAJAK RINCI'!H21</f>
        <v>500000</v>
      </c>
      <c r="J25" s="122">
        <f>'[1]PAJAK RINCI'!I21</f>
        <v>3000000</v>
      </c>
      <c r="K25" s="140">
        <f t="shared" si="0"/>
        <v>3500000</v>
      </c>
      <c r="L25" s="124">
        <f t="shared" si="1"/>
        <v>757000000</v>
      </c>
      <c r="M25" s="125">
        <f t="shared" si="2"/>
        <v>4.6022353714661405E-3</v>
      </c>
      <c r="N25" s="141"/>
      <c r="O25" s="107"/>
    </row>
    <row r="26" spans="1:15" x14ac:dyDescent="0.25">
      <c r="A26" s="38">
        <v>4</v>
      </c>
      <c r="B26" s="37">
        <v>1</v>
      </c>
      <c r="C26" s="23" t="s">
        <v>3</v>
      </c>
      <c r="D26" s="23" t="s">
        <v>25</v>
      </c>
      <c r="E26" s="23" t="s">
        <v>5</v>
      </c>
      <c r="F26" s="23" t="s">
        <v>62</v>
      </c>
      <c r="G26" s="44" t="s">
        <v>108</v>
      </c>
      <c r="H26" s="133">
        <v>618000000</v>
      </c>
      <c r="I26" s="78">
        <f>'[1]PAJAK RINCI'!H22</f>
        <v>1805905306.9000001</v>
      </c>
      <c r="J26" s="122">
        <f>'[1]PAJAK RINCI'!I22</f>
        <v>187596994</v>
      </c>
      <c r="K26" s="140">
        <f t="shared" si="0"/>
        <v>1993502300.9000001</v>
      </c>
      <c r="L26" s="124">
        <f t="shared" si="1"/>
        <v>-1375502300.9000001</v>
      </c>
      <c r="M26" s="125">
        <f t="shared" si="2"/>
        <v>3.2257318784789644</v>
      </c>
      <c r="N26" s="141"/>
      <c r="O26" s="107"/>
    </row>
    <row r="27" spans="1:15" ht="30.75" customHeight="1" x14ac:dyDescent="0.25">
      <c r="A27" s="38">
        <v>4</v>
      </c>
      <c r="B27" s="37">
        <v>1</v>
      </c>
      <c r="C27" s="23" t="s">
        <v>3</v>
      </c>
      <c r="D27" s="23" t="s">
        <v>25</v>
      </c>
      <c r="E27" s="23" t="s">
        <v>30</v>
      </c>
      <c r="F27" s="23" t="s">
        <v>99</v>
      </c>
      <c r="G27" s="132" t="s">
        <v>107</v>
      </c>
      <c r="H27" s="133">
        <v>288000000</v>
      </c>
      <c r="I27" s="134">
        <f>'[1]PAJAK RINCI'!H23</f>
        <v>732847904.5</v>
      </c>
      <c r="J27" s="135">
        <f>'[1]PAJAK RINCI'!I23</f>
        <v>90440715</v>
      </c>
      <c r="K27" s="136">
        <f t="shared" si="0"/>
        <v>823288619.5</v>
      </c>
      <c r="L27" s="137">
        <f t="shared" si="1"/>
        <v>-535288619.5</v>
      </c>
      <c r="M27" s="138">
        <f t="shared" si="2"/>
        <v>2.8586410399305557</v>
      </c>
      <c r="N27" s="141"/>
      <c r="O27" s="107"/>
    </row>
    <row r="28" spans="1:15" x14ac:dyDescent="0.25">
      <c r="A28" s="38">
        <v>4</v>
      </c>
      <c r="B28" s="37">
        <v>1</v>
      </c>
      <c r="C28" s="23" t="s">
        <v>3</v>
      </c>
      <c r="D28" s="23" t="s">
        <v>25</v>
      </c>
      <c r="E28" s="23" t="s">
        <v>7</v>
      </c>
      <c r="F28" s="23" t="s">
        <v>81</v>
      </c>
      <c r="G28" s="44" t="s">
        <v>106</v>
      </c>
      <c r="H28" s="133">
        <v>1411500000</v>
      </c>
      <c r="I28" s="78">
        <f>'[1]PAJAK RINCI'!H24</f>
        <v>550388179</v>
      </c>
      <c r="J28" s="122">
        <f>'[1]PAJAK RINCI'!I24</f>
        <v>76642763</v>
      </c>
      <c r="K28" s="140">
        <f t="shared" si="0"/>
        <v>627030942</v>
      </c>
      <c r="L28" s="124">
        <f t="shared" si="1"/>
        <v>784469058</v>
      </c>
      <c r="M28" s="125">
        <f t="shared" si="2"/>
        <v>0.44423021041445271</v>
      </c>
      <c r="N28" s="141"/>
      <c r="O28" s="107"/>
    </row>
    <row r="29" spans="1:15" x14ac:dyDescent="0.25">
      <c r="A29" s="38">
        <v>4</v>
      </c>
      <c r="B29" s="37">
        <v>1</v>
      </c>
      <c r="C29" s="23" t="s">
        <v>3</v>
      </c>
      <c r="D29" s="23" t="s">
        <v>25</v>
      </c>
      <c r="E29" s="23" t="s">
        <v>27</v>
      </c>
      <c r="F29" s="23" t="s">
        <v>59</v>
      </c>
      <c r="G29" s="44" t="s">
        <v>105</v>
      </c>
      <c r="H29" s="133">
        <v>1536500000</v>
      </c>
      <c r="I29" s="78">
        <f>'[1]PAJAK RINCI'!H25</f>
        <v>1014525079</v>
      </c>
      <c r="J29" s="122">
        <f>'[1]PAJAK RINCI'!I25</f>
        <v>135489070</v>
      </c>
      <c r="K29" s="140">
        <f t="shared" si="0"/>
        <v>1150014149</v>
      </c>
      <c r="L29" s="124">
        <f t="shared" si="1"/>
        <v>386485851</v>
      </c>
      <c r="M29" s="125">
        <f t="shared" si="2"/>
        <v>0.74846348779694105</v>
      </c>
      <c r="N29" s="141"/>
      <c r="O29" s="107"/>
    </row>
    <row r="30" spans="1:15" ht="18" customHeight="1" x14ac:dyDescent="0.25">
      <c r="A30" s="41">
        <v>4</v>
      </c>
      <c r="B30" s="40">
        <v>1</v>
      </c>
      <c r="C30" s="39" t="s">
        <v>3</v>
      </c>
      <c r="D30" s="39" t="s">
        <v>54</v>
      </c>
      <c r="E30" s="39"/>
      <c r="F30" s="39"/>
      <c r="G30" s="142" t="s">
        <v>104</v>
      </c>
      <c r="H30" s="128">
        <f>SUM(H31:H35)</f>
        <v>24000000000</v>
      </c>
      <c r="I30" s="127">
        <f>SUM(I31:I35)</f>
        <v>19088991870</v>
      </c>
      <c r="J30" s="127">
        <f>SUM(J31:J35)</f>
        <v>624181673</v>
      </c>
      <c r="K30" s="129">
        <f t="shared" si="0"/>
        <v>19713173543</v>
      </c>
      <c r="L30" s="130">
        <f t="shared" si="1"/>
        <v>4286826457</v>
      </c>
      <c r="M30" s="34">
        <f t="shared" si="2"/>
        <v>0.82138223095833329</v>
      </c>
      <c r="N30" s="106"/>
      <c r="O30" s="107"/>
    </row>
    <row r="31" spans="1:15" x14ac:dyDescent="0.25">
      <c r="A31" s="38">
        <v>4</v>
      </c>
      <c r="B31" s="37">
        <v>1</v>
      </c>
      <c r="C31" s="23" t="s">
        <v>3</v>
      </c>
      <c r="D31" s="23" t="s">
        <v>54</v>
      </c>
      <c r="E31" s="23" t="s">
        <v>3</v>
      </c>
      <c r="F31" s="23" t="s">
        <v>2</v>
      </c>
      <c r="G31" s="143" t="s">
        <v>103</v>
      </c>
      <c r="H31" s="121">
        <f>'[1]PAJAK RINCI'!G27</f>
        <v>22740000000</v>
      </c>
      <c r="I31" s="78">
        <f>'[1]PAJAK RINCI'!H27</f>
        <v>17555821055</v>
      </c>
      <c r="J31" s="122">
        <f>'[1]PAJAK RINCI'!I27</f>
        <v>490693298</v>
      </c>
      <c r="K31" s="140">
        <f t="shared" si="0"/>
        <v>18046514353</v>
      </c>
      <c r="L31" s="124">
        <f t="shared" si="1"/>
        <v>4693485647</v>
      </c>
      <c r="M31" s="125">
        <f t="shared" si="2"/>
        <v>0.79360221429199651</v>
      </c>
      <c r="N31" s="106"/>
      <c r="O31" s="107"/>
    </row>
    <row r="32" spans="1:15" x14ac:dyDescent="0.25">
      <c r="A32" s="38">
        <v>4</v>
      </c>
      <c r="B32" s="37">
        <v>1</v>
      </c>
      <c r="C32" s="23" t="s">
        <v>3</v>
      </c>
      <c r="D32" s="23" t="s">
        <v>54</v>
      </c>
      <c r="E32" s="23" t="s">
        <v>11</v>
      </c>
      <c r="F32" s="23" t="s">
        <v>42</v>
      </c>
      <c r="G32" s="120" t="s">
        <v>102</v>
      </c>
      <c r="H32" s="121">
        <f>'[1]PAJAK RINCI'!G28</f>
        <v>1155000000</v>
      </c>
      <c r="I32" s="78">
        <f>'[1]PAJAK RINCI'!H28</f>
        <v>1410717495</v>
      </c>
      <c r="J32" s="122">
        <f>'[1]PAJAK RINCI'!I28</f>
        <v>133488375</v>
      </c>
      <c r="K32" s="140">
        <f t="shared" si="0"/>
        <v>1544205870</v>
      </c>
      <c r="L32" s="124">
        <f t="shared" si="1"/>
        <v>-389205870</v>
      </c>
      <c r="M32" s="125">
        <f t="shared" si="2"/>
        <v>1.3369747792207791</v>
      </c>
      <c r="N32" s="106"/>
      <c r="O32" s="107"/>
    </row>
    <row r="33" spans="1:15" x14ac:dyDescent="0.25">
      <c r="A33" s="38">
        <v>4</v>
      </c>
      <c r="B33" s="37">
        <v>1</v>
      </c>
      <c r="C33" s="23" t="s">
        <v>3</v>
      </c>
      <c r="D33" s="23" t="s">
        <v>54</v>
      </c>
      <c r="E33" s="23" t="s">
        <v>14</v>
      </c>
      <c r="F33" s="23" t="s">
        <v>50</v>
      </c>
      <c r="G33" s="120" t="s">
        <v>101</v>
      </c>
      <c r="H33" s="121">
        <f>'[1]PAJAK RINCI'!G29</f>
        <v>1575000</v>
      </c>
      <c r="I33" s="78">
        <f>'[1]PAJAK RINCI'!H29</f>
        <v>0</v>
      </c>
      <c r="J33" s="122">
        <f>'[1]PAJAK RINCI'!I29</f>
        <v>0</v>
      </c>
      <c r="K33" s="140">
        <f t="shared" si="0"/>
        <v>0</v>
      </c>
      <c r="L33" s="124">
        <f t="shared" si="1"/>
        <v>1575000</v>
      </c>
      <c r="M33" s="125">
        <f t="shared" si="2"/>
        <v>0</v>
      </c>
      <c r="N33" s="106"/>
      <c r="O33" s="107"/>
    </row>
    <row r="34" spans="1:15" x14ac:dyDescent="0.25">
      <c r="A34" s="38">
        <v>4</v>
      </c>
      <c r="B34" s="37">
        <v>1</v>
      </c>
      <c r="C34" s="23" t="s">
        <v>3</v>
      </c>
      <c r="D34" s="23" t="s">
        <v>54</v>
      </c>
      <c r="E34" s="23" t="s">
        <v>5</v>
      </c>
      <c r="F34" s="23" t="s">
        <v>62</v>
      </c>
      <c r="G34" s="120" t="s">
        <v>100</v>
      </c>
      <c r="H34" s="121">
        <f>'[1]PAJAK RINCI'!G30</f>
        <v>1050000</v>
      </c>
      <c r="I34" s="78">
        <f>'[1]PAJAK RINCI'!H30</f>
        <v>24000000</v>
      </c>
      <c r="J34" s="122">
        <f>'[1]PAJAK RINCI'!I30</f>
        <v>0</v>
      </c>
      <c r="K34" s="140">
        <f t="shared" si="0"/>
        <v>24000000</v>
      </c>
      <c r="L34" s="124">
        <f t="shared" si="1"/>
        <v>-22950000</v>
      </c>
      <c r="M34" s="125">
        <f t="shared" si="2"/>
        <v>22.857142857142858</v>
      </c>
      <c r="N34" s="106"/>
      <c r="O34" s="107"/>
    </row>
    <row r="35" spans="1:15" x14ac:dyDescent="0.25">
      <c r="A35" s="38">
        <v>4</v>
      </c>
      <c r="B35" s="37">
        <v>1</v>
      </c>
      <c r="C35" s="23" t="s">
        <v>3</v>
      </c>
      <c r="D35" s="23" t="s">
        <v>54</v>
      </c>
      <c r="E35" s="23" t="s">
        <v>30</v>
      </c>
      <c r="F35" s="23" t="s">
        <v>99</v>
      </c>
      <c r="G35" s="120" t="s">
        <v>98</v>
      </c>
      <c r="H35" s="121">
        <f>'[1]PAJAK RINCI'!G31</f>
        <v>102375000</v>
      </c>
      <c r="I35" s="78">
        <f>'[1]PAJAK RINCI'!H31</f>
        <v>98453320</v>
      </c>
      <c r="J35" s="122">
        <f>'[1]PAJAK RINCI'!I31</f>
        <v>0</v>
      </c>
      <c r="K35" s="140">
        <f t="shared" si="0"/>
        <v>98453320</v>
      </c>
      <c r="L35" s="124">
        <f t="shared" si="1"/>
        <v>3921680</v>
      </c>
      <c r="M35" s="125">
        <f t="shared" si="2"/>
        <v>0.96169299145299147</v>
      </c>
      <c r="N35" s="106"/>
      <c r="O35" s="107"/>
    </row>
    <row r="36" spans="1:15" ht="18.75" customHeight="1" x14ac:dyDescent="0.25">
      <c r="A36" s="41">
        <v>4</v>
      </c>
      <c r="B36" s="40">
        <v>1</v>
      </c>
      <c r="C36" s="39" t="s">
        <v>3</v>
      </c>
      <c r="D36" s="39" t="s">
        <v>69</v>
      </c>
      <c r="E36" s="39"/>
      <c r="F36" s="39"/>
      <c r="G36" s="126" t="s">
        <v>97</v>
      </c>
      <c r="H36" s="131">
        <f>SUM(H37:H38)</f>
        <v>108060000000</v>
      </c>
      <c r="I36" s="131">
        <f>SUM(I37:I38)</f>
        <v>75126157293.089996</v>
      </c>
      <c r="J36" s="127">
        <f>J37+J38</f>
        <v>10090973971</v>
      </c>
      <c r="K36" s="129">
        <f t="shared" si="0"/>
        <v>85217131264.089996</v>
      </c>
      <c r="L36" s="130">
        <f t="shared" si="1"/>
        <v>22842868735.910004</v>
      </c>
      <c r="M36" s="34">
        <f t="shared" si="2"/>
        <v>0.78860939537377384</v>
      </c>
      <c r="N36" s="106"/>
      <c r="O36" s="107"/>
    </row>
    <row r="37" spans="1:15" x14ac:dyDescent="0.25">
      <c r="A37" s="38">
        <v>4</v>
      </c>
      <c r="B37" s="37">
        <v>1</v>
      </c>
      <c r="C37" s="23" t="s">
        <v>3</v>
      </c>
      <c r="D37" s="23" t="s">
        <v>69</v>
      </c>
      <c r="E37" s="23" t="s">
        <v>3</v>
      </c>
      <c r="F37" s="23" t="s">
        <v>2</v>
      </c>
      <c r="G37" s="43" t="s">
        <v>96</v>
      </c>
      <c r="H37" s="121">
        <f>'[1]PAJAK RINCI'!G33</f>
        <v>107610000000</v>
      </c>
      <c r="I37" s="78">
        <f>'[1]PAJAK RINCI'!H33</f>
        <v>74871611375</v>
      </c>
      <c r="J37" s="122">
        <f>'[1]PAJAK RINCI'!I33</f>
        <v>10061060326</v>
      </c>
      <c r="K37" s="140">
        <f t="shared" si="0"/>
        <v>84932671701</v>
      </c>
      <c r="L37" s="124">
        <f t="shared" si="1"/>
        <v>22677328299</v>
      </c>
      <c r="M37" s="125">
        <f t="shared" si="2"/>
        <v>0.78926374594368554</v>
      </c>
      <c r="N37" s="106"/>
      <c r="O37" s="107"/>
    </row>
    <row r="38" spans="1:15" x14ac:dyDescent="0.25">
      <c r="A38" s="38">
        <v>4</v>
      </c>
      <c r="B38" s="37">
        <v>1</v>
      </c>
      <c r="C38" s="23" t="s">
        <v>3</v>
      </c>
      <c r="D38" s="23" t="s">
        <v>69</v>
      </c>
      <c r="E38" s="23" t="s">
        <v>11</v>
      </c>
      <c r="F38" s="23" t="s">
        <v>42</v>
      </c>
      <c r="G38" s="43" t="s">
        <v>95</v>
      </c>
      <c r="H38" s="121">
        <f>'[1]PAJAK RINCI'!G34</f>
        <v>450000000</v>
      </c>
      <c r="I38" s="78">
        <f>'[1]PAJAK RINCI'!H34</f>
        <v>254545918.08999997</v>
      </c>
      <c r="J38" s="122">
        <f>'[1]PAJAK RINCI'!I34</f>
        <v>29913645</v>
      </c>
      <c r="K38" s="140">
        <f t="shared" si="0"/>
        <v>284459563.08999997</v>
      </c>
      <c r="L38" s="124">
        <f t="shared" si="1"/>
        <v>165540436.91000003</v>
      </c>
      <c r="M38" s="125">
        <f t="shared" si="2"/>
        <v>0.63213236242222215</v>
      </c>
      <c r="N38" s="106"/>
      <c r="O38" s="107"/>
    </row>
    <row r="39" spans="1:15" ht="18" customHeight="1" x14ac:dyDescent="0.25">
      <c r="A39" s="41">
        <v>4</v>
      </c>
      <c r="B39" s="40">
        <v>1</v>
      </c>
      <c r="C39" s="39" t="s">
        <v>3</v>
      </c>
      <c r="D39" s="39" t="s">
        <v>23</v>
      </c>
      <c r="E39" s="39"/>
      <c r="F39" s="39"/>
      <c r="G39" s="81" t="s">
        <v>94</v>
      </c>
      <c r="H39" s="42">
        <f>SUM(H40)</f>
        <v>4000000000</v>
      </c>
      <c r="I39" s="131">
        <f>SUM(I40)</f>
        <v>4027261534</v>
      </c>
      <c r="J39" s="127">
        <f>J40</f>
        <v>364044048</v>
      </c>
      <c r="K39" s="129">
        <f t="shared" si="0"/>
        <v>4391305582</v>
      </c>
      <c r="L39" s="130">
        <f t="shared" si="1"/>
        <v>-391305582</v>
      </c>
      <c r="M39" s="34">
        <f t="shared" si="2"/>
        <v>1.0978263955000001</v>
      </c>
      <c r="N39" s="106"/>
      <c r="O39" s="107"/>
    </row>
    <row r="40" spans="1:15" x14ac:dyDescent="0.25">
      <c r="A40" s="38">
        <v>4</v>
      </c>
      <c r="B40" s="37">
        <v>1</v>
      </c>
      <c r="C40" s="23" t="s">
        <v>3</v>
      </c>
      <c r="D40" s="23" t="s">
        <v>23</v>
      </c>
      <c r="E40" s="23" t="s">
        <v>3</v>
      </c>
      <c r="F40" s="23" t="s">
        <v>2</v>
      </c>
      <c r="G40" s="120" t="s">
        <v>93</v>
      </c>
      <c r="H40" s="144">
        <f>'[1]PAJAK RINCI'!G36</f>
        <v>4000000000</v>
      </c>
      <c r="I40" s="78">
        <f>'[1]PAJAK RINCI'!H36</f>
        <v>4027261534</v>
      </c>
      <c r="J40" s="122">
        <f>'[1]PAJAK RINCI'!I36</f>
        <v>364044048</v>
      </c>
      <c r="K40" s="140">
        <f t="shared" si="0"/>
        <v>4391305582</v>
      </c>
      <c r="L40" s="124">
        <f t="shared" si="1"/>
        <v>-391305582</v>
      </c>
      <c r="M40" s="125">
        <f t="shared" si="2"/>
        <v>1.0978263955000001</v>
      </c>
      <c r="N40" s="106"/>
      <c r="O40" s="107"/>
    </row>
    <row r="41" spans="1:15" ht="18" customHeight="1" x14ac:dyDescent="0.25">
      <c r="A41" s="41">
        <v>4</v>
      </c>
      <c r="B41" s="40">
        <v>1</v>
      </c>
      <c r="C41" s="39" t="s">
        <v>3</v>
      </c>
      <c r="D41" s="39" t="s">
        <v>21</v>
      </c>
      <c r="E41" s="39"/>
      <c r="F41" s="39"/>
      <c r="G41" s="145" t="s">
        <v>92</v>
      </c>
      <c r="H41" s="42">
        <f>SUM(H42)</f>
        <v>3500000000</v>
      </c>
      <c r="I41" s="131">
        <f>SUM(I42)</f>
        <v>2184593629.6999998</v>
      </c>
      <c r="J41" s="127">
        <f>J42</f>
        <v>397984146</v>
      </c>
      <c r="K41" s="129">
        <f t="shared" si="0"/>
        <v>2582577775.6999998</v>
      </c>
      <c r="L41" s="130">
        <f t="shared" si="1"/>
        <v>917422224.30000019</v>
      </c>
      <c r="M41" s="34">
        <f t="shared" si="2"/>
        <v>0.73787936448571423</v>
      </c>
      <c r="N41" s="146"/>
      <c r="O41" s="107"/>
    </row>
    <row r="42" spans="1:15" x14ac:dyDescent="0.25">
      <c r="A42" s="38">
        <v>4</v>
      </c>
      <c r="B42" s="37">
        <v>1</v>
      </c>
      <c r="C42" s="23" t="s">
        <v>3</v>
      </c>
      <c r="D42" s="23" t="s">
        <v>21</v>
      </c>
      <c r="E42" s="23" t="s">
        <v>3</v>
      </c>
      <c r="F42" s="23" t="s">
        <v>2</v>
      </c>
      <c r="G42" s="120" t="s">
        <v>92</v>
      </c>
      <c r="H42" s="147">
        <f>'[1]PAJAK RINCI'!G38</f>
        <v>3500000000</v>
      </c>
      <c r="I42" s="78">
        <f>'[1]PAJAK RINCI'!H38</f>
        <v>2184593629.6999998</v>
      </c>
      <c r="J42" s="122">
        <f>'[1]PAJAK RINCI'!I38</f>
        <v>397984146</v>
      </c>
      <c r="K42" s="140">
        <f t="shared" si="0"/>
        <v>2582577775.6999998</v>
      </c>
      <c r="L42" s="124">
        <f t="shared" si="1"/>
        <v>917422224.30000019</v>
      </c>
      <c r="M42" s="125">
        <f t="shared" si="2"/>
        <v>0.73787936448571423</v>
      </c>
      <c r="N42" s="146"/>
      <c r="O42" s="107"/>
    </row>
    <row r="43" spans="1:15" ht="18" customHeight="1" x14ac:dyDescent="0.25">
      <c r="A43" s="41">
        <v>4</v>
      </c>
      <c r="B43" s="40">
        <v>1</v>
      </c>
      <c r="C43" s="39" t="s">
        <v>3</v>
      </c>
      <c r="D43" s="39" t="s">
        <v>15</v>
      </c>
      <c r="E43" s="39"/>
      <c r="F43" s="39"/>
      <c r="G43" s="145" t="s">
        <v>91</v>
      </c>
      <c r="H43" s="148">
        <f>SUM(H44)</f>
        <v>73000000000</v>
      </c>
      <c r="I43" s="131">
        <f>SUM(I44)</f>
        <v>62724083701</v>
      </c>
      <c r="J43" s="127">
        <f>J44</f>
        <v>2901976234</v>
      </c>
      <c r="K43" s="129">
        <f t="shared" si="0"/>
        <v>65626059935</v>
      </c>
      <c r="L43" s="130">
        <f t="shared" si="1"/>
        <v>7373940065</v>
      </c>
      <c r="M43" s="34">
        <f t="shared" si="2"/>
        <v>0.89898712239726031</v>
      </c>
      <c r="N43" s="106"/>
      <c r="O43" s="107"/>
    </row>
    <row r="44" spans="1:15" x14ac:dyDescent="0.25">
      <c r="A44" s="38">
        <v>4</v>
      </c>
      <c r="B44" s="37">
        <v>1</v>
      </c>
      <c r="C44" s="23" t="s">
        <v>3</v>
      </c>
      <c r="D44" s="23" t="s">
        <v>15</v>
      </c>
      <c r="E44" s="23" t="s">
        <v>3</v>
      </c>
      <c r="F44" s="23" t="s">
        <v>2</v>
      </c>
      <c r="G44" s="120" t="s">
        <v>91</v>
      </c>
      <c r="H44" s="149">
        <f>'[1]PAJAK RINCI'!G40</f>
        <v>73000000000</v>
      </c>
      <c r="I44" s="78">
        <f>'[1]PAJAK RINCI'!H40</f>
        <v>62724083701</v>
      </c>
      <c r="J44" s="122">
        <f>'[1]PAJAK RINCI'!I40</f>
        <v>2901976234</v>
      </c>
      <c r="K44" s="140">
        <f t="shared" si="0"/>
        <v>65626059935</v>
      </c>
      <c r="L44" s="124">
        <f t="shared" si="1"/>
        <v>7373940065</v>
      </c>
      <c r="M44" s="125">
        <f t="shared" si="2"/>
        <v>0.89898712239726031</v>
      </c>
      <c r="N44" s="106"/>
      <c r="O44" s="107"/>
    </row>
    <row r="45" spans="1:15" ht="18" customHeight="1" x14ac:dyDescent="0.25">
      <c r="A45" s="41">
        <v>4</v>
      </c>
      <c r="B45" s="40">
        <v>1</v>
      </c>
      <c r="C45" s="39" t="s">
        <v>3</v>
      </c>
      <c r="D45" s="39" t="s">
        <v>9</v>
      </c>
      <c r="E45" s="39"/>
      <c r="F45" s="39"/>
      <c r="G45" s="145" t="s">
        <v>90</v>
      </c>
      <c r="H45" s="42">
        <f>SUM(H46)</f>
        <v>220000000000</v>
      </c>
      <c r="I45" s="131">
        <f>SUM(I46)</f>
        <v>148812510956.72</v>
      </c>
      <c r="J45" s="127">
        <f>J46</f>
        <v>18915321101</v>
      </c>
      <c r="K45" s="129">
        <f t="shared" si="0"/>
        <v>167727832057.72</v>
      </c>
      <c r="L45" s="130">
        <f t="shared" si="1"/>
        <v>52272167942.279999</v>
      </c>
      <c r="M45" s="34">
        <f t="shared" si="2"/>
        <v>0.76239923662599995</v>
      </c>
      <c r="N45" s="106"/>
      <c r="O45" s="107"/>
    </row>
    <row r="46" spans="1:15" x14ac:dyDescent="0.25">
      <c r="A46" s="38">
        <v>4</v>
      </c>
      <c r="B46" s="37">
        <v>1</v>
      </c>
      <c r="C46" s="23" t="s">
        <v>3</v>
      </c>
      <c r="D46" s="23" t="s">
        <v>9</v>
      </c>
      <c r="E46" s="23" t="s">
        <v>3</v>
      </c>
      <c r="F46" s="23" t="s">
        <v>2</v>
      </c>
      <c r="G46" s="120" t="s">
        <v>90</v>
      </c>
      <c r="H46" s="78">
        <f>'[1]PAJAK RINCI'!G42</f>
        <v>220000000000</v>
      </c>
      <c r="I46" s="78">
        <f>'[1]PAJAK RINCI'!H42</f>
        <v>148812510956.72</v>
      </c>
      <c r="J46" s="122">
        <f>'[1]PAJAK RINCI'!I42</f>
        <v>18915321101</v>
      </c>
      <c r="K46" s="140">
        <f t="shared" si="0"/>
        <v>167727832057.72</v>
      </c>
      <c r="L46" s="150">
        <f t="shared" si="1"/>
        <v>52272167942.279999</v>
      </c>
      <c r="M46" s="125">
        <f t="shared" si="2"/>
        <v>0.76239923662599995</v>
      </c>
      <c r="N46" s="106"/>
      <c r="O46" s="107"/>
    </row>
    <row r="47" spans="1:15" ht="18" customHeight="1" x14ac:dyDescent="0.25">
      <c r="A47" s="142">
        <v>4</v>
      </c>
      <c r="B47" s="151">
        <v>1</v>
      </c>
      <c r="C47" s="152" t="s">
        <v>3</v>
      </c>
      <c r="D47" s="153" t="s">
        <v>88</v>
      </c>
      <c r="E47" s="153" t="s">
        <v>3</v>
      </c>
      <c r="F47" s="23"/>
      <c r="G47" s="81" t="s">
        <v>89</v>
      </c>
      <c r="H47" s="154">
        <f>H48</f>
        <v>126293996903</v>
      </c>
      <c r="I47" s="154">
        <f>I48</f>
        <v>84583089950</v>
      </c>
      <c r="J47" s="155">
        <f>J48</f>
        <v>10854635600</v>
      </c>
      <c r="K47" s="156">
        <f t="shared" si="0"/>
        <v>95437725550</v>
      </c>
      <c r="L47" s="157">
        <f t="shared" si="1"/>
        <v>30856271353</v>
      </c>
      <c r="M47" s="101">
        <f t="shared" si="2"/>
        <v>0.75567903376516676</v>
      </c>
      <c r="N47" s="158"/>
      <c r="O47" s="107"/>
    </row>
    <row r="48" spans="1:15" x14ac:dyDescent="0.25">
      <c r="A48" s="142">
        <v>4</v>
      </c>
      <c r="B48" s="151">
        <v>1</v>
      </c>
      <c r="C48" s="152" t="s">
        <v>3</v>
      </c>
      <c r="D48" s="153" t="s">
        <v>88</v>
      </c>
      <c r="E48" s="153" t="s">
        <v>3</v>
      </c>
      <c r="F48" s="23" t="s">
        <v>2</v>
      </c>
      <c r="G48" s="159" t="s">
        <v>87</v>
      </c>
      <c r="H48" s="78">
        <f>'[1]PAJAK RINCI'!G43</f>
        <v>126293996903</v>
      </c>
      <c r="I48" s="78">
        <f>'[1]PAJAK RINCI'!H43</f>
        <v>84583089950</v>
      </c>
      <c r="J48" s="122">
        <f>'[1]PAJAK RINCI'!I43</f>
        <v>10854635600</v>
      </c>
      <c r="K48" s="140">
        <f t="shared" si="0"/>
        <v>95437725550</v>
      </c>
      <c r="L48" s="150">
        <f t="shared" si="1"/>
        <v>30856271353</v>
      </c>
      <c r="M48" s="125">
        <f t="shared" si="2"/>
        <v>0.75567903376516676</v>
      </c>
      <c r="N48" s="158"/>
      <c r="O48" s="107"/>
    </row>
    <row r="49" spans="1:15" ht="18.75" customHeight="1" x14ac:dyDescent="0.25">
      <c r="A49" s="142">
        <v>4</v>
      </c>
      <c r="B49" s="151">
        <v>1</v>
      </c>
      <c r="C49" s="152" t="s">
        <v>3</v>
      </c>
      <c r="D49" s="153" t="s">
        <v>85</v>
      </c>
      <c r="E49" s="153" t="s">
        <v>3</v>
      </c>
      <c r="F49" s="23"/>
      <c r="G49" s="160" t="s">
        <v>86</v>
      </c>
      <c r="H49" s="154">
        <f>H50</f>
        <v>57801526810</v>
      </c>
      <c r="I49" s="154">
        <f>I50</f>
        <v>35060366900</v>
      </c>
      <c r="J49" s="155">
        <f>J50</f>
        <v>4627364000</v>
      </c>
      <c r="K49" s="156">
        <f t="shared" si="0"/>
        <v>39687730900</v>
      </c>
      <c r="L49" s="157">
        <f t="shared" si="1"/>
        <v>18113795910</v>
      </c>
      <c r="M49" s="101">
        <f t="shared" si="2"/>
        <v>0.68662080554477312</v>
      </c>
      <c r="N49" s="158"/>
      <c r="O49" s="107"/>
    </row>
    <row r="50" spans="1:15" ht="16.5" thickBot="1" x14ac:dyDescent="0.3">
      <c r="A50" s="161">
        <v>4</v>
      </c>
      <c r="B50" s="162">
        <v>1</v>
      </c>
      <c r="C50" s="163" t="s">
        <v>3</v>
      </c>
      <c r="D50" s="164" t="s">
        <v>85</v>
      </c>
      <c r="E50" s="164" t="s">
        <v>3</v>
      </c>
      <c r="F50" s="36" t="s">
        <v>2</v>
      </c>
      <c r="G50" s="165" t="s">
        <v>84</v>
      </c>
      <c r="H50" s="93">
        <f>'[1]PAJAK RINCI'!G45</f>
        <v>57801526810</v>
      </c>
      <c r="I50" s="93">
        <f>'[1]PAJAK RINCI'!H45</f>
        <v>35060366900</v>
      </c>
      <c r="J50" s="166">
        <f>'[1]PAJAK RINCI'!I45</f>
        <v>4627364000</v>
      </c>
      <c r="K50" s="167">
        <f t="shared" si="0"/>
        <v>39687730900</v>
      </c>
      <c r="L50" s="168">
        <f t="shared" si="1"/>
        <v>18113795910</v>
      </c>
      <c r="M50" s="169">
        <f t="shared" si="2"/>
        <v>0.68662080554477312</v>
      </c>
      <c r="N50" s="170"/>
      <c r="O50" s="59"/>
    </row>
    <row r="51" spans="1:15" ht="12" customHeight="1" thickBot="1" x14ac:dyDescent="0.3">
      <c r="A51" s="95"/>
      <c r="B51" s="96"/>
      <c r="C51" s="96"/>
      <c r="D51" s="96"/>
      <c r="E51" s="96"/>
      <c r="F51" s="96"/>
      <c r="G51" s="97"/>
      <c r="H51" s="171"/>
      <c r="I51" s="171"/>
      <c r="J51" s="172"/>
      <c r="K51" s="171"/>
      <c r="L51" s="173"/>
      <c r="M51" s="174"/>
    </row>
    <row r="52" spans="1:15" ht="20.25" customHeight="1" thickBot="1" x14ac:dyDescent="0.3">
      <c r="A52" s="19">
        <v>4</v>
      </c>
      <c r="B52" s="18">
        <v>1</v>
      </c>
      <c r="C52" s="17" t="s">
        <v>11</v>
      </c>
      <c r="D52" s="18"/>
      <c r="E52" s="35"/>
      <c r="F52" s="35"/>
      <c r="G52" s="27" t="s">
        <v>83</v>
      </c>
      <c r="H52" s="26">
        <f>H54+H71+H86</f>
        <v>72648518750</v>
      </c>
      <c r="I52" s="26">
        <f>I54+I71+I86</f>
        <v>37037274579</v>
      </c>
      <c r="J52" s="26">
        <f>J54+J71+J86</f>
        <v>5454886916.9799995</v>
      </c>
      <c r="K52" s="26">
        <f>K54+K71+K86</f>
        <v>42492161495.979996</v>
      </c>
      <c r="L52" s="24">
        <f>H52-K52</f>
        <v>30156357254.020004</v>
      </c>
      <c r="M52" s="34">
        <f>K52/H52</f>
        <v>0.58490059022683094</v>
      </c>
      <c r="N52" s="175"/>
      <c r="O52" s="80"/>
    </row>
    <row r="53" spans="1:15" ht="12.75" customHeight="1" thickBot="1" x14ac:dyDescent="0.3">
      <c r="A53" s="176"/>
      <c r="B53" s="35"/>
      <c r="C53" s="35"/>
      <c r="D53" s="35"/>
      <c r="E53" s="35"/>
      <c r="F53" s="35"/>
      <c r="G53" s="103"/>
      <c r="H53" s="177"/>
      <c r="I53" s="171"/>
      <c r="J53" s="172"/>
      <c r="K53" s="171"/>
      <c r="L53" s="173"/>
      <c r="M53" s="174"/>
    </row>
    <row r="54" spans="1:15" ht="24" customHeight="1" thickBot="1" x14ac:dyDescent="0.3">
      <c r="A54" s="19">
        <v>4</v>
      </c>
      <c r="B54" s="18">
        <v>1</v>
      </c>
      <c r="C54" s="17" t="s">
        <v>11</v>
      </c>
      <c r="D54" s="17" t="s">
        <v>3</v>
      </c>
      <c r="E54" s="17"/>
      <c r="F54" s="17"/>
      <c r="G54" s="27" t="s">
        <v>82</v>
      </c>
      <c r="H54" s="26">
        <f>H55+H57+H59+H61+H66</f>
        <v>47446018750</v>
      </c>
      <c r="I54" s="26">
        <f>I55+I57+I59+I61+I65+I66+I69</f>
        <v>26229186571</v>
      </c>
      <c r="J54" s="26">
        <f>J55+J57+J59+J61+J65+J66+J69</f>
        <v>3468569270.98</v>
      </c>
      <c r="K54" s="33">
        <f t="shared" ref="K54:K85" si="3">I54+J54</f>
        <v>29697755841.98</v>
      </c>
      <c r="L54" s="8">
        <f t="shared" ref="L54:L90" si="4">H54-K54</f>
        <v>17748262908.02</v>
      </c>
      <c r="M54" s="34">
        <f t="shared" ref="M54:M64" si="5">K54/H54</f>
        <v>0.62592724583408799</v>
      </c>
      <c r="N54" s="106"/>
    </row>
    <row r="55" spans="1:15" ht="20.25" customHeight="1" x14ac:dyDescent="0.25">
      <c r="A55" s="178">
        <v>4</v>
      </c>
      <c r="B55" s="179">
        <v>1</v>
      </c>
      <c r="C55" s="180" t="s">
        <v>11</v>
      </c>
      <c r="D55" s="180" t="s">
        <v>3</v>
      </c>
      <c r="E55" s="180" t="s">
        <v>3</v>
      </c>
      <c r="F55" s="180"/>
      <c r="G55" s="181" t="s">
        <v>80</v>
      </c>
      <c r="H55" s="182">
        <f>H56</f>
        <v>434018750</v>
      </c>
      <c r="I55" s="183">
        <f>I56</f>
        <v>236955000</v>
      </c>
      <c r="J55" s="184">
        <f>J56</f>
        <v>46475000</v>
      </c>
      <c r="K55" s="185">
        <f t="shared" si="3"/>
        <v>283430000</v>
      </c>
      <c r="L55" s="186">
        <f t="shared" si="4"/>
        <v>150588750</v>
      </c>
      <c r="M55" s="187">
        <f t="shared" si="5"/>
        <v>0.65303630315510564</v>
      </c>
    </row>
    <row r="56" spans="1:15" ht="20.25" customHeight="1" x14ac:dyDescent="0.25">
      <c r="A56" s="120">
        <v>4</v>
      </c>
      <c r="B56" s="188">
        <v>1</v>
      </c>
      <c r="C56" s="189" t="s">
        <v>11</v>
      </c>
      <c r="D56" s="189" t="s">
        <v>3</v>
      </c>
      <c r="E56" s="189" t="s">
        <v>3</v>
      </c>
      <c r="F56" s="23" t="s">
        <v>81</v>
      </c>
      <c r="G56" s="159" t="s">
        <v>80</v>
      </c>
      <c r="H56" s="190">
        <f>[1]RETRIBUSI!H65</f>
        <v>434018750</v>
      </c>
      <c r="I56" s="191">
        <f>[1]RETRIBUSI!I65</f>
        <v>236955000</v>
      </c>
      <c r="J56" s="192">
        <f>[1]RETRIBUSI!J65</f>
        <v>46475000</v>
      </c>
      <c r="K56" s="193">
        <f t="shared" si="3"/>
        <v>283430000</v>
      </c>
      <c r="L56" s="194">
        <f t="shared" si="4"/>
        <v>150588750</v>
      </c>
      <c r="M56" s="125">
        <f t="shared" si="5"/>
        <v>0.65303630315510564</v>
      </c>
    </row>
    <row r="57" spans="1:15" ht="20.25" customHeight="1" x14ac:dyDescent="0.25">
      <c r="A57" s="178">
        <v>4</v>
      </c>
      <c r="B57" s="179">
        <v>1</v>
      </c>
      <c r="C57" s="180" t="s">
        <v>11</v>
      </c>
      <c r="D57" s="180" t="s">
        <v>3</v>
      </c>
      <c r="E57" s="180" t="s">
        <v>11</v>
      </c>
      <c r="F57" s="180"/>
      <c r="G57" s="81" t="s">
        <v>79</v>
      </c>
      <c r="H57" s="195">
        <f>H58</f>
        <v>21000000000</v>
      </c>
      <c r="I57" s="183">
        <f>I58</f>
        <v>16692938000</v>
      </c>
      <c r="J57" s="196">
        <f>J58</f>
        <v>2066985500</v>
      </c>
      <c r="K57" s="197">
        <f t="shared" si="3"/>
        <v>18759923500</v>
      </c>
      <c r="L57" s="198">
        <f t="shared" si="4"/>
        <v>2240076500</v>
      </c>
      <c r="M57" s="101">
        <f t="shared" si="5"/>
        <v>0.89332969047619049</v>
      </c>
    </row>
    <row r="58" spans="1:15" ht="20.25" customHeight="1" x14ac:dyDescent="0.25">
      <c r="A58" s="120">
        <v>4</v>
      </c>
      <c r="B58" s="188">
        <v>1</v>
      </c>
      <c r="C58" s="189" t="s">
        <v>11</v>
      </c>
      <c r="D58" s="189" t="s">
        <v>3</v>
      </c>
      <c r="E58" s="189" t="s">
        <v>11</v>
      </c>
      <c r="F58" s="23" t="s">
        <v>2</v>
      </c>
      <c r="G58" s="44" t="s">
        <v>79</v>
      </c>
      <c r="H58" s="190">
        <f>[1]RETRIBUSI!H67</f>
        <v>21000000000</v>
      </c>
      <c r="I58" s="191">
        <f>[1]RETRIBUSI!I67</f>
        <v>16692938000</v>
      </c>
      <c r="J58" s="192">
        <f>[1]RETRIBUSI!J67</f>
        <v>2066985500</v>
      </c>
      <c r="K58" s="193">
        <f t="shared" si="3"/>
        <v>18759923500</v>
      </c>
      <c r="L58" s="194">
        <f t="shared" si="4"/>
        <v>2240076500</v>
      </c>
      <c r="M58" s="125">
        <f t="shared" si="5"/>
        <v>0.89332969047619049</v>
      </c>
    </row>
    <row r="59" spans="1:15" ht="20.25" customHeight="1" x14ac:dyDescent="0.25">
      <c r="A59" s="178">
        <v>4</v>
      </c>
      <c r="B59" s="179">
        <v>1</v>
      </c>
      <c r="C59" s="180" t="s">
        <v>11</v>
      </c>
      <c r="D59" s="180" t="s">
        <v>3</v>
      </c>
      <c r="E59" s="180" t="s">
        <v>5</v>
      </c>
      <c r="F59" s="180"/>
      <c r="G59" s="81" t="s">
        <v>78</v>
      </c>
      <c r="H59" s="195">
        <f>H60</f>
        <v>17000000000</v>
      </c>
      <c r="I59" s="183">
        <f>I60</f>
        <v>3891255071</v>
      </c>
      <c r="J59" s="196">
        <f>J60</f>
        <v>486665519</v>
      </c>
      <c r="K59" s="197">
        <f t="shared" si="3"/>
        <v>4377920590</v>
      </c>
      <c r="L59" s="198">
        <f t="shared" si="4"/>
        <v>12622079410</v>
      </c>
      <c r="M59" s="101">
        <f t="shared" si="5"/>
        <v>0.25752474058823527</v>
      </c>
    </row>
    <row r="60" spans="1:15" ht="20.25" customHeight="1" x14ac:dyDescent="0.25">
      <c r="A60" s="120">
        <v>4</v>
      </c>
      <c r="B60" s="188">
        <v>1</v>
      </c>
      <c r="C60" s="189" t="s">
        <v>11</v>
      </c>
      <c r="D60" s="189" t="s">
        <v>3</v>
      </c>
      <c r="E60" s="189" t="s">
        <v>5</v>
      </c>
      <c r="F60" s="23" t="s">
        <v>2</v>
      </c>
      <c r="G60" s="44" t="s">
        <v>78</v>
      </c>
      <c r="H60" s="190">
        <f>[1]RETRIBUSI!H69</f>
        <v>17000000000</v>
      </c>
      <c r="I60" s="191">
        <f>[1]RETRIBUSI!I69</f>
        <v>3891255071</v>
      </c>
      <c r="J60" s="192">
        <f>[1]RETRIBUSI!J69</f>
        <v>486665519</v>
      </c>
      <c r="K60" s="193">
        <f t="shared" si="3"/>
        <v>4377920590</v>
      </c>
      <c r="L60" s="194">
        <f t="shared" si="4"/>
        <v>12622079410</v>
      </c>
      <c r="M60" s="125">
        <f t="shared" si="5"/>
        <v>0.25752474058823527</v>
      </c>
    </row>
    <row r="61" spans="1:15" ht="20.25" customHeight="1" x14ac:dyDescent="0.25">
      <c r="A61" s="178">
        <v>4</v>
      </c>
      <c r="B61" s="179">
        <v>1</v>
      </c>
      <c r="C61" s="180" t="s">
        <v>11</v>
      </c>
      <c r="D61" s="180" t="s">
        <v>3</v>
      </c>
      <c r="E61" s="180" t="s">
        <v>30</v>
      </c>
      <c r="F61" s="180"/>
      <c r="G61" s="81" t="s">
        <v>77</v>
      </c>
      <c r="H61" s="195">
        <f>H62+H63+H64</f>
        <v>9000000000</v>
      </c>
      <c r="I61" s="183">
        <f>I62+I63+I64</f>
        <v>5218903000</v>
      </c>
      <c r="J61" s="199">
        <f>J62+J63+J64</f>
        <v>717666000</v>
      </c>
      <c r="K61" s="197">
        <f t="shared" si="3"/>
        <v>5936569000</v>
      </c>
      <c r="L61" s="198">
        <f t="shared" si="4"/>
        <v>3063431000</v>
      </c>
      <c r="M61" s="101">
        <f t="shared" si="5"/>
        <v>0.65961877777777778</v>
      </c>
    </row>
    <row r="62" spans="1:15" ht="20.25" customHeight="1" x14ac:dyDescent="0.25">
      <c r="A62" s="120">
        <v>4</v>
      </c>
      <c r="B62" s="188">
        <v>1</v>
      </c>
      <c r="C62" s="189" t="s">
        <v>11</v>
      </c>
      <c r="D62" s="189" t="s">
        <v>3</v>
      </c>
      <c r="E62" s="189" t="s">
        <v>30</v>
      </c>
      <c r="F62" s="23" t="s">
        <v>2</v>
      </c>
      <c r="G62" s="44" t="s">
        <v>76</v>
      </c>
      <c r="H62" s="190">
        <f>[1]RETRIBUSI!H71</f>
        <v>2160000000</v>
      </c>
      <c r="I62" s="191">
        <f>[1]RETRIBUSI!I71</f>
        <v>1135115000</v>
      </c>
      <c r="J62" s="192">
        <f>[1]RETRIBUSI!J71</f>
        <v>157194000</v>
      </c>
      <c r="K62" s="193">
        <f t="shared" si="3"/>
        <v>1292309000</v>
      </c>
      <c r="L62" s="194">
        <f t="shared" si="4"/>
        <v>867691000</v>
      </c>
      <c r="M62" s="125">
        <f t="shared" si="5"/>
        <v>0.5982912037037037</v>
      </c>
    </row>
    <row r="63" spans="1:15" ht="20.25" customHeight="1" x14ac:dyDescent="0.25">
      <c r="A63" s="120">
        <v>4</v>
      </c>
      <c r="B63" s="188">
        <v>1</v>
      </c>
      <c r="C63" s="189" t="s">
        <v>11</v>
      </c>
      <c r="D63" s="189" t="s">
        <v>3</v>
      </c>
      <c r="E63" s="189" t="s">
        <v>30</v>
      </c>
      <c r="F63" s="23" t="s">
        <v>42</v>
      </c>
      <c r="G63" s="44" t="s">
        <v>75</v>
      </c>
      <c r="H63" s="190">
        <f>[1]RETRIBUSI!H72</f>
        <v>3690000000</v>
      </c>
      <c r="I63" s="191">
        <f>[1]RETRIBUSI!I72</f>
        <v>2230987000</v>
      </c>
      <c r="J63" s="192">
        <f>[1]RETRIBUSI!J72</f>
        <v>303291000</v>
      </c>
      <c r="K63" s="193">
        <f t="shared" si="3"/>
        <v>2534278000</v>
      </c>
      <c r="L63" s="194">
        <f t="shared" si="4"/>
        <v>1155722000</v>
      </c>
      <c r="M63" s="125">
        <f t="shared" si="5"/>
        <v>0.68679620596205959</v>
      </c>
    </row>
    <row r="64" spans="1:15" ht="20.25" customHeight="1" x14ac:dyDescent="0.25">
      <c r="A64" s="120">
        <v>4</v>
      </c>
      <c r="B64" s="188">
        <v>1</v>
      </c>
      <c r="C64" s="189" t="s">
        <v>11</v>
      </c>
      <c r="D64" s="189" t="s">
        <v>3</v>
      </c>
      <c r="E64" s="189" t="s">
        <v>30</v>
      </c>
      <c r="F64" s="23" t="s">
        <v>50</v>
      </c>
      <c r="G64" s="44" t="s">
        <v>74</v>
      </c>
      <c r="H64" s="190">
        <f>[1]RETRIBUSI!H73</f>
        <v>3150000000</v>
      </c>
      <c r="I64" s="191">
        <f>[1]RETRIBUSI!I73</f>
        <v>1852801000</v>
      </c>
      <c r="J64" s="192">
        <f>[1]RETRIBUSI!J73</f>
        <v>257181000</v>
      </c>
      <c r="K64" s="193">
        <f t="shared" si="3"/>
        <v>2109982000</v>
      </c>
      <c r="L64" s="194">
        <f t="shared" si="4"/>
        <v>1040018000</v>
      </c>
      <c r="M64" s="125">
        <f t="shared" si="5"/>
        <v>0.66983555555555552</v>
      </c>
    </row>
    <row r="65" spans="1:15" ht="20.25" customHeight="1" x14ac:dyDescent="0.25">
      <c r="A65" s="120"/>
      <c r="B65" s="188"/>
      <c r="C65" s="189"/>
      <c r="D65" s="189"/>
      <c r="E65" s="189"/>
      <c r="F65" s="23"/>
      <c r="G65" s="44" t="s">
        <v>73</v>
      </c>
      <c r="H65" s="190">
        <v>0</v>
      </c>
      <c r="I65" s="191">
        <f>[1]RETRIBUSI!I74</f>
        <v>53057500</v>
      </c>
      <c r="J65" s="200">
        <f>[1]RETRIBUSI!J74</f>
        <v>83932251.980000004</v>
      </c>
      <c r="K65" s="193">
        <f t="shared" si="3"/>
        <v>136989751.98000002</v>
      </c>
      <c r="L65" s="194">
        <f t="shared" si="4"/>
        <v>-136989751.98000002</v>
      </c>
      <c r="M65" s="201" t="s">
        <v>0</v>
      </c>
    </row>
    <row r="66" spans="1:15" ht="20.25" customHeight="1" x14ac:dyDescent="0.25">
      <c r="A66" s="178">
        <v>4</v>
      </c>
      <c r="B66" s="179">
        <v>1</v>
      </c>
      <c r="C66" s="180" t="s">
        <v>11</v>
      </c>
      <c r="D66" s="180" t="s">
        <v>3</v>
      </c>
      <c r="E66" s="180" t="s">
        <v>54</v>
      </c>
      <c r="F66" s="180"/>
      <c r="G66" s="81" t="s">
        <v>72</v>
      </c>
      <c r="H66" s="195">
        <f>H67</f>
        <v>12000000</v>
      </c>
      <c r="I66" s="183">
        <f>I67+I68</f>
        <v>27540000</v>
      </c>
      <c r="J66" s="183">
        <f>J67+J68</f>
        <v>7125000</v>
      </c>
      <c r="K66" s="197">
        <f t="shared" si="3"/>
        <v>34665000</v>
      </c>
      <c r="L66" s="198">
        <f t="shared" si="4"/>
        <v>-22665000</v>
      </c>
      <c r="M66" s="101">
        <f>K66/H66</f>
        <v>2.8887499999999999</v>
      </c>
    </row>
    <row r="67" spans="1:15" ht="20.25" customHeight="1" x14ac:dyDescent="0.25">
      <c r="A67" s="120">
        <v>4</v>
      </c>
      <c r="B67" s="188">
        <v>1</v>
      </c>
      <c r="C67" s="189" t="s">
        <v>11</v>
      </c>
      <c r="D67" s="189" t="s">
        <v>3</v>
      </c>
      <c r="E67" s="189" t="s">
        <v>54</v>
      </c>
      <c r="F67" s="23" t="s">
        <v>2</v>
      </c>
      <c r="G67" s="44" t="s">
        <v>71</v>
      </c>
      <c r="H67" s="190">
        <f>[1]RETRIBUSI!H76</f>
        <v>12000000</v>
      </c>
      <c r="I67" s="191">
        <f>[1]RETRIBUSI!I76</f>
        <v>21000000</v>
      </c>
      <c r="J67" s="192">
        <f>[1]RETRIBUSI!J76</f>
        <v>3750000</v>
      </c>
      <c r="K67" s="193">
        <f t="shared" si="3"/>
        <v>24750000</v>
      </c>
      <c r="L67" s="194">
        <f t="shared" si="4"/>
        <v>-12750000</v>
      </c>
      <c r="M67" s="125">
        <f>K67/H67</f>
        <v>2.0625</v>
      </c>
    </row>
    <row r="68" spans="1:15" x14ac:dyDescent="0.25">
      <c r="A68" s="120">
        <v>4</v>
      </c>
      <c r="B68" s="188">
        <v>1</v>
      </c>
      <c r="C68" s="189" t="s">
        <v>11</v>
      </c>
      <c r="D68" s="189" t="s">
        <v>3</v>
      </c>
      <c r="E68" s="189" t="s">
        <v>54</v>
      </c>
      <c r="F68" s="23" t="s">
        <v>2</v>
      </c>
      <c r="G68" s="44" t="s">
        <v>70</v>
      </c>
      <c r="H68" s="190">
        <v>0</v>
      </c>
      <c r="I68" s="191">
        <f>[1]RETRIBUSI!I77</f>
        <v>6540000</v>
      </c>
      <c r="J68" s="192">
        <f>[1]RETRIBUSI!J77</f>
        <v>3375000</v>
      </c>
      <c r="K68" s="193">
        <f t="shared" si="3"/>
        <v>9915000</v>
      </c>
      <c r="L68" s="194">
        <f t="shared" si="4"/>
        <v>-9915000</v>
      </c>
      <c r="M68" s="201" t="s">
        <v>0</v>
      </c>
    </row>
    <row r="69" spans="1:15" x14ac:dyDescent="0.25">
      <c r="A69" s="120">
        <v>4</v>
      </c>
      <c r="B69" s="188">
        <v>1</v>
      </c>
      <c r="C69" s="189" t="s">
        <v>11</v>
      </c>
      <c r="D69" s="189" t="s">
        <v>3</v>
      </c>
      <c r="E69" s="189" t="s">
        <v>69</v>
      </c>
      <c r="F69" s="23"/>
      <c r="G69" s="81" t="s">
        <v>68</v>
      </c>
      <c r="H69" s="195">
        <v>0</v>
      </c>
      <c r="I69" s="183">
        <f>I70</f>
        <v>108538000</v>
      </c>
      <c r="J69" s="183">
        <f>J70</f>
        <v>59720000</v>
      </c>
      <c r="K69" s="197">
        <f t="shared" si="3"/>
        <v>168258000</v>
      </c>
      <c r="L69" s="198">
        <f t="shared" si="4"/>
        <v>-168258000</v>
      </c>
      <c r="M69" s="202" t="s">
        <v>0</v>
      </c>
    </row>
    <row r="70" spans="1:15" ht="16.5" thickBot="1" x14ac:dyDescent="0.3">
      <c r="A70" s="120">
        <v>4</v>
      </c>
      <c r="B70" s="188">
        <v>1</v>
      </c>
      <c r="C70" s="189" t="s">
        <v>11</v>
      </c>
      <c r="D70" s="189" t="s">
        <v>3</v>
      </c>
      <c r="E70" s="189" t="s">
        <v>69</v>
      </c>
      <c r="F70" s="23" t="s">
        <v>2</v>
      </c>
      <c r="G70" s="44" t="s">
        <v>68</v>
      </c>
      <c r="H70" s="190">
        <v>0</v>
      </c>
      <c r="I70" s="191">
        <f>[1]RETRIBUSI!I79</f>
        <v>108538000</v>
      </c>
      <c r="J70" s="203">
        <f>[1]RETRIBUSI!J79</f>
        <v>59720000</v>
      </c>
      <c r="K70" s="193">
        <f t="shared" si="3"/>
        <v>168258000</v>
      </c>
      <c r="L70" s="194">
        <f t="shared" si="4"/>
        <v>-168258000</v>
      </c>
      <c r="M70" s="201" t="s">
        <v>0</v>
      </c>
    </row>
    <row r="71" spans="1:15" s="205" customFormat="1" ht="24" customHeight="1" thickBot="1" x14ac:dyDescent="0.3">
      <c r="A71" s="19">
        <v>4</v>
      </c>
      <c r="B71" s="18">
        <v>1</v>
      </c>
      <c r="C71" s="17" t="s">
        <v>11</v>
      </c>
      <c r="D71" s="17" t="s">
        <v>11</v>
      </c>
      <c r="E71" s="17"/>
      <c r="F71" s="17"/>
      <c r="G71" s="27" t="s">
        <v>67</v>
      </c>
      <c r="H71" s="26">
        <f>H72+H79+H81+H83</f>
        <v>9202500000</v>
      </c>
      <c r="I71" s="26">
        <f>I72+I79+I81+I83</f>
        <v>5820778660</v>
      </c>
      <c r="J71" s="26">
        <f>J72+J79+J81+J83</f>
        <v>828877809</v>
      </c>
      <c r="K71" s="26">
        <f t="shared" si="3"/>
        <v>6649656469</v>
      </c>
      <c r="L71" s="8">
        <f t="shared" si="4"/>
        <v>2552843531</v>
      </c>
      <c r="M71" s="204">
        <f>K71/H71</f>
        <v>0.72259239000271669</v>
      </c>
      <c r="O71" s="206"/>
    </row>
    <row r="72" spans="1:15" ht="20.25" customHeight="1" x14ac:dyDescent="0.25">
      <c r="A72" s="178">
        <v>4</v>
      </c>
      <c r="B72" s="179">
        <v>1</v>
      </c>
      <c r="C72" s="180" t="s">
        <v>11</v>
      </c>
      <c r="D72" s="180" t="s">
        <v>11</v>
      </c>
      <c r="E72" s="180" t="s">
        <v>3</v>
      </c>
      <c r="F72" s="180"/>
      <c r="G72" s="181" t="s">
        <v>66</v>
      </c>
      <c r="H72" s="184">
        <f>H73+H74+H75+H76+H77</f>
        <v>1650000000</v>
      </c>
      <c r="I72" s="184">
        <f>I73+I74+I75+I76+I77</f>
        <v>1674656075</v>
      </c>
      <c r="J72" s="184">
        <f>J73+J74+J75+J76+J77+J78</f>
        <v>131259500</v>
      </c>
      <c r="K72" s="184">
        <f t="shared" si="3"/>
        <v>1805915575</v>
      </c>
      <c r="L72" s="186">
        <f t="shared" si="4"/>
        <v>-155915575</v>
      </c>
      <c r="M72" s="187">
        <f>K72/H72</f>
        <v>1.0944942878787878</v>
      </c>
    </row>
    <row r="73" spans="1:15" ht="20.25" customHeight="1" x14ac:dyDescent="0.25">
      <c r="A73" s="120">
        <v>4</v>
      </c>
      <c r="B73" s="188">
        <v>1</v>
      </c>
      <c r="C73" s="189" t="s">
        <v>11</v>
      </c>
      <c r="D73" s="189" t="s">
        <v>11</v>
      </c>
      <c r="E73" s="189" t="s">
        <v>3</v>
      </c>
      <c r="F73" s="23" t="s">
        <v>42</v>
      </c>
      <c r="G73" s="207" t="s">
        <v>65</v>
      </c>
      <c r="H73" s="190">
        <f>[1]RETRIBUSI!H82</f>
        <v>1500000000</v>
      </c>
      <c r="I73" s="191">
        <f>[1]RETRIBUSI!I82</f>
        <v>1521021025</v>
      </c>
      <c r="J73" s="6">
        <f>[1]RETRIBUSI!J82</f>
        <v>105266750</v>
      </c>
      <c r="K73" s="208">
        <f t="shared" si="3"/>
        <v>1626287775</v>
      </c>
      <c r="L73" s="194">
        <f t="shared" si="4"/>
        <v>-126287775</v>
      </c>
      <c r="M73" s="125">
        <f>K73/H73</f>
        <v>1.0841918500000001</v>
      </c>
    </row>
    <row r="74" spans="1:15" ht="20.25" customHeight="1" x14ac:dyDescent="0.25">
      <c r="A74" s="120">
        <v>4</v>
      </c>
      <c r="B74" s="188">
        <v>1</v>
      </c>
      <c r="C74" s="189" t="s">
        <v>11</v>
      </c>
      <c r="D74" s="189" t="s">
        <v>11</v>
      </c>
      <c r="E74" s="189" t="s">
        <v>3</v>
      </c>
      <c r="F74" s="23" t="s">
        <v>50</v>
      </c>
      <c r="G74" s="207" t="s">
        <v>64</v>
      </c>
      <c r="H74" s="190">
        <f>[1]RETRIBUSI!H83</f>
        <v>50000000</v>
      </c>
      <c r="I74" s="191">
        <f>[1]RETRIBUSI!I83</f>
        <v>72500000</v>
      </c>
      <c r="J74" s="6">
        <f>[1]RETRIBUSI!J83</f>
        <v>5000000</v>
      </c>
      <c r="K74" s="208">
        <f t="shared" si="3"/>
        <v>77500000</v>
      </c>
      <c r="L74" s="194">
        <f t="shared" si="4"/>
        <v>-27500000</v>
      </c>
      <c r="M74" s="125">
        <f>K74/H74</f>
        <v>1.55</v>
      </c>
    </row>
    <row r="75" spans="1:15" ht="20.25" customHeight="1" x14ac:dyDescent="0.25">
      <c r="A75" s="120">
        <v>4</v>
      </c>
      <c r="B75" s="188">
        <v>1</v>
      </c>
      <c r="C75" s="189" t="s">
        <v>11</v>
      </c>
      <c r="D75" s="189" t="s">
        <v>11</v>
      </c>
      <c r="E75" s="189" t="s">
        <v>3</v>
      </c>
      <c r="F75" s="23" t="s">
        <v>62</v>
      </c>
      <c r="G75" s="207" t="s">
        <v>63</v>
      </c>
      <c r="H75" s="190">
        <f>[1]RETRIBUSI!H84</f>
        <v>25000000</v>
      </c>
      <c r="I75" s="191">
        <f>[1]RETRIBUSI!I84</f>
        <v>16250000</v>
      </c>
      <c r="J75" s="6">
        <f>[1]RETRIBUSI!J84</f>
        <v>1725000</v>
      </c>
      <c r="K75" s="208">
        <f t="shared" si="3"/>
        <v>17975000</v>
      </c>
      <c r="L75" s="194">
        <f t="shared" si="4"/>
        <v>7025000</v>
      </c>
      <c r="M75" s="125">
        <f>K75/H75</f>
        <v>0.71899999999999997</v>
      </c>
    </row>
    <row r="76" spans="1:15" ht="20.25" customHeight="1" x14ac:dyDescent="0.25">
      <c r="A76" s="120">
        <v>4</v>
      </c>
      <c r="B76" s="188">
        <v>1</v>
      </c>
      <c r="C76" s="189" t="s">
        <v>11</v>
      </c>
      <c r="D76" s="189" t="s">
        <v>11</v>
      </c>
      <c r="E76" s="189" t="s">
        <v>3</v>
      </c>
      <c r="F76" s="23" t="s">
        <v>62</v>
      </c>
      <c r="G76" s="207" t="s">
        <v>61</v>
      </c>
      <c r="H76" s="190">
        <v>0</v>
      </c>
      <c r="I76" s="191">
        <f>[1]RETRIBUSI!I85</f>
        <v>22235050</v>
      </c>
      <c r="J76" s="209">
        <f>[1]RETRIBUSI!J85</f>
        <v>3167750</v>
      </c>
      <c r="K76" s="208">
        <f t="shared" si="3"/>
        <v>25402800</v>
      </c>
      <c r="L76" s="194">
        <f t="shared" si="4"/>
        <v>-25402800</v>
      </c>
      <c r="M76" s="201" t="s">
        <v>0</v>
      </c>
    </row>
    <row r="77" spans="1:15" ht="20.25" customHeight="1" x14ac:dyDescent="0.25">
      <c r="A77" s="120">
        <v>4</v>
      </c>
      <c r="B77" s="188">
        <v>1</v>
      </c>
      <c r="C77" s="189" t="s">
        <v>11</v>
      </c>
      <c r="D77" s="189" t="s">
        <v>11</v>
      </c>
      <c r="E77" s="189" t="s">
        <v>3</v>
      </c>
      <c r="F77" s="23" t="s">
        <v>59</v>
      </c>
      <c r="G77" s="207" t="s">
        <v>60</v>
      </c>
      <c r="H77" s="190">
        <f>[1]RETRIBUSI!H86</f>
        <v>75000000</v>
      </c>
      <c r="I77" s="191">
        <f>[1]RETRIBUSI!I86</f>
        <v>42650000</v>
      </c>
      <c r="J77" s="6">
        <f>[1]RETRIBUSI!J86</f>
        <v>9100000</v>
      </c>
      <c r="K77" s="208">
        <f t="shared" si="3"/>
        <v>51750000</v>
      </c>
      <c r="L77" s="194">
        <f t="shared" si="4"/>
        <v>23250000</v>
      </c>
      <c r="M77" s="125">
        <f t="shared" ref="M77:M84" si="6">K77/H77</f>
        <v>0.69</v>
      </c>
    </row>
    <row r="78" spans="1:15" ht="20.25" customHeight="1" x14ac:dyDescent="0.25">
      <c r="A78" s="120">
        <v>4</v>
      </c>
      <c r="B78" s="188">
        <v>1</v>
      </c>
      <c r="C78" s="189" t="s">
        <v>11</v>
      </c>
      <c r="D78" s="189" t="s">
        <v>11</v>
      </c>
      <c r="E78" s="189" t="s">
        <v>3</v>
      </c>
      <c r="F78" s="23" t="s">
        <v>59</v>
      </c>
      <c r="G78" s="207" t="s">
        <v>58</v>
      </c>
      <c r="H78" s="32">
        <v>5000000</v>
      </c>
      <c r="I78" s="191">
        <f>[1]RETRIBUSI!I87</f>
        <v>0</v>
      </c>
      <c r="J78" s="6">
        <f>[1]RETRIBUSI!J87</f>
        <v>7000000</v>
      </c>
      <c r="K78" s="208">
        <f t="shared" si="3"/>
        <v>7000000</v>
      </c>
      <c r="L78" s="194">
        <f t="shared" si="4"/>
        <v>-2000000</v>
      </c>
      <c r="M78" s="125">
        <f t="shared" si="6"/>
        <v>1.4</v>
      </c>
    </row>
    <row r="79" spans="1:15" ht="20.25" customHeight="1" x14ac:dyDescent="0.25">
      <c r="A79" s="178">
        <v>4</v>
      </c>
      <c r="B79" s="179">
        <v>1</v>
      </c>
      <c r="C79" s="180" t="s">
        <v>11</v>
      </c>
      <c r="D79" s="180" t="s">
        <v>11</v>
      </c>
      <c r="E79" s="180" t="s">
        <v>30</v>
      </c>
      <c r="F79" s="180"/>
      <c r="G79" s="81" t="s">
        <v>57</v>
      </c>
      <c r="H79" s="195">
        <f>H80</f>
        <v>6500000000</v>
      </c>
      <c r="I79" s="183">
        <f>I80</f>
        <v>3382010285</v>
      </c>
      <c r="J79" s="196">
        <f>[1]RETRIBUSI!J88</f>
        <v>435210109</v>
      </c>
      <c r="K79" s="210">
        <f t="shared" si="3"/>
        <v>3817220394</v>
      </c>
      <c r="L79" s="198">
        <f t="shared" si="4"/>
        <v>2682779606</v>
      </c>
      <c r="M79" s="101">
        <f t="shared" si="6"/>
        <v>0.58726467599999999</v>
      </c>
    </row>
    <row r="80" spans="1:15" ht="20.25" customHeight="1" x14ac:dyDescent="0.25">
      <c r="A80" s="120">
        <v>4</v>
      </c>
      <c r="B80" s="188">
        <v>1</v>
      </c>
      <c r="C80" s="189" t="s">
        <v>11</v>
      </c>
      <c r="D80" s="189" t="s">
        <v>11</v>
      </c>
      <c r="E80" s="189" t="s">
        <v>30</v>
      </c>
      <c r="F80" s="23" t="s">
        <v>2</v>
      </c>
      <c r="G80" s="159" t="s">
        <v>56</v>
      </c>
      <c r="H80" s="190">
        <f>[1]RETRIBUSI!H89</f>
        <v>6500000000</v>
      </c>
      <c r="I80" s="191">
        <f>[1]RETRIBUSI!I89</f>
        <v>3382010285</v>
      </c>
      <c r="J80" s="6">
        <f>[1]RETRIBUSI!J89</f>
        <v>435210109</v>
      </c>
      <c r="K80" s="11">
        <f t="shared" si="3"/>
        <v>3817220394</v>
      </c>
      <c r="L80" s="211">
        <f t="shared" si="4"/>
        <v>2682779606</v>
      </c>
      <c r="M80" s="125">
        <f t="shared" si="6"/>
        <v>0.58726467599999999</v>
      </c>
    </row>
    <row r="81" spans="1:15" ht="20.25" customHeight="1" x14ac:dyDescent="0.25">
      <c r="A81" s="178">
        <v>4</v>
      </c>
      <c r="B81" s="179">
        <v>1</v>
      </c>
      <c r="C81" s="180" t="s">
        <v>11</v>
      </c>
      <c r="D81" s="180" t="s">
        <v>11</v>
      </c>
      <c r="E81" s="180" t="s">
        <v>54</v>
      </c>
      <c r="F81" s="180"/>
      <c r="G81" s="81" t="s">
        <v>55</v>
      </c>
      <c r="H81" s="195">
        <f>H82</f>
        <v>1000000000</v>
      </c>
      <c r="I81" s="183">
        <f>I82</f>
        <v>713487000</v>
      </c>
      <c r="J81" s="196">
        <f>[1]RETRIBUSI!J90</f>
        <v>256585000</v>
      </c>
      <c r="K81" s="210">
        <f t="shared" si="3"/>
        <v>970072000</v>
      </c>
      <c r="L81" s="198">
        <f t="shared" si="4"/>
        <v>29928000</v>
      </c>
      <c r="M81" s="101">
        <f t="shared" si="6"/>
        <v>0.97007200000000005</v>
      </c>
    </row>
    <row r="82" spans="1:15" ht="20.25" customHeight="1" x14ac:dyDescent="0.25">
      <c r="A82" s="120">
        <v>4</v>
      </c>
      <c r="B82" s="188">
        <v>1</v>
      </c>
      <c r="C82" s="189" t="s">
        <v>11</v>
      </c>
      <c r="D82" s="189" t="s">
        <v>11</v>
      </c>
      <c r="E82" s="189" t="s">
        <v>54</v>
      </c>
      <c r="F82" s="23" t="s">
        <v>2</v>
      </c>
      <c r="G82" s="159" t="s">
        <v>53</v>
      </c>
      <c r="H82" s="190">
        <f>[1]RETRIBUSI!H91</f>
        <v>1000000000</v>
      </c>
      <c r="I82" s="191">
        <f>[1]RETRIBUSI!I91</f>
        <v>713487000</v>
      </c>
      <c r="J82" s="6">
        <f>[1]RETRIBUSI!J91</f>
        <v>256585000</v>
      </c>
      <c r="K82" s="11">
        <f t="shared" si="3"/>
        <v>970072000</v>
      </c>
      <c r="L82" s="211">
        <f t="shared" si="4"/>
        <v>29928000</v>
      </c>
      <c r="M82" s="125">
        <f t="shared" si="6"/>
        <v>0.97007200000000005</v>
      </c>
    </row>
    <row r="83" spans="1:15" ht="20.25" customHeight="1" x14ac:dyDescent="0.25">
      <c r="A83" s="178">
        <v>4</v>
      </c>
      <c r="B83" s="179">
        <v>1</v>
      </c>
      <c r="C83" s="180" t="s">
        <v>11</v>
      </c>
      <c r="D83" s="180" t="s">
        <v>11</v>
      </c>
      <c r="E83" s="180" t="s">
        <v>23</v>
      </c>
      <c r="F83" s="180"/>
      <c r="G83" s="81" t="s">
        <v>52</v>
      </c>
      <c r="H83" s="195">
        <f>H84</f>
        <v>52500000</v>
      </c>
      <c r="I83" s="183">
        <f>I84+I85</f>
        <v>50625300</v>
      </c>
      <c r="J83" s="183">
        <f>J84+J85</f>
        <v>5823200</v>
      </c>
      <c r="K83" s="196">
        <f t="shared" si="3"/>
        <v>56448500</v>
      </c>
      <c r="L83" s="212">
        <f t="shared" si="4"/>
        <v>-3948500</v>
      </c>
      <c r="M83" s="101">
        <f t="shared" si="6"/>
        <v>1.0752095238095238</v>
      </c>
    </row>
    <row r="84" spans="1:15" s="205" customFormat="1" ht="24.75" customHeight="1" x14ac:dyDescent="0.25">
      <c r="A84" s="213">
        <v>4</v>
      </c>
      <c r="B84" s="214">
        <v>1</v>
      </c>
      <c r="C84" s="29" t="s">
        <v>11</v>
      </c>
      <c r="D84" s="29" t="s">
        <v>11</v>
      </c>
      <c r="E84" s="29" t="s">
        <v>23</v>
      </c>
      <c r="F84" s="23" t="s">
        <v>50</v>
      </c>
      <c r="G84" s="43" t="s">
        <v>51</v>
      </c>
      <c r="H84" s="215">
        <f>[1]RETRIBUSI!H93</f>
        <v>52500000</v>
      </c>
      <c r="I84" s="216">
        <f>[1]RETRIBUSI!I93</f>
        <v>44708800</v>
      </c>
      <c r="J84" s="217">
        <f>[1]RETRIBUSI!J93</f>
        <v>3177000</v>
      </c>
      <c r="K84" s="218">
        <f t="shared" si="3"/>
        <v>47885800</v>
      </c>
      <c r="L84" s="211">
        <f t="shared" si="4"/>
        <v>4614200</v>
      </c>
      <c r="M84" s="138">
        <f t="shared" si="6"/>
        <v>0.91211047619047614</v>
      </c>
      <c r="O84" s="206"/>
    </row>
    <row r="85" spans="1:15" s="205" customFormat="1" ht="24.75" customHeight="1" thickBot="1" x14ac:dyDescent="0.3">
      <c r="A85" s="213">
        <v>4</v>
      </c>
      <c r="B85" s="214">
        <v>1</v>
      </c>
      <c r="C85" s="29" t="s">
        <v>11</v>
      </c>
      <c r="D85" s="29" t="s">
        <v>11</v>
      </c>
      <c r="E85" s="29" t="s">
        <v>23</v>
      </c>
      <c r="F85" s="23" t="s">
        <v>50</v>
      </c>
      <c r="G85" s="43" t="s">
        <v>49</v>
      </c>
      <c r="H85" s="190">
        <v>0</v>
      </c>
      <c r="I85" s="219">
        <f>[1]RETRIBUSI!I94</f>
        <v>5916500</v>
      </c>
      <c r="J85" s="220">
        <f>[1]RETRIBUSI!J94</f>
        <v>2646200</v>
      </c>
      <c r="K85" s="218">
        <f t="shared" si="3"/>
        <v>8562700</v>
      </c>
      <c r="L85" s="211">
        <f t="shared" si="4"/>
        <v>-8562700</v>
      </c>
      <c r="M85" s="201" t="s">
        <v>0</v>
      </c>
      <c r="O85" s="206"/>
    </row>
    <row r="86" spans="1:15" ht="24" customHeight="1" thickBot="1" x14ac:dyDescent="0.3">
      <c r="A86" s="31">
        <v>4</v>
      </c>
      <c r="B86" s="30">
        <v>1</v>
      </c>
      <c r="C86" s="29" t="s">
        <v>11</v>
      </c>
      <c r="D86" s="28" t="s">
        <v>14</v>
      </c>
      <c r="E86" s="28"/>
      <c r="F86" s="28"/>
      <c r="G86" s="27" t="s">
        <v>48</v>
      </c>
      <c r="H86" s="26">
        <f>H87+H89</f>
        <v>16000000000</v>
      </c>
      <c r="I86" s="26">
        <f>I87+I89</f>
        <v>4987309348</v>
      </c>
      <c r="J86" s="26">
        <f>J87+J89</f>
        <v>1157439837</v>
      </c>
      <c r="K86" s="26">
        <f>K87+K89</f>
        <v>6144749185</v>
      </c>
      <c r="L86" s="25">
        <f t="shared" si="4"/>
        <v>9855250815</v>
      </c>
      <c r="M86" s="204">
        <f>K86/H86</f>
        <v>0.38404682406250001</v>
      </c>
    </row>
    <row r="87" spans="1:15" s="205" customFormat="1" ht="20.25" customHeight="1" x14ac:dyDescent="0.25">
      <c r="A87" s="31">
        <v>4</v>
      </c>
      <c r="B87" s="30">
        <v>1</v>
      </c>
      <c r="C87" s="28" t="s">
        <v>11</v>
      </c>
      <c r="D87" s="28" t="s">
        <v>14</v>
      </c>
      <c r="E87" s="28" t="s">
        <v>27</v>
      </c>
      <c r="F87" s="28"/>
      <c r="G87" s="181" t="s">
        <v>47</v>
      </c>
      <c r="H87" s="221">
        <f>H88</f>
        <v>15000000000</v>
      </c>
      <c r="I87" s="222">
        <f>I88</f>
        <v>4617598348</v>
      </c>
      <c r="J87" s="223">
        <f>J88</f>
        <v>1097991837</v>
      </c>
      <c r="K87" s="224">
        <f>I87+J87</f>
        <v>5715590185</v>
      </c>
      <c r="L87" s="212">
        <f t="shared" si="4"/>
        <v>9284409815</v>
      </c>
      <c r="M87" s="34">
        <f>K87/H87</f>
        <v>0.38103934566666664</v>
      </c>
      <c r="O87" s="206"/>
    </row>
    <row r="88" spans="1:15" s="205" customFormat="1" ht="20.25" customHeight="1" x14ac:dyDescent="0.25">
      <c r="A88" s="213">
        <v>4</v>
      </c>
      <c r="B88" s="214">
        <v>1</v>
      </c>
      <c r="C88" s="29" t="s">
        <v>11</v>
      </c>
      <c r="D88" s="29" t="s">
        <v>14</v>
      </c>
      <c r="E88" s="29" t="s">
        <v>27</v>
      </c>
      <c r="F88" s="23" t="s">
        <v>2</v>
      </c>
      <c r="G88" s="159" t="s">
        <v>47</v>
      </c>
      <c r="H88" s="215">
        <f>[1]RETRIBUSI!H97</f>
        <v>15000000000</v>
      </c>
      <c r="I88" s="216">
        <f>[1]RETRIBUSI!I97</f>
        <v>4617598348</v>
      </c>
      <c r="J88" s="225">
        <f>[1]RETRIBUSI!J97</f>
        <v>1097991837</v>
      </c>
      <c r="K88" s="218">
        <f>I88+J88</f>
        <v>5715590185</v>
      </c>
      <c r="L88" s="211">
        <f t="shared" si="4"/>
        <v>9284409815</v>
      </c>
      <c r="M88" s="138">
        <f>K88/H88</f>
        <v>0.38103934566666664</v>
      </c>
      <c r="O88" s="206"/>
    </row>
    <row r="89" spans="1:15" s="205" customFormat="1" ht="20.25" customHeight="1" x14ac:dyDescent="0.25">
      <c r="A89" s="213">
        <v>4</v>
      </c>
      <c r="B89" s="214">
        <v>1</v>
      </c>
      <c r="C89" s="29" t="s">
        <v>11</v>
      </c>
      <c r="D89" s="29" t="s">
        <v>14</v>
      </c>
      <c r="E89" s="29" t="s">
        <v>25</v>
      </c>
      <c r="F89" s="226"/>
      <c r="G89" s="126" t="s">
        <v>46</v>
      </c>
      <c r="H89" s="227">
        <f>H90</f>
        <v>1000000000</v>
      </c>
      <c r="I89" s="227">
        <f>I90</f>
        <v>369711000</v>
      </c>
      <c r="J89" s="223">
        <f>J90</f>
        <v>59448000</v>
      </c>
      <c r="K89" s="224">
        <f>I89+J89</f>
        <v>429159000</v>
      </c>
      <c r="L89" s="212">
        <f t="shared" si="4"/>
        <v>570841000</v>
      </c>
      <c r="M89" s="228" t="s">
        <v>0</v>
      </c>
      <c r="O89" s="206"/>
    </row>
    <row r="90" spans="1:15" s="205" customFormat="1" ht="20.25" customHeight="1" thickBot="1" x14ac:dyDescent="0.3">
      <c r="A90" s="229">
        <v>4</v>
      </c>
      <c r="B90" s="230">
        <v>1</v>
      </c>
      <c r="C90" s="231" t="s">
        <v>11</v>
      </c>
      <c r="D90" s="231" t="s">
        <v>14</v>
      </c>
      <c r="E90" s="231" t="s">
        <v>25</v>
      </c>
      <c r="F90" s="232" t="s">
        <v>2</v>
      </c>
      <c r="G90" s="233" t="s">
        <v>46</v>
      </c>
      <c r="H90" s="234">
        <f>[1]RETRIBUSI!H99</f>
        <v>1000000000</v>
      </c>
      <c r="I90" s="235">
        <f>[1]RETRIBUSI!I99</f>
        <v>369711000</v>
      </c>
      <c r="J90" s="236">
        <f>[1]RETRIBUSI!J99</f>
        <v>59448000</v>
      </c>
      <c r="K90" s="237">
        <f>I90+J90</f>
        <v>429159000</v>
      </c>
      <c r="L90" s="238">
        <f t="shared" si="4"/>
        <v>570841000</v>
      </c>
      <c r="M90" s="239" t="s">
        <v>0</v>
      </c>
      <c r="O90" s="206"/>
    </row>
    <row r="91" spans="1:15" ht="16.5" thickBot="1" x14ac:dyDescent="0.3">
      <c r="A91" s="176"/>
      <c r="B91" s="35"/>
      <c r="C91" s="35"/>
      <c r="D91" s="240"/>
      <c r="E91" s="240"/>
      <c r="F91" s="240"/>
      <c r="G91" s="97"/>
      <c r="H91" s="177"/>
      <c r="I91" s="171"/>
      <c r="J91" s="172"/>
      <c r="K91" s="171"/>
      <c r="L91" s="173"/>
      <c r="M91" s="174"/>
    </row>
    <row r="92" spans="1:15" ht="22.5" customHeight="1" thickBot="1" x14ac:dyDescent="0.3">
      <c r="A92" s="19">
        <v>4</v>
      </c>
      <c r="B92" s="18">
        <v>1</v>
      </c>
      <c r="C92" s="17" t="s">
        <v>14</v>
      </c>
      <c r="D92" s="241"/>
      <c r="E92" s="17"/>
      <c r="F92" s="17"/>
      <c r="G92" s="27" t="s">
        <v>45</v>
      </c>
      <c r="H92" s="26">
        <f>H94+H98+H100</f>
        <v>33006353579</v>
      </c>
      <c r="I92" s="26">
        <f>I94+I98+I100</f>
        <v>29375358658.290001</v>
      </c>
      <c r="J92" s="26">
        <f>J94+J98+J100</f>
        <v>927717817</v>
      </c>
      <c r="K92" s="26">
        <f>I92+J92</f>
        <v>30303076475.290001</v>
      </c>
      <c r="L92" s="24">
        <f>H92-K92</f>
        <v>2703277103.7099991</v>
      </c>
      <c r="M92" s="34">
        <f>K92/H92</f>
        <v>0.91809828076767819</v>
      </c>
    </row>
    <row r="93" spans="1:15" ht="16.5" thickBot="1" x14ac:dyDescent="0.3">
      <c r="A93" s="176"/>
      <c r="B93" s="35"/>
      <c r="C93" s="35"/>
      <c r="D93" s="240"/>
      <c r="E93" s="240"/>
      <c r="F93" s="240"/>
      <c r="G93" s="103"/>
      <c r="H93" s="177"/>
      <c r="I93" s="171"/>
      <c r="J93" s="172"/>
      <c r="K93" s="171"/>
      <c r="L93" s="173"/>
      <c r="M93" s="174"/>
    </row>
    <row r="94" spans="1:15" ht="33.75" customHeight="1" x14ac:dyDescent="0.25">
      <c r="A94" s="31">
        <v>4</v>
      </c>
      <c r="B94" s="30">
        <v>1</v>
      </c>
      <c r="C94" s="28" t="s">
        <v>14</v>
      </c>
      <c r="D94" s="28" t="s">
        <v>11</v>
      </c>
      <c r="E94" s="28" t="s">
        <v>3</v>
      </c>
      <c r="F94" s="28"/>
      <c r="G94" s="242" t="s">
        <v>44</v>
      </c>
      <c r="H94" s="9">
        <f>H96</f>
        <v>7215251561</v>
      </c>
      <c r="I94" s="9">
        <f>I96+I97</f>
        <v>7026929715.29</v>
      </c>
      <c r="J94" s="243">
        <f>J96</f>
        <v>0</v>
      </c>
      <c r="K94" s="224">
        <f>I94+J94</f>
        <v>7026929715.29</v>
      </c>
      <c r="L94" s="212">
        <f>H94-K94</f>
        <v>188321845.71000004</v>
      </c>
      <c r="M94" s="34">
        <f>K94/H94</f>
        <v>0.97389947611419114</v>
      </c>
    </row>
    <row r="95" spans="1:15" ht="16.5" hidden="1" thickBot="1" x14ac:dyDescent="0.3">
      <c r="A95" s="244"/>
      <c r="B95" s="245"/>
      <c r="C95" s="245"/>
      <c r="D95" s="180"/>
      <c r="E95" s="180"/>
      <c r="F95" s="180"/>
      <c r="G95" s="246"/>
      <c r="H95" s="210"/>
      <c r="I95" s="210"/>
      <c r="J95" s="210"/>
      <c r="K95" s="210"/>
      <c r="L95" s="247"/>
      <c r="M95" s="138" t="e">
        <f>K95/H95</f>
        <v>#DIV/0!</v>
      </c>
    </row>
    <row r="96" spans="1:15" ht="31.5" x14ac:dyDescent="0.25">
      <c r="A96" s="213">
        <v>4</v>
      </c>
      <c r="B96" s="214">
        <v>1</v>
      </c>
      <c r="C96" s="29" t="s">
        <v>14</v>
      </c>
      <c r="D96" s="29" t="s">
        <v>11</v>
      </c>
      <c r="E96" s="29" t="s">
        <v>3</v>
      </c>
      <c r="F96" s="23" t="s">
        <v>2</v>
      </c>
      <c r="G96" s="21" t="s">
        <v>43</v>
      </c>
      <c r="H96" s="248">
        <f>[1]Lainlain!H93</f>
        <v>7215251561</v>
      </c>
      <c r="I96" s="249">
        <f>[1]Lainlain!I93</f>
        <v>5943475505.29</v>
      </c>
      <c r="J96" s="250">
        <f>[1]Lainlain!J93</f>
        <v>0</v>
      </c>
      <c r="K96" s="11">
        <f>I96+J96</f>
        <v>5943475505.29</v>
      </c>
      <c r="L96" s="211">
        <f t="shared" ref="L96:L101" si="7">H96-K96</f>
        <v>1271776055.71</v>
      </c>
      <c r="M96" s="138">
        <f>K96/H96</f>
        <v>0.82373780803648955</v>
      </c>
    </row>
    <row r="97" spans="1:14" ht="47.25" x14ac:dyDescent="0.25">
      <c r="A97" s="213">
        <v>4</v>
      </c>
      <c r="B97" s="214">
        <v>1</v>
      </c>
      <c r="C97" s="29" t="s">
        <v>14</v>
      </c>
      <c r="D97" s="29" t="s">
        <v>11</v>
      </c>
      <c r="E97" s="29" t="s">
        <v>3</v>
      </c>
      <c r="F97" s="226" t="s">
        <v>42</v>
      </c>
      <c r="G97" s="21" t="s">
        <v>41</v>
      </c>
      <c r="H97" s="248">
        <f>[1]Lainlain!H94</f>
        <v>0</v>
      </c>
      <c r="I97" s="249">
        <f>[1]Lainlain!I94</f>
        <v>1083454210</v>
      </c>
      <c r="J97" s="250">
        <f>[1]Lainlain!J94</f>
        <v>0</v>
      </c>
      <c r="K97" s="218">
        <f>I97+J97</f>
        <v>1083454210</v>
      </c>
      <c r="L97" s="211">
        <f t="shared" si="7"/>
        <v>-1083454210</v>
      </c>
      <c r="M97" s="251" t="s">
        <v>0</v>
      </c>
    </row>
    <row r="98" spans="1:14" ht="31.5" x14ac:dyDescent="0.25">
      <c r="A98" s="145">
        <v>4</v>
      </c>
      <c r="B98" s="252">
        <v>1</v>
      </c>
      <c r="C98" s="241" t="s">
        <v>14</v>
      </c>
      <c r="D98" s="241" t="s">
        <v>11</v>
      </c>
      <c r="E98" s="241" t="s">
        <v>11</v>
      </c>
      <c r="F98" s="253"/>
      <c r="G98" s="22" t="s">
        <v>40</v>
      </c>
      <c r="H98" s="254">
        <f>H99</f>
        <v>791102018</v>
      </c>
      <c r="I98" s="249">
        <f>I99</f>
        <v>0</v>
      </c>
      <c r="J98" s="223">
        <f>J99</f>
        <v>927717817</v>
      </c>
      <c r="K98" s="224">
        <f>K99</f>
        <v>927717817</v>
      </c>
      <c r="L98" s="212">
        <f t="shared" si="7"/>
        <v>-136615799</v>
      </c>
      <c r="M98" s="34">
        <f>K98/H98</f>
        <v>1.1726904948939214</v>
      </c>
    </row>
    <row r="99" spans="1:14" ht="31.5" x14ac:dyDescent="0.25">
      <c r="A99" s="213">
        <v>4</v>
      </c>
      <c r="B99" s="214">
        <v>1</v>
      </c>
      <c r="C99" s="29" t="s">
        <v>14</v>
      </c>
      <c r="D99" s="29" t="s">
        <v>11</v>
      </c>
      <c r="E99" s="29" t="s">
        <v>11</v>
      </c>
      <c r="F99" s="226" t="s">
        <v>2</v>
      </c>
      <c r="G99" s="21" t="s">
        <v>40</v>
      </c>
      <c r="H99" s="248">
        <f>[1]Lainlain!H96</f>
        <v>791102018</v>
      </c>
      <c r="I99" s="249">
        <f>[1]Lainlain!I96</f>
        <v>0</v>
      </c>
      <c r="J99" s="250">
        <f>[1]Lainlain!J96</f>
        <v>927717817</v>
      </c>
      <c r="K99" s="218">
        <f>I99+J99</f>
        <v>927717817</v>
      </c>
      <c r="L99" s="211">
        <f t="shared" si="7"/>
        <v>-136615799</v>
      </c>
      <c r="M99" s="138">
        <f>K99/H99</f>
        <v>1.1726904948939214</v>
      </c>
    </row>
    <row r="100" spans="1:14" ht="33" customHeight="1" x14ac:dyDescent="0.25">
      <c r="A100" s="145">
        <v>4</v>
      </c>
      <c r="B100" s="252">
        <v>1</v>
      </c>
      <c r="C100" s="241" t="s">
        <v>14</v>
      </c>
      <c r="D100" s="241" t="s">
        <v>11</v>
      </c>
      <c r="E100" s="241" t="s">
        <v>14</v>
      </c>
      <c r="F100" s="241"/>
      <c r="G100" s="22" t="s">
        <v>39</v>
      </c>
      <c r="H100" s="255">
        <f>H101</f>
        <v>25000000000</v>
      </c>
      <c r="I100" s="222">
        <f>I101</f>
        <v>22348428943</v>
      </c>
      <c r="J100" s="223">
        <f>J101</f>
        <v>0</v>
      </c>
      <c r="K100" s="224">
        <f>I100+J100</f>
        <v>22348428943</v>
      </c>
      <c r="L100" s="212">
        <f t="shared" si="7"/>
        <v>2651571057</v>
      </c>
      <c r="M100" s="34">
        <f>K100/H100</f>
        <v>0.89393715772000004</v>
      </c>
    </row>
    <row r="101" spans="1:14" ht="32.25" thickBot="1" x14ac:dyDescent="0.3">
      <c r="A101" s="229">
        <v>4</v>
      </c>
      <c r="B101" s="230">
        <v>1</v>
      </c>
      <c r="C101" s="231" t="s">
        <v>14</v>
      </c>
      <c r="D101" s="231" t="s">
        <v>11</v>
      </c>
      <c r="E101" s="231" t="s">
        <v>14</v>
      </c>
      <c r="F101" s="20" t="s">
        <v>2</v>
      </c>
      <c r="G101" s="256" t="s">
        <v>39</v>
      </c>
      <c r="H101" s="220">
        <f>[1]Lainlain!H98</f>
        <v>25000000000</v>
      </c>
      <c r="I101" s="257">
        <f>[1]Lainlain!I98</f>
        <v>22348428943</v>
      </c>
      <c r="J101" s="258">
        <f>[1]Lainlain!J98</f>
        <v>0</v>
      </c>
      <c r="K101" s="237">
        <f>I101+J101</f>
        <v>22348428943</v>
      </c>
      <c r="L101" s="238">
        <f t="shared" si="7"/>
        <v>2651571057</v>
      </c>
      <c r="M101" s="259">
        <f>K101/H101</f>
        <v>0.89393715772000004</v>
      </c>
    </row>
    <row r="102" spans="1:14" ht="8.25" customHeight="1" thickBot="1" x14ac:dyDescent="0.3">
      <c r="A102" s="88"/>
      <c r="B102" s="89"/>
      <c r="C102" s="89"/>
      <c r="D102" s="89"/>
      <c r="E102" s="89"/>
      <c r="F102" s="89"/>
      <c r="G102" s="260"/>
      <c r="H102" s="261"/>
      <c r="I102" s="261"/>
      <c r="J102" s="262"/>
      <c r="K102" s="261"/>
      <c r="L102" s="263"/>
      <c r="M102" s="264"/>
    </row>
    <row r="103" spans="1:14" ht="16.5" hidden="1" thickBot="1" x14ac:dyDescent="0.3">
      <c r="A103" s="265"/>
      <c r="B103" s="266"/>
      <c r="C103" s="267"/>
      <c r="D103" s="267"/>
      <c r="E103" s="267"/>
      <c r="F103" s="267"/>
      <c r="G103" s="268"/>
      <c r="H103" s="269"/>
      <c r="I103" s="269"/>
      <c r="J103" s="270"/>
      <c r="K103" s="269"/>
      <c r="L103" s="271"/>
      <c r="M103" s="272"/>
    </row>
    <row r="104" spans="1:14" ht="16.5" hidden="1" thickBot="1" x14ac:dyDescent="0.3">
      <c r="A104" s="88"/>
      <c r="B104" s="89"/>
      <c r="C104" s="89"/>
      <c r="D104" s="89"/>
      <c r="E104" s="89"/>
      <c r="F104" s="89"/>
      <c r="G104" s="273"/>
      <c r="H104" s="261">
        <v>0</v>
      </c>
      <c r="I104" s="274">
        <f>I105</f>
        <v>0</v>
      </c>
      <c r="J104" s="275">
        <f>J105</f>
        <v>0</v>
      </c>
      <c r="K104" s="274">
        <f>I104+J104</f>
        <v>0</v>
      </c>
      <c r="L104" s="263">
        <f>H104-K104</f>
        <v>0</v>
      </c>
      <c r="M104" s="264"/>
    </row>
    <row r="105" spans="1:14" ht="16.5" hidden="1" thickBot="1" x14ac:dyDescent="0.3">
      <c r="A105" s="95"/>
      <c r="B105" s="96"/>
      <c r="C105" s="96"/>
      <c r="D105" s="276"/>
      <c r="E105" s="276"/>
      <c r="F105" s="276"/>
      <c r="G105" s="277"/>
      <c r="H105" s="278">
        <v>0</v>
      </c>
      <c r="I105" s="278"/>
      <c r="J105" s="279"/>
      <c r="K105" s="278">
        <f>I105+J105</f>
        <v>0</v>
      </c>
      <c r="L105" s="280">
        <f>H105-K105</f>
        <v>0</v>
      </c>
      <c r="M105" s="281" t="s">
        <v>0</v>
      </c>
    </row>
    <row r="106" spans="1:14" ht="16.5" hidden="1" thickBot="1" x14ac:dyDescent="0.3">
      <c r="A106" s="88"/>
      <c r="B106" s="89"/>
      <c r="C106" s="89"/>
      <c r="D106" s="89"/>
      <c r="E106" s="89"/>
      <c r="F106" s="89"/>
      <c r="G106" s="282"/>
      <c r="H106" s="261"/>
      <c r="I106" s="261"/>
      <c r="J106" s="262"/>
      <c r="K106" s="261"/>
      <c r="L106" s="263"/>
      <c r="M106" s="264"/>
    </row>
    <row r="107" spans="1:14" ht="20.25" customHeight="1" thickBot="1" x14ac:dyDescent="0.3">
      <c r="A107" s="19">
        <v>4</v>
      </c>
      <c r="B107" s="18">
        <v>1</v>
      </c>
      <c r="C107" s="17" t="s">
        <v>5</v>
      </c>
      <c r="D107" s="16"/>
      <c r="E107" s="16"/>
      <c r="F107" s="16"/>
      <c r="G107" s="27" t="s">
        <v>38</v>
      </c>
      <c r="H107" s="26">
        <f>H108+H109+H115+H120+H127+H130+H132</f>
        <v>83772840000</v>
      </c>
      <c r="I107" s="26">
        <f>I108+I109+I114+I115+I120+I123+I124+I125+I126+I127+I130+I132+I134</f>
        <v>85132780984.049988</v>
      </c>
      <c r="J107" s="26">
        <f>J108+J109+J114+J115+J120+J121+J123+J124+J125+J126+J127+J130+J132+J134</f>
        <v>15369714451.59</v>
      </c>
      <c r="K107" s="26">
        <f>I107+J107</f>
        <v>100502495435.63998</v>
      </c>
      <c r="L107" s="15">
        <f t="shared" ref="L107:L134" si="8">H107-K107</f>
        <v>-16729655435.639984</v>
      </c>
      <c r="M107" s="283">
        <f>K107/H107</f>
        <v>1.1997026176460053</v>
      </c>
      <c r="N107" s="106"/>
    </row>
    <row r="108" spans="1:14" x14ac:dyDescent="0.25">
      <c r="A108" s="178">
        <v>4</v>
      </c>
      <c r="B108" s="179">
        <v>1</v>
      </c>
      <c r="C108" s="180" t="s">
        <v>5</v>
      </c>
      <c r="D108" s="180" t="s">
        <v>3</v>
      </c>
      <c r="E108" s="14"/>
      <c r="F108" s="13"/>
      <c r="G108" s="12" t="s">
        <v>37</v>
      </c>
      <c r="H108" s="11">
        <f>[1]Lainlain!H107</f>
        <v>1000000000</v>
      </c>
      <c r="I108" s="9">
        <f>[1]Lainlain!I106</f>
        <v>2981399486</v>
      </c>
      <c r="J108" s="10">
        <f>[1]Lainlain!J106</f>
        <v>1133088000</v>
      </c>
      <c r="K108" s="9">
        <f>I108+J108</f>
        <v>4114487486</v>
      </c>
      <c r="L108" s="8">
        <f t="shared" si="8"/>
        <v>-3114487486</v>
      </c>
      <c r="M108" s="201" t="s">
        <v>0</v>
      </c>
      <c r="N108" s="106"/>
    </row>
    <row r="109" spans="1:14" x14ac:dyDescent="0.25">
      <c r="A109" s="178">
        <v>4</v>
      </c>
      <c r="B109" s="179">
        <v>1</v>
      </c>
      <c r="C109" s="180" t="s">
        <v>5</v>
      </c>
      <c r="D109" s="180" t="s">
        <v>14</v>
      </c>
      <c r="E109" s="180"/>
      <c r="F109" s="180"/>
      <c r="G109" s="246" t="s">
        <v>36</v>
      </c>
      <c r="H109" s="196">
        <f>H110+H112</f>
        <v>19450000000</v>
      </c>
      <c r="I109" s="196">
        <f>I110+I112</f>
        <v>19039495132</v>
      </c>
      <c r="J109" s="196">
        <f>J110+J112</f>
        <v>3232613745</v>
      </c>
      <c r="K109" s="196">
        <f>I109+J109</f>
        <v>22272108877</v>
      </c>
      <c r="L109" s="212">
        <f t="shared" si="8"/>
        <v>-2822108877</v>
      </c>
      <c r="M109" s="101">
        <f>K109/H109</f>
        <v>1.1450955720822622</v>
      </c>
      <c r="N109" s="106"/>
    </row>
    <row r="110" spans="1:14" x14ac:dyDescent="0.25">
      <c r="A110" s="178">
        <v>4</v>
      </c>
      <c r="B110" s="179">
        <v>1</v>
      </c>
      <c r="C110" s="180" t="s">
        <v>5</v>
      </c>
      <c r="D110" s="180" t="s">
        <v>14</v>
      </c>
      <c r="E110" s="180" t="s">
        <v>3</v>
      </c>
      <c r="F110" s="180"/>
      <c r="G110" s="246" t="s">
        <v>35</v>
      </c>
      <c r="H110" s="196">
        <f>H111</f>
        <v>15450000000</v>
      </c>
      <c r="I110" s="196">
        <f>I111</f>
        <v>16103883489</v>
      </c>
      <c r="J110" s="196">
        <f>J111</f>
        <v>2965515875</v>
      </c>
      <c r="K110" s="210">
        <f>I110+J110</f>
        <v>19069399364</v>
      </c>
      <c r="L110" s="212">
        <f t="shared" si="8"/>
        <v>-3619399364</v>
      </c>
      <c r="M110" s="101">
        <f>K110/H110</f>
        <v>1.2342653310032363</v>
      </c>
      <c r="N110" s="106"/>
    </row>
    <row r="111" spans="1:14" x14ac:dyDescent="0.25">
      <c r="A111" s="120">
        <v>4</v>
      </c>
      <c r="B111" s="188">
        <v>1</v>
      </c>
      <c r="C111" s="189" t="s">
        <v>5</v>
      </c>
      <c r="D111" s="189" t="s">
        <v>14</v>
      </c>
      <c r="E111" s="189" t="s">
        <v>3</v>
      </c>
      <c r="F111" s="5" t="s">
        <v>2</v>
      </c>
      <c r="G111" s="284" t="s">
        <v>35</v>
      </c>
      <c r="H111" s="6">
        <f>[1]Lainlain!H110</f>
        <v>15450000000</v>
      </c>
      <c r="I111" s="6">
        <f>[1]Lainlain!I110</f>
        <v>16103883489</v>
      </c>
      <c r="J111" s="6">
        <f>[1]Lainlain!J110</f>
        <v>2965515875</v>
      </c>
      <c r="K111" s="11">
        <f>[2]PAD25!$K$108</f>
        <v>1810113525</v>
      </c>
      <c r="L111" s="211">
        <f t="shared" si="8"/>
        <v>13639886475</v>
      </c>
      <c r="M111" s="125">
        <f>K111/H111</f>
        <v>0.11715945145631068</v>
      </c>
      <c r="N111" s="106"/>
    </row>
    <row r="112" spans="1:14" x14ac:dyDescent="0.25">
      <c r="A112" s="178">
        <v>4</v>
      </c>
      <c r="B112" s="179">
        <v>1</v>
      </c>
      <c r="C112" s="180" t="s">
        <v>5</v>
      </c>
      <c r="D112" s="180" t="s">
        <v>14</v>
      </c>
      <c r="E112" s="180" t="s">
        <v>3</v>
      </c>
      <c r="F112" s="285"/>
      <c r="G112" s="246" t="s">
        <v>34</v>
      </c>
      <c r="H112" s="196">
        <f>H113</f>
        <v>4000000000</v>
      </c>
      <c r="I112" s="196">
        <f>I113</f>
        <v>2935611643</v>
      </c>
      <c r="J112" s="197">
        <f>J113</f>
        <v>267097870</v>
      </c>
      <c r="K112" s="210">
        <f t="shared" ref="K112:K119" si="9">I112+J112</f>
        <v>3202709513</v>
      </c>
      <c r="L112" s="212">
        <f t="shared" si="8"/>
        <v>797290487</v>
      </c>
      <c r="M112" s="101">
        <f>K112/H112</f>
        <v>0.80067737824999996</v>
      </c>
      <c r="N112" s="106"/>
    </row>
    <row r="113" spans="1:14" x14ac:dyDescent="0.25">
      <c r="A113" s="120">
        <v>4</v>
      </c>
      <c r="B113" s="188">
        <v>1</v>
      </c>
      <c r="C113" s="189" t="s">
        <v>5</v>
      </c>
      <c r="D113" s="189" t="s">
        <v>14</v>
      </c>
      <c r="E113" s="189" t="s">
        <v>3</v>
      </c>
      <c r="F113" s="5" t="s">
        <v>2</v>
      </c>
      <c r="G113" s="284" t="s">
        <v>34</v>
      </c>
      <c r="H113" s="286">
        <f>[1]Lainlain!H112</f>
        <v>4000000000</v>
      </c>
      <c r="I113" s="6">
        <f>[1]Lainlain!I112</f>
        <v>2935611643</v>
      </c>
      <c r="J113" s="192">
        <f>[1]Lainlain!J112</f>
        <v>267097870</v>
      </c>
      <c r="K113" s="11">
        <f t="shared" si="9"/>
        <v>3202709513</v>
      </c>
      <c r="L113" s="211">
        <f t="shared" si="8"/>
        <v>797290487</v>
      </c>
      <c r="M113" s="125">
        <f>K113/H113</f>
        <v>0.80067737824999996</v>
      </c>
      <c r="N113" s="106"/>
    </row>
    <row r="114" spans="1:14" x14ac:dyDescent="0.25">
      <c r="A114" s="120">
        <v>4</v>
      </c>
      <c r="B114" s="188">
        <v>1</v>
      </c>
      <c r="C114" s="189" t="s">
        <v>5</v>
      </c>
      <c r="D114" s="189" t="s">
        <v>14</v>
      </c>
      <c r="E114" s="189" t="s">
        <v>14</v>
      </c>
      <c r="F114" s="287" t="s">
        <v>2</v>
      </c>
      <c r="G114" s="7" t="s">
        <v>33</v>
      </c>
      <c r="H114" s="288">
        <v>0</v>
      </c>
      <c r="I114" s="6">
        <f>[1]Lainlain!I113</f>
        <v>1748448000</v>
      </c>
      <c r="J114" s="192">
        <f>[1]Lainlain!J113</f>
        <v>384183000</v>
      </c>
      <c r="K114" s="11">
        <f t="shared" si="9"/>
        <v>2132631000</v>
      </c>
      <c r="L114" s="211">
        <f t="shared" si="8"/>
        <v>-2132631000</v>
      </c>
      <c r="M114" s="201" t="s">
        <v>0</v>
      </c>
      <c r="N114" s="106"/>
    </row>
    <row r="115" spans="1:14" x14ac:dyDescent="0.25">
      <c r="A115" s="178">
        <v>4</v>
      </c>
      <c r="B115" s="179">
        <v>1</v>
      </c>
      <c r="C115" s="180" t="s">
        <v>5</v>
      </c>
      <c r="D115" s="180" t="s">
        <v>30</v>
      </c>
      <c r="E115" s="180"/>
      <c r="F115" s="180"/>
      <c r="G115" s="246" t="s">
        <v>32</v>
      </c>
      <c r="H115" s="196">
        <f>H116+H118</f>
        <v>4000000000</v>
      </c>
      <c r="I115" s="196">
        <f>I116</f>
        <v>1379238442.0699997</v>
      </c>
      <c r="J115" s="196">
        <f>J116+J119</f>
        <v>175296501.96000001</v>
      </c>
      <c r="K115" s="210">
        <f t="shared" si="9"/>
        <v>1554534944.0299997</v>
      </c>
      <c r="L115" s="212">
        <f t="shared" si="8"/>
        <v>2445465055.9700003</v>
      </c>
      <c r="M115" s="101">
        <f>K115/H115</f>
        <v>0.38863373600749995</v>
      </c>
      <c r="N115" s="106"/>
    </row>
    <row r="116" spans="1:14" x14ac:dyDescent="0.25">
      <c r="A116" s="178">
        <v>4</v>
      </c>
      <c r="B116" s="179">
        <v>1</v>
      </c>
      <c r="C116" s="180" t="s">
        <v>5</v>
      </c>
      <c r="D116" s="180" t="s">
        <v>30</v>
      </c>
      <c r="E116" s="180" t="s">
        <v>3</v>
      </c>
      <c r="F116" s="180"/>
      <c r="G116" s="246" t="s">
        <v>31</v>
      </c>
      <c r="H116" s="196">
        <f>H117</f>
        <v>4000000000</v>
      </c>
      <c r="I116" s="183">
        <f>I117+I119</f>
        <v>1379238442.0699997</v>
      </c>
      <c r="J116" s="196">
        <f>J117</f>
        <v>163075325.11000001</v>
      </c>
      <c r="K116" s="210">
        <f t="shared" si="9"/>
        <v>1542313767.1799998</v>
      </c>
      <c r="L116" s="212">
        <f t="shared" si="8"/>
        <v>2457686232.8200002</v>
      </c>
      <c r="M116" s="101">
        <f>K116/H116</f>
        <v>0.38557844179499995</v>
      </c>
      <c r="N116" s="106"/>
    </row>
    <row r="117" spans="1:14" x14ac:dyDescent="0.25">
      <c r="A117" s="120">
        <v>4</v>
      </c>
      <c r="B117" s="188">
        <v>1</v>
      </c>
      <c r="C117" s="189" t="s">
        <v>5</v>
      </c>
      <c r="D117" s="189" t="s">
        <v>30</v>
      </c>
      <c r="E117" s="189" t="s">
        <v>3</v>
      </c>
      <c r="F117" s="5" t="s">
        <v>2</v>
      </c>
      <c r="G117" s="284" t="s">
        <v>31</v>
      </c>
      <c r="H117" s="286">
        <f>[1]Lainlain!H116</f>
        <v>4000000000</v>
      </c>
      <c r="I117" s="191">
        <f>[1]Lainlain!I116</f>
        <v>1224475036.4599998</v>
      </c>
      <c r="J117" s="192">
        <f>[1]Lainlain!J116</f>
        <v>163075325.11000001</v>
      </c>
      <c r="K117" s="11">
        <f t="shared" si="9"/>
        <v>1387550361.5699997</v>
      </c>
      <c r="L117" s="211">
        <f t="shared" si="8"/>
        <v>2612449638.4300003</v>
      </c>
      <c r="M117" s="125">
        <f>K117/H117</f>
        <v>0.34688759039249994</v>
      </c>
      <c r="N117" s="106"/>
    </row>
    <row r="118" spans="1:14" hidden="1" x14ac:dyDescent="0.25">
      <c r="A118" s="178">
        <v>4</v>
      </c>
      <c r="B118" s="179">
        <v>1</v>
      </c>
      <c r="C118" s="180" t="s">
        <v>5</v>
      </c>
      <c r="D118" s="180" t="s">
        <v>30</v>
      </c>
      <c r="E118" s="180" t="s">
        <v>11</v>
      </c>
      <c r="F118" s="285"/>
      <c r="G118" s="246" t="s">
        <v>29</v>
      </c>
      <c r="H118" s="196">
        <f>H119</f>
        <v>0</v>
      </c>
      <c r="I118" s="183">
        <f>I119</f>
        <v>154763405.60999998</v>
      </c>
      <c r="J118" s="197">
        <f>J119</f>
        <v>12221176.85</v>
      </c>
      <c r="K118" s="210">
        <f t="shared" si="9"/>
        <v>166984582.45999998</v>
      </c>
      <c r="L118" s="212">
        <f t="shared" si="8"/>
        <v>-166984582.45999998</v>
      </c>
      <c r="M118" s="101" t="e">
        <f>K118/H118</f>
        <v>#DIV/0!</v>
      </c>
      <c r="N118" s="106"/>
    </row>
    <row r="119" spans="1:14" x14ac:dyDescent="0.25">
      <c r="A119" s="120">
        <v>4</v>
      </c>
      <c r="B119" s="188">
        <v>1</v>
      </c>
      <c r="C119" s="189" t="s">
        <v>5</v>
      </c>
      <c r="D119" s="189" t="s">
        <v>30</v>
      </c>
      <c r="E119" s="189" t="s">
        <v>11</v>
      </c>
      <c r="F119" s="5" t="s">
        <v>2</v>
      </c>
      <c r="G119" s="284" t="s">
        <v>29</v>
      </c>
      <c r="H119" s="286">
        <v>0</v>
      </c>
      <c r="I119" s="191">
        <f>[1]Lainlain!I118</f>
        <v>154763405.60999998</v>
      </c>
      <c r="J119" s="192">
        <f>[1]Lainlain!J118</f>
        <v>12221176.85</v>
      </c>
      <c r="K119" s="11">
        <f t="shared" si="9"/>
        <v>166984582.45999998</v>
      </c>
      <c r="L119" s="211">
        <f t="shared" si="8"/>
        <v>-166984582.45999998</v>
      </c>
      <c r="M119" s="201" t="s">
        <v>0</v>
      </c>
      <c r="N119" s="106"/>
    </row>
    <row r="120" spans="1:14" x14ac:dyDescent="0.25">
      <c r="A120" s="178">
        <v>4</v>
      </c>
      <c r="B120" s="179">
        <v>1</v>
      </c>
      <c r="C120" s="180" t="s">
        <v>5</v>
      </c>
      <c r="D120" s="180" t="s">
        <v>27</v>
      </c>
      <c r="E120" s="180"/>
      <c r="F120" s="180"/>
      <c r="G120" s="246" t="s">
        <v>28</v>
      </c>
      <c r="H120" s="196">
        <f>H122</f>
        <v>0</v>
      </c>
      <c r="I120" s="196">
        <f>I122</f>
        <v>2609589041</v>
      </c>
      <c r="J120" s="196">
        <f>J122</f>
        <v>509589041.06999999</v>
      </c>
      <c r="K120" s="210">
        <f>K122</f>
        <v>3119178082.0700002</v>
      </c>
      <c r="L120" s="212">
        <f t="shared" si="8"/>
        <v>-3119178082.0700002</v>
      </c>
      <c r="M120" s="201" t="s">
        <v>0</v>
      </c>
      <c r="N120" s="106"/>
    </row>
    <row r="121" spans="1:14" hidden="1" x14ac:dyDescent="0.25">
      <c r="A121" s="120">
        <v>4</v>
      </c>
      <c r="B121" s="188">
        <v>1</v>
      </c>
      <c r="C121" s="189" t="s">
        <v>5</v>
      </c>
      <c r="D121" s="189" t="s">
        <v>23</v>
      </c>
      <c r="E121" s="189" t="s">
        <v>3</v>
      </c>
      <c r="F121" s="287" t="s">
        <v>2</v>
      </c>
      <c r="G121" s="4" t="s">
        <v>22</v>
      </c>
      <c r="H121" s="196">
        <v>0</v>
      </c>
      <c r="I121" s="196">
        <f>[2]PAD25!$K$118</f>
        <v>0</v>
      </c>
      <c r="J121" s="196">
        <f>[1]Lainlain!J122</f>
        <v>0</v>
      </c>
      <c r="K121" s="210">
        <f t="shared" ref="K121:K128" si="10">I121+J121</f>
        <v>0</v>
      </c>
      <c r="L121" s="212">
        <f t="shared" si="8"/>
        <v>0</v>
      </c>
      <c r="M121" s="201" t="s">
        <v>0</v>
      </c>
      <c r="N121" s="106"/>
    </row>
    <row r="122" spans="1:14" x14ac:dyDescent="0.25">
      <c r="A122" s="120">
        <v>4</v>
      </c>
      <c r="B122" s="188">
        <v>1</v>
      </c>
      <c r="C122" s="189" t="s">
        <v>5</v>
      </c>
      <c r="D122" s="189" t="s">
        <v>27</v>
      </c>
      <c r="E122" s="189" t="s">
        <v>3</v>
      </c>
      <c r="F122" s="5" t="s">
        <v>2</v>
      </c>
      <c r="G122" s="284" t="s">
        <v>26</v>
      </c>
      <c r="H122" s="6">
        <v>0</v>
      </c>
      <c r="I122" s="286">
        <f>[1]Lainlain!I120</f>
        <v>2609589041</v>
      </c>
      <c r="J122" s="192">
        <f>[1]Lainlain!J120</f>
        <v>509589041.06999999</v>
      </c>
      <c r="K122" s="11">
        <f t="shared" si="10"/>
        <v>3119178082.0700002</v>
      </c>
      <c r="L122" s="211">
        <f t="shared" si="8"/>
        <v>-3119178082.0700002</v>
      </c>
      <c r="M122" s="201" t="s">
        <v>0</v>
      </c>
      <c r="N122" s="106"/>
    </row>
    <row r="123" spans="1:14" x14ac:dyDescent="0.25">
      <c r="A123" s="120">
        <v>4</v>
      </c>
      <c r="B123" s="188">
        <v>1</v>
      </c>
      <c r="C123" s="189" t="s">
        <v>5</v>
      </c>
      <c r="D123" s="189" t="s">
        <v>25</v>
      </c>
      <c r="E123" s="189" t="s">
        <v>3</v>
      </c>
      <c r="F123" s="287" t="s">
        <v>2</v>
      </c>
      <c r="G123" s="4" t="s">
        <v>24</v>
      </c>
      <c r="H123" s="6">
        <v>0</v>
      </c>
      <c r="I123" s="286">
        <f>[1]Lainlain!I121</f>
        <v>3500000</v>
      </c>
      <c r="J123" s="192">
        <f>[1]Lainlain!J121</f>
        <v>0</v>
      </c>
      <c r="K123" s="11">
        <f t="shared" si="10"/>
        <v>3500000</v>
      </c>
      <c r="L123" s="211">
        <f t="shared" si="8"/>
        <v>-3500000</v>
      </c>
      <c r="M123" s="201" t="s">
        <v>0</v>
      </c>
      <c r="N123" s="106"/>
    </row>
    <row r="124" spans="1:14" x14ac:dyDescent="0.25">
      <c r="A124" s="120">
        <v>4</v>
      </c>
      <c r="B124" s="188">
        <v>1</v>
      </c>
      <c r="C124" s="189" t="s">
        <v>5</v>
      </c>
      <c r="D124" s="189" t="s">
        <v>23</v>
      </c>
      <c r="E124" s="189" t="s">
        <v>3</v>
      </c>
      <c r="F124" s="287" t="s">
        <v>2</v>
      </c>
      <c r="G124" s="4" t="s">
        <v>22</v>
      </c>
      <c r="H124" s="6">
        <v>0</v>
      </c>
      <c r="I124" s="286">
        <f>[1]Lainlain!I122</f>
        <v>1290</v>
      </c>
      <c r="J124" s="192">
        <f>[1]Lainlain!J122</f>
        <v>0</v>
      </c>
      <c r="K124" s="11">
        <f t="shared" si="10"/>
        <v>1290</v>
      </c>
      <c r="L124" s="211">
        <f t="shared" si="8"/>
        <v>-1290</v>
      </c>
      <c r="M124" s="201" t="s">
        <v>0</v>
      </c>
      <c r="N124" s="106"/>
    </row>
    <row r="125" spans="1:14" x14ac:dyDescent="0.25">
      <c r="A125" s="120">
        <v>4</v>
      </c>
      <c r="B125" s="188">
        <v>1</v>
      </c>
      <c r="C125" s="189" t="s">
        <v>5</v>
      </c>
      <c r="D125" s="189" t="s">
        <v>21</v>
      </c>
      <c r="E125" s="189" t="s">
        <v>3</v>
      </c>
      <c r="F125" s="287" t="s">
        <v>2</v>
      </c>
      <c r="G125" s="4" t="s">
        <v>20</v>
      </c>
      <c r="H125" s="6">
        <v>0</v>
      </c>
      <c r="I125" s="286">
        <f>[1]Lainlain!I123</f>
        <v>2209448878.96</v>
      </c>
      <c r="J125" s="192">
        <f>[1]Lainlain!J123</f>
        <v>2675313</v>
      </c>
      <c r="K125" s="11">
        <f t="shared" si="10"/>
        <v>2212124191.96</v>
      </c>
      <c r="L125" s="211">
        <f t="shared" si="8"/>
        <v>-2212124191.96</v>
      </c>
      <c r="M125" s="201" t="s">
        <v>0</v>
      </c>
      <c r="N125" s="106"/>
    </row>
    <row r="126" spans="1:14" x14ac:dyDescent="0.25">
      <c r="A126" s="120">
        <v>4</v>
      </c>
      <c r="B126" s="188">
        <v>1</v>
      </c>
      <c r="C126" s="189" t="s">
        <v>5</v>
      </c>
      <c r="D126" s="189" t="s">
        <v>19</v>
      </c>
      <c r="E126" s="189" t="s">
        <v>3</v>
      </c>
      <c r="F126" s="287" t="s">
        <v>2</v>
      </c>
      <c r="G126" s="4" t="s">
        <v>18</v>
      </c>
      <c r="H126" s="6">
        <v>0</v>
      </c>
      <c r="I126" s="286">
        <f>[1]Lainlain!I124</f>
        <v>331414227.76999998</v>
      </c>
      <c r="J126" s="192">
        <f>[1]Lainlain!J124</f>
        <v>42900413.289999999</v>
      </c>
      <c r="K126" s="11">
        <f t="shared" si="10"/>
        <v>374314641.06</v>
      </c>
      <c r="L126" s="211">
        <f t="shared" si="8"/>
        <v>-374314641.06</v>
      </c>
      <c r="M126" s="201" t="s">
        <v>0</v>
      </c>
      <c r="N126" s="106"/>
    </row>
    <row r="127" spans="1:14" x14ac:dyDescent="0.25">
      <c r="A127" s="178">
        <v>4</v>
      </c>
      <c r="B127" s="179">
        <v>1</v>
      </c>
      <c r="C127" s="180" t="s">
        <v>5</v>
      </c>
      <c r="D127" s="180" t="s">
        <v>15</v>
      </c>
      <c r="E127" s="180"/>
      <c r="F127" s="285"/>
      <c r="G127" s="246" t="s">
        <v>17</v>
      </c>
      <c r="H127" s="196">
        <f>H128</f>
        <v>0</v>
      </c>
      <c r="I127" s="196">
        <f>I128+I129</f>
        <v>13935337246.209999</v>
      </c>
      <c r="J127" s="196">
        <f>J128+J129</f>
        <v>53610028</v>
      </c>
      <c r="K127" s="210">
        <f t="shared" si="10"/>
        <v>13988947274.209999</v>
      </c>
      <c r="L127" s="212">
        <f t="shared" si="8"/>
        <v>-13988947274.209999</v>
      </c>
      <c r="M127" s="202" t="str">
        <f>M128</f>
        <v>-</v>
      </c>
      <c r="N127" s="106"/>
    </row>
    <row r="128" spans="1:14" hidden="1" x14ac:dyDescent="0.25">
      <c r="A128" s="120">
        <v>4</v>
      </c>
      <c r="B128" s="188">
        <v>1</v>
      </c>
      <c r="C128" s="189" t="s">
        <v>5</v>
      </c>
      <c r="D128" s="189" t="s">
        <v>15</v>
      </c>
      <c r="E128" s="189" t="s">
        <v>14</v>
      </c>
      <c r="F128" s="5" t="s">
        <v>2</v>
      </c>
      <c r="G128" s="284" t="s">
        <v>16</v>
      </c>
      <c r="H128" s="286">
        <f>[1]Lainlain!H126</f>
        <v>0</v>
      </c>
      <c r="I128" s="191">
        <f>[2]PAD25!$K$124</f>
        <v>0</v>
      </c>
      <c r="J128" s="192">
        <f>[1]Lainlain!J126</f>
        <v>0</v>
      </c>
      <c r="K128" s="11">
        <f t="shared" si="10"/>
        <v>0</v>
      </c>
      <c r="L128" s="211">
        <f t="shared" si="8"/>
        <v>0</v>
      </c>
      <c r="M128" s="201" t="s">
        <v>0</v>
      </c>
      <c r="N128" s="106"/>
    </row>
    <row r="129" spans="1:14" x14ac:dyDescent="0.25">
      <c r="A129" s="120">
        <v>4</v>
      </c>
      <c r="B129" s="188">
        <v>1</v>
      </c>
      <c r="C129" s="189" t="s">
        <v>5</v>
      </c>
      <c r="D129" s="189" t="s">
        <v>15</v>
      </c>
      <c r="E129" s="189" t="s">
        <v>14</v>
      </c>
      <c r="F129" s="287" t="s">
        <v>2</v>
      </c>
      <c r="G129" s="4" t="s">
        <v>13</v>
      </c>
      <c r="H129" s="286">
        <v>0</v>
      </c>
      <c r="I129" s="191">
        <f>[1]Lainlain!I127</f>
        <v>13935337246.209999</v>
      </c>
      <c r="J129" s="192">
        <f>[1]Lainlain!J127</f>
        <v>53610028</v>
      </c>
      <c r="K129" s="11">
        <f>[2]PAD25!$K$125</f>
        <v>59286994.509999998</v>
      </c>
      <c r="L129" s="211">
        <f t="shared" si="8"/>
        <v>-59286994.509999998</v>
      </c>
      <c r="M129" s="201" t="s">
        <v>0</v>
      </c>
      <c r="N129" s="106"/>
    </row>
    <row r="130" spans="1:14" x14ac:dyDescent="0.25">
      <c r="A130" s="178">
        <v>4</v>
      </c>
      <c r="B130" s="179">
        <v>1</v>
      </c>
      <c r="C130" s="180" t="s">
        <v>5</v>
      </c>
      <c r="D130" s="180" t="s">
        <v>9</v>
      </c>
      <c r="E130" s="180"/>
      <c r="F130" s="180"/>
      <c r="G130" s="246" t="s">
        <v>12</v>
      </c>
      <c r="H130" s="196">
        <f>H131</f>
        <v>59170739023</v>
      </c>
      <c r="I130" s="183">
        <f>I131</f>
        <v>40815601079</v>
      </c>
      <c r="J130" s="197">
        <f>J131</f>
        <v>9823203937</v>
      </c>
      <c r="K130" s="210">
        <f>I130+J130</f>
        <v>50638805016</v>
      </c>
      <c r="L130" s="212">
        <f t="shared" si="8"/>
        <v>8531934007</v>
      </c>
      <c r="M130" s="101">
        <f>K130/H130</f>
        <v>0.85580822298529025</v>
      </c>
      <c r="N130" s="106"/>
    </row>
    <row r="131" spans="1:14" x14ac:dyDescent="0.25">
      <c r="A131" s="120">
        <v>4</v>
      </c>
      <c r="B131" s="188">
        <v>1</v>
      </c>
      <c r="C131" s="189" t="s">
        <v>5</v>
      </c>
      <c r="D131" s="189" t="s">
        <v>9</v>
      </c>
      <c r="E131" s="189" t="s">
        <v>11</v>
      </c>
      <c r="F131" s="5" t="s">
        <v>2</v>
      </c>
      <c r="G131" s="4" t="s">
        <v>10</v>
      </c>
      <c r="H131" s="286">
        <f>[1]Lainlain!H129</f>
        <v>59170739023</v>
      </c>
      <c r="I131" s="191">
        <f>[1]Lainlain!I129</f>
        <v>40815601079</v>
      </c>
      <c r="J131" s="192">
        <f>[1]Lainlain!J129</f>
        <v>9823203937</v>
      </c>
      <c r="K131" s="11">
        <f>I131+J131</f>
        <v>50638805016</v>
      </c>
      <c r="L131" s="211">
        <f t="shared" si="8"/>
        <v>8531934007</v>
      </c>
      <c r="M131" s="125">
        <f>K131/H131</f>
        <v>0.85580822298529025</v>
      </c>
      <c r="N131" s="106"/>
    </row>
    <row r="132" spans="1:14" x14ac:dyDescent="0.25">
      <c r="A132" s="178">
        <v>4</v>
      </c>
      <c r="B132" s="179">
        <v>1</v>
      </c>
      <c r="C132" s="180" t="s">
        <v>5</v>
      </c>
      <c r="D132" s="180" t="s">
        <v>9</v>
      </c>
      <c r="E132" s="180" t="s">
        <v>7</v>
      </c>
      <c r="F132" s="285"/>
      <c r="G132" s="3" t="s">
        <v>8</v>
      </c>
      <c r="H132" s="196">
        <f>H133</f>
        <v>152100977</v>
      </c>
      <c r="I132" s="183">
        <f>I133</f>
        <v>64404361.040000007</v>
      </c>
      <c r="J132" s="197">
        <f>[1]Lainlain!J130</f>
        <v>10339472.27</v>
      </c>
      <c r="K132" s="210">
        <f>I132+J132</f>
        <v>74743833.310000002</v>
      </c>
      <c r="L132" s="212">
        <f t="shared" si="8"/>
        <v>77357143.689999998</v>
      </c>
      <c r="M132" s="289" t="s">
        <v>0</v>
      </c>
      <c r="N132" s="106"/>
    </row>
    <row r="133" spans="1:14" x14ac:dyDescent="0.25">
      <c r="A133" s="120">
        <v>4</v>
      </c>
      <c r="B133" s="188">
        <v>1</v>
      </c>
      <c r="C133" s="189" t="s">
        <v>5</v>
      </c>
      <c r="D133" s="189">
        <v>21</v>
      </c>
      <c r="E133" s="189" t="s">
        <v>7</v>
      </c>
      <c r="F133" s="287" t="s">
        <v>2</v>
      </c>
      <c r="G133" s="2" t="s">
        <v>6</v>
      </c>
      <c r="H133" s="286">
        <f>[1]Lainlain!H131</f>
        <v>152100977</v>
      </c>
      <c r="I133" s="191">
        <f>[1]Lainlain!I131</f>
        <v>64404361.040000007</v>
      </c>
      <c r="J133" s="192">
        <f>[1]Lainlain!J131</f>
        <v>10339472.27</v>
      </c>
      <c r="K133" s="11">
        <f>I133+J133</f>
        <v>74743833.310000002</v>
      </c>
      <c r="L133" s="211">
        <f t="shared" si="8"/>
        <v>77357143.689999998</v>
      </c>
      <c r="M133" s="290" t="s">
        <v>0</v>
      </c>
      <c r="N133" s="106"/>
    </row>
    <row r="134" spans="1:14" ht="16.5" thickBot="1" x14ac:dyDescent="0.3">
      <c r="A134" s="291">
        <v>4</v>
      </c>
      <c r="B134" s="292">
        <v>1</v>
      </c>
      <c r="C134" s="293" t="s">
        <v>5</v>
      </c>
      <c r="D134" s="293" t="s">
        <v>4</v>
      </c>
      <c r="E134" s="293" t="s">
        <v>3</v>
      </c>
      <c r="F134" s="294" t="s">
        <v>2</v>
      </c>
      <c r="G134" s="1" t="s">
        <v>1</v>
      </c>
      <c r="H134" s="295">
        <v>0</v>
      </c>
      <c r="I134" s="296">
        <f>[1]Lainlain!I132</f>
        <v>14903800</v>
      </c>
      <c r="J134" s="203">
        <f>[1]Lainlain!J132</f>
        <v>2215000</v>
      </c>
      <c r="K134" s="297">
        <f>I134+J134</f>
        <v>17118800</v>
      </c>
      <c r="L134" s="238">
        <f t="shared" si="8"/>
        <v>-17118800</v>
      </c>
      <c r="M134" s="298" t="s">
        <v>0</v>
      </c>
      <c r="N134" s="106"/>
    </row>
  </sheetData>
  <mergeCells count="9">
    <mergeCell ref="B1:M1"/>
    <mergeCell ref="B2:M2"/>
    <mergeCell ref="A5:E7"/>
    <mergeCell ref="G5:G7"/>
    <mergeCell ref="H5:H7"/>
    <mergeCell ref="I5:K5"/>
    <mergeCell ref="L5:L7"/>
    <mergeCell ref="M5:M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ARIF</dc:creator>
  <cp:lastModifiedBy>ADITYA ARIF</cp:lastModifiedBy>
  <dcterms:created xsi:type="dcterms:W3CDTF">2026-01-13T07:12:58Z</dcterms:created>
  <dcterms:modified xsi:type="dcterms:W3CDTF">2026-01-13T07:35:43Z</dcterms:modified>
</cp:coreProperties>
</file>