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8_{A307E87F-7F09-45E6-85B9-655223679903}" xr6:coauthVersionLast="47" xr6:coauthVersionMax="47" xr10:uidLastSave="{00000000-0000-0000-0000-000000000000}"/>
  <bookViews>
    <workbookView xWindow="-120" yWindow="-120" windowWidth="29040" windowHeight="15720" xr2:uid="{BE88A8D8-7442-403C-8431-F397285F0F57}"/>
  </bookViews>
  <sheets>
    <sheet name="FEB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 s="1"/>
  <c r="I16" i="1"/>
  <c r="I15" i="1" s="1"/>
  <c r="J16" i="1"/>
  <c r="J15" i="1" s="1"/>
  <c r="K16" i="1"/>
  <c r="L16" i="1"/>
  <c r="M16" i="1"/>
  <c r="H17" i="1"/>
  <c r="I17" i="1"/>
  <c r="J17" i="1"/>
  <c r="K17" i="1"/>
  <c r="L17" i="1"/>
  <c r="M17" i="1"/>
  <c r="H18" i="1"/>
  <c r="I18" i="1"/>
  <c r="J18" i="1"/>
  <c r="K18" i="1"/>
  <c r="L18" i="1"/>
  <c r="M18" i="1"/>
  <c r="H20" i="1"/>
  <c r="H19" i="1" s="1"/>
  <c r="I20" i="1"/>
  <c r="I19" i="1" s="1"/>
  <c r="J20" i="1"/>
  <c r="J19" i="1" s="1"/>
  <c r="K20" i="1"/>
  <c r="L20" i="1"/>
  <c r="M20" i="1"/>
  <c r="H21" i="1"/>
  <c r="I21" i="1"/>
  <c r="J21" i="1"/>
  <c r="K21" i="1"/>
  <c r="L21" i="1"/>
  <c r="M21" i="1"/>
  <c r="H22" i="1"/>
  <c r="I23" i="1"/>
  <c r="J23" i="1"/>
  <c r="K23" i="1"/>
  <c r="L23" i="1"/>
  <c r="M23" i="1"/>
  <c r="I24" i="1"/>
  <c r="J24" i="1"/>
  <c r="K24" i="1"/>
  <c r="L24" i="1"/>
  <c r="M24" i="1"/>
  <c r="I25" i="1"/>
  <c r="I22" i="1" s="1"/>
  <c r="J25" i="1"/>
  <c r="K25" i="1" s="1"/>
  <c r="I26" i="1"/>
  <c r="J26" i="1"/>
  <c r="K26" i="1" s="1"/>
  <c r="I27" i="1"/>
  <c r="J27" i="1"/>
  <c r="K27" i="1"/>
  <c r="M27" i="1" s="1"/>
  <c r="L27" i="1"/>
  <c r="I28" i="1"/>
  <c r="J28" i="1"/>
  <c r="K28" i="1"/>
  <c r="L28" i="1"/>
  <c r="M28" i="1"/>
  <c r="I29" i="1"/>
  <c r="J29" i="1"/>
  <c r="K29" i="1"/>
  <c r="L29" i="1"/>
  <c r="M29" i="1"/>
  <c r="H31" i="1"/>
  <c r="I31" i="1"/>
  <c r="I30" i="1" s="1"/>
  <c r="J31" i="1"/>
  <c r="J30" i="1" s="1"/>
  <c r="K30" i="1" s="1"/>
  <c r="K31" i="1"/>
  <c r="L31" i="1"/>
  <c r="M31" i="1"/>
  <c r="H32" i="1"/>
  <c r="I32" i="1"/>
  <c r="J32" i="1"/>
  <c r="K32" i="1" s="1"/>
  <c r="M32" i="1" s="1"/>
  <c r="H33" i="1"/>
  <c r="I33" i="1"/>
  <c r="J33" i="1"/>
  <c r="K33" i="1"/>
  <c r="L33" i="1"/>
  <c r="M33" i="1"/>
  <c r="H34" i="1"/>
  <c r="I34" i="1"/>
  <c r="J34" i="1"/>
  <c r="K34" i="1" s="1"/>
  <c r="M34" i="1" s="1"/>
  <c r="H35" i="1"/>
  <c r="I35" i="1"/>
  <c r="J35" i="1"/>
  <c r="K35" i="1"/>
  <c r="L35" i="1"/>
  <c r="M35" i="1"/>
  <c r="H36" i="1"/>
  <c r="L36" i="1" s="1"/>
  <c r="H37" i="1"/>
  <c r="I37" i="1"/>
  <c r="I36" i="1" s="1"/>
  <c r="J37" i="1"/>
  <c r="J36" i="1" s="1"/>
  <c r="K36" i="1" s="1"/>
  <c r="M36" i="1" s="1"/>
  <c r="K37" i="1"/>
  <c r="L37" i="1"/>
  <c r="M37" i="1"/>
  <c r="H38" i="1"/>
  <c r="I38" i="1"/>
  <c r="J38" i="1"/>
  <c r="K38" i="1" s="1"/>
  <c r="M38" i="1" s="1"/>
  <c r="I39" i="1"/>
  <c r="J39" i="1"/>
  <c r="K39" i="1"/>
  <c r="H40" i="1"/>
  <c r="I40" i="1"/>
  <c r="K40" i="1" s="1"/>
  <c r="M40" i="1" s="1"/>
  <c r="J40" i="1"/>
  <c r="I41" i="1"/>
  <c r="J41" i="1"/>
  <c r="K41" i="1"/>
  <c r="H42" i="1"/>
  <c r="M42" i="1" s="1"/>
  <c r="I42" i="1"/>
  <c r="J42" i="1"/>
  <c r="K42" i="1"/>
  <c r="I43" i="1"/>
  <c r="J43" i="1"/>
  <c r="K43" i="1"/>
  <c r="H44" i="1"/>
  <c r="M44" i="1" s="1"/>
  <c r="I44" i="1"/>
  <c r="J44" i="1"/>
  <c r="K44" i="1"/>
  <c r="I45" i="1"/>
  <c r="J45" i="1"/>
  <c r="K45" i="1"/>
  <c r="H46" i="1"/>
  <c r="L46" i="1" s="1"/>
  <c r="I46" i="1"/>
  <c r="J46" i="1"/>
  <c r="K46" i="1"/>
  <c r="I47" i="1"/>
  <c r="J47" i="1"/>
  <c r="K47" i="1"/>
  <c r="H48" i="1"/>
  <c r="L48" i="1" s="1"/>
  <c r="I48" i="1"/>
  <c r="J48" i="1"/>
  <c r="K48" i="1"/>
  <c r="I49" i="1"/>
  <c r="J49" i="1"/>
  <c r="K49" i="1"/>
  <c r="H50" i="1"/>
  <c r="L50" i="1" s="1"/>
  <c r="I50" i="1"/>
  <c r="J50" i="1"/>
  <c r="K50" i="1"/>
  <c r="I55" i="1"/>
  <c r="I54" i="1" s="1"/>
  <c r="J55" i="1"/>
  <c r="K55" i="1"/>
  <c r="H56" i="1"/>
  <c r="L56" i="1" s="1"/>
  <c r="I56" i="1"/>
  <c r="K56" i="1" s="1"/>
  <c r="M56" i="1" s="1"/>
  <c r="J56" i="1"/>
  <c r="I57" i="1"/>
  <c r="J57" i="1"/>
  <c r="K57" i="1"/>
  <c r="H58" i="1"/>
  <c r="L58" i="1" s="1"/>
  <c r="I58" i="1"/>
  <c r="K58" i="1" s="1"/>
  <c r="M58" i="1" s="1"/>
  <c r="J58" i="1"/>
  <c r="I59" i="1"/>
  <c r="J59" i="1"/>
  <c r="K59" i="1"/>
  <c r="H60" i="1"/>
  <c r="L60" i="1" s="1"/>
  <c r="I60" i="1"/>
  <c r="K60" i="1" s="1"/>
  <c r="M60" i="1" s="1"/>
  <c r="J60" i="1"/>
  <c r="H62" i="1"/>
  <c r="I62" i="1"/>
  <c r="K62" i="1" s="1"/>
  <c r="M62" i="1" s="1"/>
  <c r="J62" i="1"/>
  <c r="H63" i="1"/>
  <c r="I63" i="1"/>
  <c r="I61" i="1" s="1"/>
  <c r="J63" i="1"/>
  <c r="J61" i="1" s="1"/>
  <c r="K63" i="1"/>
  <c r="L63" i="1"/>
  <c r="M63" i="1"/>
  <c r="H64" i="1"/>
  <c r="L64" i="1" s="1"/>
  <c r="I64" i="1"/>
  <c r="K64" i="1" s="1"/>
  <c r="M64" i="1" s="1"/>
  <c r="J64" i="1"/>
  <c r="I65" i="1"/>
  <c r="J65" i="1"/>
  <c r="K65" i="1"/>
  <c r="H66" i="1"/>
  <c r="L66" i="1" s="1"/>
  <c r="I66" i="1"/>
  <c r="K66" i="1" s="1"/>
  <c r="M66" i="1" s="1"/>
  <c r="J66" i="1"/>
  <c r="I68" i="1"/>
  <c r="H72" i="1"/>
  <c r="H71" i="1" s="1"/>
  <c r="I72" i="1"/>
  <c r="I71" i="1" s="1"/>
  <c r="J72" i="1"/>
  <c r="J71" i="1" s="1"/>
  <c r="J70" i="1" s="1"/>
  <c r="K72" i="1"/>
  <c r="L72" i="1"/>
  <c r="M72" i="1"/>
  <c r="H73" i="1"/>
  <c r="I73" i="1"/>
  <c r="K73" i="1" s="1"/>
  <c r="J73" i="1"/>
  <c r="H74" i="1"/>
  <c r="I74" i="1"/>
  <c r="J74" i="1"/>
  <c r="K74" i="1"/>
  <c r="L74" i="1"/>
  <c r="M74" i="1"/>
  <c r="I75" i="1"/>
  <c r="K75" i="1" s="1"/>
  <c r="L75" i="1" s="1"/>
  <c r="H76" i="1"/>
  <c r="I76" i="1"/>
  <c r="J76" i="1"/>
  <c r="K76" i="1"/>
  <c r="L76" i="1"/>
  <c r="M76" i="1"/>
  <c r="H77" i="1"/>
  <c r="I77" i="1"/>
  <c r="K77" i="1" s="1"/>
  <c r="M77" i="1" s="1"/>
  <c r="J77" i="1"/>
  <c r="H78" i="1"/>
  <c r="I78" i="1"/>
  <c r="J78" i="1"/>
  <c r="K78" i="1"/>
  <c r="L78" i="1"/>
  <c r="M78" i="1"/>
  <c r="H79" i="1"/>
  <c r="I79" i="1"/>
  <c r="K79" i="1" s="1"/>
  <c r="M79" i="1" s="1"/>
  <c r="J79" i="1"/>
  <c r="H80" i="1"/>
  <c r="I80" i="1"/>
  <c r="J80" i="1"/>
  <c r="K80" i="1"/>
  <c r="L80" i="1"/>
  <c r="M80" i="1"/>
  <c r="H81" i="1"/>
  <c r="I81" i="1"/>
  <c r="K81" i="1" s="1"/>
  <c r="M81" i="1" s="1"/>
  <c r="J81" i="1"/>
  <c r="H82" i="1"/>
  <c r="I82" i="1"/>
  <c r="J82" i="1"/>
  <c r="K82" i="1"/>
  <c r="L82" i="1"/>
  <c r="M82" i="1"/>
  <c r="H85" i="1"/>
  <c r="I85" i="1"/>
  <c r="K85" i="1" s="1"/>
  <c r="M85" i="1" s="1"/>
  <c r="J85" i="1"/>
  <c r="J84" i="1" s="1"/>
  <c r="H87" i="1"/>
  <c r="H86" i="1" s="1"/>
  <c r="I87" i="1"/>
  <c r="J87" i="1"/>
  <c r="J86" i="1" s="1"/>
  <c r="K86" i="1" s="1"/>
  <c r="K87" i="1"/>
  <c r="L87" i="1"/>
  <c r="H91" i="1"/>
  <c r="I91" i="1"/>
  <c r="J91" i="1"/>
  <c r="K91" i="1"/>
  <c r="L91" i="1"/>
  <c r="M91" i="1"/>
  <c r="M92" i="1"/>
  <c r="H93" i="1"/>
  <c r="I93" i="1"/>
  <c r="J93" i="1"/>
  <c r="K93" i="1"/>
  <c r="L93" i="1" s="1"/>
  <c r="M93" i="1"/>
  <c r="H94" i="1"/>
  <c r="I94" i="1"/>
  <c r="J94" i="1"/>
  <c r="K94" i="1"/>
  <c r="L94" i="1"/>
  <c r="J95" i="1"/>
  <c r="H96" i="1"/>
  <c r="H95" i="1" s="1"/>
  <c r="I96" i="1"/>
  <c r="I95" i="1" s="1"/>
  <c r="K96" i="1"/>
  <c r="K95" i="1" s="1"/>
  <c r="M95" i="1" s="1"/>
  <c r="L96" i="1"/>
  <c r="M96" i="1"/>
  <c r="H97" i="1"/>
  <c r="I97" i="1"/>
  <c r="H98" i="1"/>
  <c r="I98" i="1"/>
  <c r="J98" i="1"/>
  <c r="J97" i="1" s="1"/>
  <c r="K98" i="1"/>
  <c r="L98" i="1"/>
  <c r="M98" i="1"/>
  <c r="I101" i="1"/>
  <c r="I89" i="1" s="1"/>
  <c r="J101" i="1"/>
  <c r="J89" i="1" s="1"/>
  <c r="K102" i="1"/>
  <c r="L102" i="1"/>
  <c r="H105" i="1"/>
  <c r="L105" i="1" s="1"/>
  <c r="I105" i="1"/>
  <c r="K105" i="1" s="1"/>
  <c r="J105" i="1"/>
  <c r="H107" i="1"/>
  <c r="I107" i="1"/>
  <c r="H108" i="1"/>
  <c r="I108" i="1"/>
  <c r="J108" i="1"/>
  <c r="J107" i="1" s="1"/>
  <c r="J106" i="1" s="1"/>
  <c r="K108" i="1"/>
  <c r="L108" i="1"/>
  <c r="M108" i="1"/>
  <c r="H109" i="1"/>
  <c r="I109" i="1"/>
  <c r="K109" i="1" s="1"/>
  <c r="M109" i="1" s="1"/>
  <c r="H110" i="1"/>
  <c r="I110" i="1"/>
  <c r="J110" i="1"/>
  <c r="J109" i="1" s="1"/>
  <c r="K110" i="1"/>
  <c r="L110" i="1"/>
  <c r="M110" i="1"/>
  <c r="I111" i="1"/>
  <c r="K111" i="1" s="1"/>
  <c r="L111" i="1" s="1"/>
  <c r="J111" i="1"/>
  <c r="H113" i="1"/>
  <c r="L113" i="1" s="1"/>
  <c r="I113" i="1"/>
  <c r="I112" i="1" s="1"/>
  <c r="J113" i="1"/>
  <c r="J112" i="1" s="1"/>
  <c r="K113" i="1"/>
  <c r="M113" i="1" s="1"/>
  <c r="H114" i="1"/>
  <c r="I114" i="1"/>
  <c r="J114" i="1"/>
  <c r="K114" i="1" s="1"/>
  <c r="H115" i="1"/>
  <c r="L115" i="1" s="1"/>
  <c r="I115" i="1"/>
  <c r="J115" i="1"/>
  <c r="K115" i="1"/>
  <c r="M115" i="1" s="1"/>
  <c r="I116" i="1"/>
  <c r="J116" i="1"/>
  <c r="K116" i="1"/>
  <c r="L116" i="1" s="1"/>
  <c r="H117" i="1"/>
  <c r="I117" i="1"/>
  <c r="J117" i="1"/>
  <c r="K117" i="1"/>
  <c r="L117" i="1"/>
  <c r="J118" i="1"/>
  <c r="K118" i="1" s="1"/>
  <c r="L118" i="1" s="1"/>
  <c r="K119" i="1"/>
  <c r="L119" i="1"/>
  <c r="M119" i="1"/>
  <c r="J120" i="1"/>
  <c r="K120" i="1"/>
  <c r="L120" i="1"/>
  <c r="I121" i="1"/>
  <c r="J121" i="1"/>
  <c r="K121" i="1"/>
  <c r="L121" i="1"/>
  <c r="I122" i="1"/>
  <c r="K122" i="1" s="1"/>
  <c r="L122" i="1" s="1"/>
  <c r="J122" i="1"/>
  <c r="I123" i="1"/>
  <c r="M123" i="1"/>
  <c r="H124" i="1"/>
  <c r="J124" i="1"/>
  <c r="K124" i="1" s="1"/>
  <c r="I125" i="1"/>
  <c r="J125" i="1"/>
  <c r="K125" i="1"/>
  <c r="L125" i="1" s="1"/>
  <c r="H126" i="1"/>
  <c r="I126" i="1"/>
  <c r="J126" i="1"/>
  <c r="K126" i="1"/>
  <c r="L126" i="1"/>
  <c r="M126" i="1"/>
  <c r="H127" i="1"/>
  <c r="I127" i="1"/>
  <c r="J127" i="1"/>
  <c r="K127" i="1"/>
  <c r="L127" i="1"/>
  <c r="M127" i="1"/>
  <c r="I128" i="1"/>
  <c r="J128" i="1"/>
  <c r="K128" i="1"/>
  <c r="H129" i="1"/>
  <c r="L129" i="1" s="1"/>
  <c r="I129" i="1"/>
  <c r="K129" i="1" s="1"/>
  <c r="J129" i="1"/>
  <c r="I130" i="1"/>
  <c r="J130" i="1"/>
  <c r="K130" i="1"/>
  <c r="L130" i="1"/>
  <c r="L62" i="1" l="1"/>
  <c r="L26" i="1"/>
  <c r="M26" i="1"/>
  <c r="K19" i="1"/>
  <c r="M19" i="1" s="1"/>
  <c r="L79" i="1"/>
  <c r="L124" i="1"/>
  <c r="L95" i="1"/>
  <c r="J83" i="1"/>
  <c r="L38" i="1"/>
  <c r="L25" i="1"/>
  <c r="M25" i="1"/>
  <c r="L73" i="1"/>
  <c r="M73" i="1"/>
  <c r="L32" i="1"/>
  <c r="K112" i="1"/>
  <c r="L85" i="1"/>
  <c r="K71" i="1"/>
  <c r="M71" i="1" s="1"/>
  <c r="I70" i="1"/>
  <c r="K70" i="1" s="1"/>
  <c r="M70" i="1" s="1"/>
  <c r="L86" i="1"/>
  <c r="K107" i="1"/>
  <c r="M107" i="1" s="1"/>
  <c r="L71" i="1"/>
  <c r="H70" i="1"/>
  <c r="J54" i="1"/>
  <c r="L114" i="1"/>
  <c r="M114" i="1"/>
  <c r="K54" i="1"/>
  <c r="L34" i="1"/>
  <c r="K15" i="1"/>
  <c r="M15" i="1" s="1"/>
  <c r="L109" i="1"/>
  <c r="L77" i="1"/>
  <c r="I13" i="1"/>
  <c r="L81" i="1"/>
  <c r="K97" i="1"/>
  <c r="M97" i="1" s="1"/>
  <c r="H89" i="1"/>
  <c r="K61" i="1"/>
  <c r="M61" i="1" s="1"/>
  <c r="L40" i="1"/>
  <c r="H128" i="1"/>
  <c r="L128" i="1" s="1"/>
  <c r="J123" i="1"/>
  <c r="K123" i="1" s="1"/>
  <c r="I106" i="1"/>
  <c r="H65" i="1"/>
  <c r="H61" i="1"/>
  <c r="H59" i="1"/>
  <c r="H57" i="1"/>
  <c r="H55" i="1"/>
  <c r="H49" i="1"/>
  <c r="H47" i="1"/>
  <c r="H45" i="1"/>
  <c r="H43" i="1"/>
  <c r="H41" i="1"/>
  <c r="H39" i="1"/>
  <c r="H106" i="1"/>
  <c r="M50" i="1"/>
  <c r="M48" i="1"/>
  <c r="M46" i="1"/>
  <c r="H30" i="1"/>
  <c r="L30" i="1" s="1"/>
  <c r="H123" i="1"/>
  <c r="I84" i="1"/>
  <c r="H84" i="1"/>
  <c r="L44" i="1"/>
  <c r="L42" i="1"/>
  <c r="H112" i="1"/>
  <c r="L112" i="1" s="1"/>
  <c r="J22" i="1"/>
  <c r="K22" i="1" s="1"/>
  <c r="K101" i="1"/>
  <c r="M22" i="1" l="1"/>
  <c r="L22" i="1"/>
  <c r="M39" i="1"/>
  <c r="L39" i="1"/>
  <c r="K106" i="1"/>
  <c r="M106" i="1" s="1"/>
  <c r="I104" i="1"/>
  <c r="K104" i="1" s="1"/>
  <c r="L41" i="1"/>
  <c r="M41" i="1"/>
  <c r="J13" i="1"/>
  <c r="L45" i="1"/>
  <c r="M45" i="1"/>
  <c r="H13" i="1"/>
  <c r="H83" i="1"/>
  <c r="L47" i="1"/>
  <c r="M47" i="1"/>
  <c r="L15" i="1"/>
  <c r="J104" i="1"/>
  <c r="L49" i="1"/>
  <c r="M49" i="1"/>
  <c r="L123" i="1"/>
  <c r="H54" i="1"/>
  <c r="L55" i="1"/>
  <c r="M55" i="1"/>
  <c r="M112" i="1"/>
  <c r="I83" i="1"/>
  <c r="I52" i="1" s="1"/>
  <c r="K84" i="1"/>
  <c r="L84" i="1" s="1"/>
  <c r="L57" i="1"/>
  <c r="M57" i="1"/>
  <c r="L107" i="1"/>
  <c r="L59" i="1"/>
  <c r="M59" i="1"/>
  <c r="L43" i="1"/>
  <c r="M43" i="1"/>
  <c r="L61" i="1"/>
  <c r="L65" i="1"/>
  <c r="M65" i="1"/>
  <c r="J52" i="1"/>
  <c r="L19" i="1"/>
  <c r="L101" i="1"/>
  <c r="K89" i="1"/>
  <c r="M89" i="1" s="1"/>
  <c r="L106" i="1"/>
  <c r="H104" i="1"/>
  <c r="L104" i="1" s="1"/>
  <c r="M30" i="1"/>
  <c r="L70" i="1"/>
  <c r="L97" i="1"/>
  <c r="L54" i="1" l="1"/>
  <c r="H52" i="1"/>
  <c r="H10" i="1"/>
  <c r="J10" i="1"/>
  <c r="K13" i="1"/>
  <c r="L13" i="1" s="1"/>
  <c r="L89" i="1"/>
  <c r="I10" i="1"/>
  <c r="M104" i="1"/>
  <c r="K83" i="1"/>
  <c r="M84" i="1"/>
  <c r="M54" i="1"/>
  <c r="M13" i="1" l="1"/>
  <c r="M83" i="1"/>
  <c r="K52" i="1"/>
  <c r="M52" i="1" s="1"/>
  <c r="L52" i="1"/>
  <c r="L83" i="1"/>
  <c r="K10" i="1" l="1"/>
  <c r="M10" i="1" l="1"/>
  <c r="L10" i="1"/>
</calcChain>
</file>

<file path=xl/sharedStrings.xml><?xml version="1.0" encoding="utf-8"?>
<sst xmlns="http://schemas.openxmlformats.org/spreadsheetml/2006/main" count="499" uniqueCount="134">
  <si>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</si>
  <si>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</si>
  <si>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</si>
  <si>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</si>
  <si>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</si>
  <si>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</si>
  <si>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</si>
  <si>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</si>
  <si>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</si>
  <si>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</si>
  <si>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</si>
  <si>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</si>
  <si>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</si>
  <si>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</si>
  <si>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</si>
  <si>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</si>
  <si>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</si>
  <si>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</si>
  <si>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</si>
  <si>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</si>
  <si>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</si>
  <si>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</si>
  <si>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Penerimaan atas Tuntutan Ganti Kerugian Keuangan Daerah</t>
  </si>
  <si>
    <t>08</t>
  </si>
  <si>
    <t>Pendapatan Bunga atas Penempatan Uang Pemerintah Daerah</t>
  </si>
  <si>
    <t>07</t>
  </si>
  <si>
    <t>Pendapatan Denda atas Keterlambatan Pelaksanaan Pekerjaan</t>
  </si>
  <si>
    <t>11</t>
  </si>
  <si>
    <t>Pendapatan Bunga</t>
  </si>
  <si>
    <t>Jasa Giro pada Kas di Bendahara</t>
  </si>
  <si>
    <t>05</t>
  </si>
  <si>
    <t>Jasa Giro pada Kas Daerah</t>
  </si>
  <si>
    <t>Jasa Giro Kas pada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</si>
  <si>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</si>
  <si>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</si>
  <si>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</si>
  <si>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</si>
  <si>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</si>
  <si>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</si>
  <si>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</si>
  <si>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</si>
  <si>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</si>
  <si>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</si>
  <si>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</si>
  <si>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</si>
  <si>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</si>
  <si>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</si>
  <si>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</si>
  <si>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</si>
  <si>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</si>
  <si>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Bibit atau Benih Ikan</t>
  </si>
  <si>
    <t>0003</t>
  </si>
  <si>
    <t>Retribusi Penjualan Produksi Usaha Daerah</t>
  </si>
  <si>
    <t>Retribusi Pelayanan Tempat Rekreasi, Pariwisata dan Olahraga</t>
  </si>
  <si>
    <t>09</t>
  </si>
  <si>
    <t>Retribusi Tempat Rekreasi dan Olah Raga</t>
  </si>
  <si>
    <t>Retribusi Pelayanan Tempat Khusus Parkir</t>
  </si>
  <si>
    <t>Retribusi Tempat Khusus Parkir</t>
  </si>
  <si>
    <t>Retribusi Pemakaian Alat (DPUPR PERKIM)</t>
  </si>
  <si>
    <t>0007</t>
  </si>
  <si>
    <t>Retribusi Pemakaian Laboratorium (DLH)</t>
  </si>
  <si>
    <t>0004</t>
  </si>
  <si>
    <t>Retribusi Pemakaian Laboratorium (DPUPR PERKIM)</t>
  </si>
  <si>
    <t>Retribusi Penyewaan Bangunan (DIKBUD)</t>
  </si>
  <si>
    <t>Retribusi Penyewaan Tanah (BKAD)</t>
  </si>
  <si>
    <t>Retribusi Pemakaian Kekayaan Daerah</t>
  </si>
  <si>
    <t>Retribusi Jasa Usaha</t>
  </si>
  <si>
    <t>Retribusi Pengolahan Limbah Cair Rumah Tangga</t>
  </si>
  <si>
    <t>10</t>
  </si>
  <si>
    <t>Retribusi Penyediaan dan/atau Penyedotan Kakus (DPUPR PERKIM)</t>
  </si>
  <si>
    <t>Retribusi Penyediaan dan/atau Penyedotan Kakus (DLH)</t>
  </si>
  <si>
    <t>Retribusi Penyediaan dan/atau Penyedotan Kakus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</si>
  <si>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</si>
  <si>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</si>
  <si>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</si>
  <si>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</si>
  <si>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</si>
  <si>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</si>
  <si>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</t>
  </si>
  <si>
    <t>0006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</si>
  <si>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</si>
  <si>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</si>
  <si>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</si>
  <si>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</si>
  <si>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</si>
  <si>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</si>
  <si>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</si>
  <si>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</si>
  <si>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</si>
  <si>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</si>
  <si>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</si>
  <si>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</si>
  <si>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</si>
  <si>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</si>
  <si>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PBJT-Konsumsi Tenaga Listrik dari Sumber Lain</t>
  </si>
  <si>
    <t>PBJT TENAGA LISTRIK</t>
  </si>
  <si>
    <t xml:space="preserve"> Reklame Berjalan</t>
  </si>
  <si>
    <t>0005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</si>
  <si>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</si>
  <si>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</si>
  <si>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</si>
  <si>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</si>
  <si>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</si>
  <si>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</si>
  <si>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</si>
  <si>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</si>
  <si>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</si>
  <si>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</si>
  <si>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</si>
  <si>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</si>
  <si>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</si>
  <si>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</si>
  <si>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</si>
  <si>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</si>
  <si>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</si>
  <si>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</si>
  <si>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>19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</si>
  <si>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</si>
  <si>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</si>
  <si>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</si>
  <si>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</si>
  <si>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</si>
  <si>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</si>
  <si>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PEBRUARI 2025</t>
  </si>
  <si>
    <t>PEBRUARI 2025</t>
  </si>
  <si>
    <t>S/D BULAN LALU</t>
  </si>
  <si>
    <t>% S/D BULAN</t>
  </si>
  <si>
    <t>KURANG/(LEBIH)</t>
  </si>
  <si>
    <t>REALISASI PENERIMAAN</t>
  </si>
  <si>
    <t>ANGGARAN TAHUN 2025</t>
  </si>
  <si>
    <t xml:space="preserve">URAIAN </t>
  </si>
  <si>
    <t>KODE REKENING</t>
  </si>
  <si>
    <t>TAHUN ANGGARAN 2025  S/D FEBRUARI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</si>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</sst>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2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 "/>
    </font>
    <font>
      <sz val="11"/>
      <name val="Calibri "/>
    </font>
    <font>
      <sz val="11"/>
      <color indexed="8"/>
      <name val="Calibri"/>
      <family val="2"/>
    </font>
    <font>
      <sz val="12"/>
      <color theme="1"/>
      <name val="Calibri "/>
    </font>
    <font>
      <sz val="12"/>
      <color rgb="FF000000"/>
      <name val="Calibri "/>
    </font>
    <font>
      <b/>
      <sz val="11"/>
      <color theme="1"/>
      <name val="Calibri "/>
    </font>
    <font>
      <b/>
      <sz val="11"/>
      <name val="Calibri "/>
    </font>
    <font>
      <b/>
      <sz val="12"/>
      <color rgb="FF000000"/>
      <name val="Calibri "/>
    </font>
    <font>
      <sz val="12"/>
      <name val="Calibri "/>
    </font>
    <font>
      <b/>
      <sz val="12"/>
      <name val="Calibri "/>
    </font>
    <font>
      <b/>
      <sz val="12"/>
      <color theme="1"/>
      <name val="Calibri "/>
    </font>
    <font>
      <b/>
      <sz val="13"/>
      <color theme="1"/>
      <name val="Calibri "/>
    </font>
    <font>
      <sz val="11"/>
      <color rgb="FF000000"/>
      <name val="Calibri "/>
    </font>
    <font>
      <b/>
      <sz val="11"/>
      <color rgb="FF000000"/>
      <name val="Calibri "/>
    </font>
    <font>
      <b/>
      <sz val="13"/>
      <name val="Calibri "/>
    </font>
    <font>
      <sz val="11"/>
      <color rgb="FFFF0000"/>
      <name val="Calibri "/>
    </font>
    <font>
      <b/>
      <sz val="11"/>
      <color rgb="FFFF0000"/>
      <name val="Calibri "/>
    </font>
    <font>
      <b/>
      <sz val="14"/>
      <color theme="1"/>
      <name val="Calibri "/>
    </font>
    <font>
      <sz val="13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" fillId="0" borderId="0">
      <alignment vertical="center"/>
    </xf>
  </cellStyleXfs>
  <cellXfs count="321">
    <xf numFmtId="0" fontId="0" fillId="0" borderId="0" xfId="0"/>
    <xf numFmtId="0" fontId="3" fillId="0" borderId="0" xfId="0" applyFont="1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0" fontId="3" fillId="0" borderId="1" xfId="3" applyNumberFormat="1" applyFont="1" applyBorder="1" applyAlignment="1">
      <alignment horizontal="center"/>
    </xf>
    <xf numFmtId="43" fontId="4" fillId="0" borderId="2" xfId="4" applyFont="1" applyFill="1" applyBorder="1" applyAlignment="1">
      <alignment horizontal="right" vertical="center"/>
    </xf>
    <xf numFmtId="164" fontId="3" fillId="0" borderId="3" xfId="5" applyNumberFormat="1" applyFont="1" applyBorder="1"/>
    <xf numFmtId="164" fontId="3" fillId="0" borderId="2" xfId="5" applyNumberFormat="1" applyFont="1" applyFill="1" applyBorder="1"/>
    <xf numFmtId="164" fontId="3" fillId="0" borderId="4" xfId="5" applyNumberFormat="1" applyFont="1" applyBorder="1"/>
    <xf numFmtId="164" fontId="3" fillId="0" borderId="2" xfId="5" applyNumberFormat="1" applyFont="1" applyBorder="1"/>
    <xf numFmtId="0" fontId="6" fillId="0" borderId="2" xfId="0" applyFont="1" applyBorder="1"/>
    <xf numFmtId="0" fontId="4" fillId="0" borderId="1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0" fontId="3" fillId="0" borderId="5" xfId="3" applyNumberFormat="1" applyFont="1" applyBorder="1" applyAlignment="1">
      <alignment horizontal="center"/>
    </xf>
    <xf numFmtId="43" fontId="4" fillId="0" borderId="6" xfId="4" applyFont="1" applyFill="1" applyBorder="1" applyAlignment="1">
      <alignment horizontal="right" vertical="center"/>
    </xf>
    <xf numFmtId="164" fontId="3" fillId="0" borderId="0" xfId="5" applyNumberFormat="1" applyFont="1" applyBorder="1"/>
    <xf numFmtId="164" fontId="3" fillId="0" borderId="6" xfId="5" applyNumberFormat="1" applyFont="1" applyFill="1" applyBorder="1"/>
    <xf numFmtId="164" fontId="3" fillId="0" borderId="7" xfId="5" applyNumberFormat="1" applyFont="1" applyBorder="1"/>
    <xf numFmtId="164" fontId="3" fillId="0" borderId="6" xfId="5" applyNumberFormat="1" applyFont="1" applyBorder="1"/>
    <xf numFmtId="0" fontId="7" fillId="0" borderId="6" xfId="0" applyFont="1" applyBorder="1"/>
    <xf numFmtId="0" fontId="4" fillId="0" borderId="5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7" xfId="0" applyFont="1" applyBorder="1"/>
    <xf numFmtId="10" fontId="8" fillId="0" borderId="5" xfId="3" applyNumberFormat="1" applyFont="1" applyBorder="1" applyAlignment="1">
      <alignment horizontal="center"/>
    </xf>
    <xf numFmtId="43" fontId="9" fillId="0" borderId="6" xfId="4" applyFont="1" applyFill="1" applyBorder="1" applyAlignment="1">
      <alignment horizontal="right" vertical="center"/>
    </xf>
    <xf numFmtId="164" fontId="8" fillId="0" borderId="0" xfId="5" applyNumberFormat="1" applyFont="1" applyBorder="1"/>
    <xf numFmtId="164" fontId="8" fillId="0" borderId="6" xfId="5" applyNumberFormat="1" applyFont="1" applyFill="1" applyBorder="1"/>
    <xf numFmtId="164" fontId="8" fillId="0" borderId="7" xfId="5" applyNumberFormat="1" applyFont="1" applyBorder="1"/>
    <xf numFmtId="164" fontId="8" fillId="0" borderId="6" xfId="5" applyNumberFormat="1" applyFont="1" applyBorder="1"/>
    <xf numFmtId="0" fontId="10" fillId="0" borderId="7" xfId="0" applyFont="1" applyBorder="1"/>
    <xf numFmtId="0" fontId="9" fillId="0" borderId="5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/>
    <xf numFmtId="10" fontId="3" fillId="0" borderId="6" xfId="3" applyNumberFormat="1" applyFont="1" applyBorder="1" applyAlignment="1"/>
    <xf numFmtId="0" fontId="6" fillId="0" borderId="0" xfId="0" applyFont="1"/>
    <xf numFmtId="0" fontId="11" fillId="0" borderId="5" xfId="0" quotePrefix="1" applyFont="1" applyBorder="1" applyAlignment="1">
      <alignment horizontal="center" vertical="center"/>
    </xf>
    <xf numFmtId="10" fontId="8" fillId="0" borderId="6" xfId="3" applyNumberFormat="1" applyFont="1" applyBorder="1" applyAlignment="1"/>
    <xf numFmtId="0" fontId="8" fillId="0" borderId="7" xfId="0" applyFont="1" applyBorder="1"/>
    <xf numFmtId="10" fontId="3" fillId="0" borderId="6" xfId="3" applyNumberFormat="1" applyFont="1" applyBorder="1" applyAlignment="1">
      <alignment horizontal="right"/>
    </xf>
    <xf numFmtId="10" fontId="3" fillId="0" borderId="6" xfId="3" applyNumberFormat="1" applyFont="1" applyBorder="1" applyAlignment="1">
      <alignment horizontal="center"/>
    </xf>
    <xf numFmtId="0" fontId="3" fillId="0" borderId="7" xfId="0" applyFont="1" applyBorder="1"/>
    <xf numFmtId="10" fontId="8" fillId="0" borderId="6" xfId="3" applyNumberFormat="1" applyFont="1" applyBorder="1" applyAlignment="1">
      <alignment horizontal="center"/>
    </xf>
    <xf numFmtId="164" fontId="6" fillId="0" borderId="6" xfId="5" applyNumberFormat="1" applyFont="1" applyBorder="1"/>
    <xf numFmtId="164" fontId="3" fillId="0" borderId="6" xfId="5" applyNumberFormat="1" applyFont="1" applyBorder="1" applyAlignment="1">
      <alignment horizontal="right"/>
    </xf>
    <xf numFmtId="0" fontId="7" fillId="0" borderId="7" xfId="0" applyFont="1" applyBorder="1"/>
    <xf numFmtId="43" fontId="12" fillId="0" borderId="8" xfId="4" applyFont="1" applyFill="1" applyBorder="1" applyAlignment="1">
      <alignment horizontal="right" vertical="center"/>
    </xf>
    <xf numFmtId="164" fontId="13" fillId="0" borderId="8" xfId="5" applyNumberFormat="1" applyFont="1" applyBorder="1" applyAlignment="1">
      <alignment vertical="center"/>
    </xf>
    <xf numFmtId="164" fontId="6" fillId="0" borderId="8" xfId="5" applyNumberFormat="1" applyFont="1" applyBorder="1" applyAlignment="1">
      <alignment vertical="center"/>
    </xf>
    <xf numFmtId="164" fontId="6" fillId="0" borderId="0" xfId="5" applyNumberFormat="1" applyFont="1" applyBorder="1"/>
    <xf numFmtId="0" fontId="13" fillId="0" borderId="5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3" fillId="0" borderId="0" xfId="0" applyNumberFormat="1" applyFont="1"/>
    <xf numFmtId="10" fontId="14" fillId="0" borderId="11" xfId="3" applyNumberFormat="1" applyFont="1" applyBorder="1" applyAlignment="1">
      <alignment vertical="center"/>
    </xf>
    <xf numFmtId="43" fontId="12" fillId="0" borderId="11" xfId="4" applyFont="1" applyFill="1" applyBorder="1" applyAlignment="1">
      <alignment horizontal="right" vertical="center"/>
    </xf>
    <xf numFmtId="164" fontId="14" fillId="0" borderId="12" xfId="5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164" fontId="8" fillId="0" borderId="1" xfId="5" applyNumberFormat="1" applyFont="1" applyBorder="1" applyAlignment="1">
      <alignment horizontal="center"/>
    </xf>
    <xf numFmtId="43" fontId="9" fillId="0" borderId="3" xfId="4" applyFont="1" applyFill="1" applyBorder="1" applyAlignment="1">
      <alignment horizontal="right"/>
    </xf>
    <xf numFmtId="164" fontId="3" fillId="0" borderId="3" xfId="5" applyNumberFormat="1" applyFont="1" applyFill="1" applyBorder="1"/>
    <xf numFmtId="0" fontId="8" fillId="0" borderId="3" xfId="0" applyFont="1" applyBorder="1"/>
    <xf numFmtId="164" fontId="8" fillId="0" borderId="11" xfId="5" applyNumberFormat="1" applyFont="1" applyBorder="1" applyAlignment="1">
      <alignment horizontal="center"/>
    </xf>
    <xf numFmtId="43" fontId="4" fillId="0" borderId="11" xfId="4" applyFont="1" applyFill="1" applyBorder="1" applyAlignment="1">
      <alignment horizontal="right"/>
    </xf>
    <xf numFmtId="164" fontId="3" fillId="0" borderId="11" xfId="5" applyNumberFormat="1" applyFont="1" applyBorder="1"/>
    <xf numFmtId="164" fontId="3" fillId="0" borderId="11" xfId="5" applyNumberFormat="1" applyFont="1" applyFill="1" applyBorder="1"/>
    <xf numFmtId="0" fontId="3" fillId="0" borderId="11" xfId="0" applyFont="1" applyBorder="1"/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64" fontId="8" fillId="0" borderId="3" xfId="5" applyNumberFormat="1" applyFont="1" applyBorder="1"/>
    <xf numFmtId="164" fontId="8" fillId="0" borderId="3" xfId="5" applyNumberFormat="1" applyFont="1" applyFill="1" applyBorder="1"/>
    <xf numFmtId="0" fontId="8" fillId="0" borderId="4" xfId="0" applyFont="1" applyBorder="1"/>
    <xf numFmtId="164" fontId="8" fillId="0" borderId="9" xfId="5" applyNumberFormat="1" applyFont="1" applyBorder="1" applyAlignment="1">
      <alignment horizontal="center"/>
    </xf>
    <xf numFmtId="43" fontId="9" fillId="0" borderId="10" xfId="4" applyFont="1" applyFill="1" applyBorder="1" applyAlignment="1">
      <alignment horizontal="right"/>
    </xf>
    <xf numFmtId="164" fontId="3" fillId="0" borderId="10" xfId="5" applyNumberFormat="1" applyFont="1" applyBorder="1"/>
    <xf numFmtId="164" fontId="3" fillId="0" borderId="10" xfId="5" applyNumberFormat="1" applyFont="1" applyFill="1" applyBorder="1"/>
    <xf numFmtId="0" fontId="8" fillId="0" borderId="14" xfId="0" applyFont="1" applyBorder="1"/>
    <xf numFmtId="0" fontId="9" fillId="0" borderId="10" xfId="0" quotePrefix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/>
    <xf numFmtId="0" fontId="3" fillId="0" borderId="3" xfId="0" applyFont="1" applyBorder="1"/>
    <xf numFmtId="10" fontId="3" fillId="0" borderId="2" xfId="3" applyNumberFormat="1" applyFont="1" applyBorder="1" applyAlignment="1">
      <alignment vertical="center"/>
    </xf>
    <xf numFmtId="164" fontId="3" fillId="0" borderId="2" xfId="5" applyNumberFormat="1" applyFont="1" applyFill="1" applyBorder="1" applyAlignment="1">
      <alignment vertical="center"/>
    </xf>
    <xf numFmtId="164" fontId="3" fillId="0" borderId="4" xfId="5" applyNumberFormat="1" applyFont="1" applyBorder="1" applyAlignment="1">
      <alignment vertical="center"/>
    </xf>
    <xf numFmtId="164" fontId="3" fillId="0" borderId="2" xfId="5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8" fillId="0" borderId="6" xfId="3" applyNumberFormat="1" applyFont="1" applyBorder="1" applyAlignment="1">
      <alignment vertical="center"/>
    </xf>
    <xf numFmtId="164" fontId="8" fillId="0" borderId="6" xfId="5" applyNumberFormat="1" applyFont="1" applyFill="1" applyBorder="1" applyAlignment="1">
      <alignment vertical="center"/>
    </xf>
    <xf numFmtId="164" fontId="8" fillId="0" borderId="7" xfId="5" applyNumberFormat="1" applyFont="1" applyBorder="1" applyAlignment="1">
      <alignment vertical="center"/>
    </xf>
    <xf numFmtId="164" fontId="8" fillId="0" borderId="6" xfId="5" applyNumberFormat="1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10" fontId="3" fillId="0" borderId="6" xfId="3" applyNumberFormat="1" applyFont="1" applyBorder="1" applyAlignment="1">
      <alignment vertical="center"/>
    </xf>
    <xf numFmtId="164" fontId="3" fillId="0" borderId="6" xfId="5" applyNumberFormat="1" applyFont="1" applyFill="1" applyBorder="1" applyAlignment="1">
      <alignment vertical="center"/>
    </xf>
    <xf numFmtId="164" fontId="3" fillId="0" borderId="7" xfId="5" applyNumberFormat="1" applyFont="1" applyBorder="1" applyAlignment="1">
      <alignment vertical="center"/>
    </xf>
    <xf numFmtId="43" fontId="3" fillId="0" borderId="6" xfId="4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3" fontId="8" fillId="0" borderId="6" xfId="4" applyFont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9" fillId="0" borderId="5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43" fontId="9" fillId="0" borderId="5" xfId="4" applyFont="1" applyFill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164" fontId="8" fillId="0" borderId="8" xfId="5" applyNumberFormat="1" applyFont="1" applyFill="1" applyBorder="1" applyAlignment="1">
      <alignment vertical="center"/>
    </xf>
    <xf numFmtId="164" fontId="8" fillId="0" borderId="8" xfId="5" applyNumberFormat="1" applyFont="1" applyBorder="1" applyAlignment="1">
      <alignment vertical="center"/>
    </xf>
    <xf numFmtId="0" fontId="8" fillId="0" borderId="8" xfId="0" applyFont="1" applyBorder="1" applyAlignment="1">
      <alignment wrapText="1"/>
    </xf>
    <xf numFmtId="0" fontId="9" fillId="0" borderId="10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4" fontId="8" fillId="0" borderId="15" xfId="5" applyNumberFormat="1" applyFont="1" applyBorder="1" applyAlignment="1">
      <alignment horizontal="center"/>
    </xf>
    <xf numFmtId="43" fontId="9" fillId="0" borderId="12" xfId="4" applyFont="1" applyFill="1" applyBorder="1" applyAlignment="1">
      <alignment horizontal="right"/>
    </xf>
    <xf numFmtId="164" fontId="3" fillId="0" borderId="12" xfId="5" applyNumberFormat="1" applyFont="1" applyBorder="1"/>
    <xf numFmtId="164" fontId="3" fillId="0" borderId="12" xfId="5" applyNumberFormat="1" applyFont="1" applyFill="1" applyBorder="1"/>
    <xf numFmtId="164" fontId="8" fillId="0" borderId="12" xfId="5" applyNumberFormat="1" applyFont="1" applyBorder="1"/>
    <xf numFmtId="0" fontId="8" fillId="0" borderId="12" xfId="0" applyFont="1" applyBorder="1"/>
    <xf numFmtId="0" fontId="9" fillId="0" borderId="12" xfId="0" quotePrefix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43" fontId="12" fillId="0" borderId="12" xfId="4" applyFont="1" applyFill="1" applyBorder="1" applyAlignment="1">
      <alignment horizontal="right" vertical="center"/>
    </xf>
    <xf numFmtId="0" fontId="3" fillId="0" borderId="12" xfId="0" applyFont="1" applyBorder="1"/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10" fontId="3" fillId="0" borderId="1" xfId="3" applyNumberFormat="1" applyFont="1" applyBorder="1" applyAlignment="1">
      <alignment horizontal="center" vertical="center"/>
    </xf>
    <xf numFmtId="164" fontId="3" fillId="0" borderId="3" xfId="5" applyNumberFormat="1" applyFont="1" applyBorder="1" applyAlignment="1">
      <alignment vertical="center"/>
    </xf>
    <xf numFmtId="43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0" fontId="8" fillId="0" borderId="5" xfId="3" applyNumberFormat="1" applyFont="1" applyBorder="1" applyAlignment="1">
      <alignment horizontal="center" vertical="center"/>
    </xf>
    <xf numFmtId="164" fontId="8" fillId="0" borderId="0" xfId="5" applyNumberFormat="1" applyFont="1" applyBorder="1" applyAlignment="1">
      <alignment vertical="center"/>
    </xf>
    <xf numFmtId="43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164" fontId="3" fillId="0" borderId="0" xfId="5" applyNumberFormat="1" applyFont="1" applyBorder="1" applyAlignment="1">
      <alignment vertical="center"/>
    </xf>
    <xf numFmtId="43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43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10" fontId="8" fillId="0" borderId="11" xfId="3" applyNumberFormat="1" applyFont="1" applyBorder="1" applyAlignment="1"/>
    <xf numFmtId="43" fontId="12" fillId="0" borderId="15" xfId="4" applyFont="1" applyFill="1" applyBorder="1" applyAlignment="1">
      <alignment horizontal="right" vertical="center"/>
    </xf>
    <xf numFmtId="164" fontId="13" fillId="0" borderId="12" xfId="5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2" fillId="0" borderId="10" xfId="0" quotePrefix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64" fontId="3" fillId="0" borderId="6" xfId="5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3" fontId="8" fillId="0" borderId="6" xfId="0" applyNumberFormat="1" applyFont="1" applyBorder="1" applyAlignment="1">
      <alignment horizontal="right" vertical="center"/>
    </xf>
    <xf numFmtId="0" fontId="3" fillId="0" borderId="6" xfId="0" quotePrefix="1" applyFont="1" applyBorder="1" applyAlignment="1">
      <alignment vertical="center"/>
    </xf>
    <xf numFmtId="10" fontId="3" fillId="0" borderId="6" xfId="3" applyNumberFormat="1" applyFont="1" applyBorder="1" applyAlignment="1">
      <alignment horizontal="center" vertical="center"/>
    </xf>
    <xf numFmtId="10" fontId="8" fillId="0" borderId="8" xfId="3" applyNumberFormat="1" applyFont="1" applyBorder="1" applyAlignment="1">
      <alignment vertical="center"/>
    </xf>
    <xf numFmtId="43" fontId="9" fillId="0" borderId="8" xfId="4" applyFont="1" applyFill="1" applyBorder="1" applyAlignment="1">
      <alignment horizontal="right" vertical="center"/>
    </xf>
    <xf numFmtId="10" fontId="3" fillId="0" borderId="2" xfId="3" applyNumberFormat="1" applyFont="1" applyBorder="1" applyAlignment="1">
      <alignment horizontal="center"/>
    </xf>
    <xf numFmtId="43" fontId="4" fillId="0" borderId="6" xfId="4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15" fillId="0" borderId="16" xfId="0" applyFont="1" applyBorder="1" applyAlignment="1">
      <alignment horizontal="left" vertical="center" wrapText="1"/>
    </xf>
    <xf numFmtId="43" fontId="9" fillId="0" borderId="6" xfId="4" applyFont="1" applyFill="1" applyBorder="1" applyAlignment="1">
      <alignment horizontal="right"/>
    </xf>
    <xf numFmtId="43" fontId="8" fillId="0" borderId="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 vertical="center" wrapText="1"/>
    </xf>
    <xf numFmtId="0" fontId="3" fillId="0" borderId="6" xfId="0" applyFont="1" applyBorder="1"/>
    <xf numFmtId="43" fontId="8" fillId="0" borderId="6" xfId="5" applyNumberFormat="1" applyFont="1" applyBorder="1" applyAlignment="1">
      <alignment vertical="center"/>
    </xf>
    <xf numFmtId="164" fontId="13" fillId="0" borderId="12" xfId="5" applyNumberFormat="1" applyFont="1" applyFill="1" applyBorder="1" applyAlignment="1">
      <alignment vertical="center"/>
    </xf>
    <xf numFmtId="164" fontId="3" fillId="0" borderId="0" xfId="1" applyNumberFormat="1" applyFont="1"/>
    <xf numFmtId="10" fontId="13" fillId="0" borderId="6" xfId="3" applyNumberFormat="1" applyFont="1" applyBorder="1" applyAlignment="1">
      <alignment vertical="center"/>
    </xf>
    <xf numFmtId="43" fontId="17" fillId="0" borderId="12" xfId="4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/>
    </xf>
    <xf numFmtId="164" fontId="3" fillId="0" borderId="0" xfId="2" applyNumberFormat="1" applyFont="1" applyFill="1"/>
    <xf numFmtId="165" fontId="3" fillId="0" borderId="0" xfId="0" applyNumberFormat="1" applyFont="1"/>
    <xf numFmtId="10" fontId="3" fillId="0" borderId="2" xfId="3" applyNumberFormat="1" applyFont="1" applyBorder="1" applyAlignment="1"/>
    <xf numFmtId="43" fontId="4" fillId="0" borderId="3" xfId="1" applyFont="1" applyFill="1" applyBorder="1" applyAlignment="1">
      <alignment horizontal="right"/>
    </xf>
    <xf numFmtId="164" fontId="3" fillId="0" borderId="1" xfId="2" applyNumberFormat="1" applyFont="1" applyBorder="1"/>
    <xf numFmtId="164" fontId="3" fillId="0" borderId="2" xfId="2" applyNumberFormat="1" applyFont="1" applyFill="1" applyBorder="1"/>
    <xf numFmtId="164" fontId="3" fillId="0" borderId="2" xfId="2" applyNumberFormat="1" applyFont="1" applyBorder="1"/>
    <xf numFmtId="0" fontId="3" fillId="0" borderId="2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3" fontId="9" fillId="0" borderId="0" xfId="1" applyFont="1" applyFill="1" applyBorder="1" applyAlignment="1">
      <alignment horizontal="right"/>
    </xf>
    <xf numFmtId="164" fontId="8" fillId="0" borderId="5" xfId="2" applyNumberFormat="1" applyFont="1" applyBorder="1"/>
    <xf numFmtId="164" fontId="8" fillId="0" borderId="6" xfId="2" applyNumberFormat="1" applyFont="1" applyFill="1" applyBorder="1"/>
    <xf numFmtId="164" fontId="8" fillId="0" borderId="6" xfId="2" applyNumberFormat="1" applyFont="1" applyBorder="1"/>
    <xf numFmtId="0" fontId="8" fillId="0" borderId="6" xfId="0" applyFont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43" fontId="4" fillId="0" borderId="0" xfId="1" applyFont="1" applyFill="1" applyBorder="1" applyAlignment="1">
      <alignment horizontal="right"/>
    </xf>
    <xf numFmtId="164" fontId="3" fillId="0" borderId="5" xfId="2" applyNumberFormat="1" applyFont="1" applyBorder="1"/>
    <xf numFmtId="164" fontId="3" fillId="0" borderId="6" xfId="2" applyNumberFormat="1" applyFont="1" applyFill="1" applyBorder="1"/>
    <xf numFmtId="164" fontId="3" fillId="0" borderId="6" xfId="2" applyNumberFormat="1" applyFont="1" applyBorder="1"/>
    <xf numFmtId="0" fontId="8" fillId="0" borderId="6" xfId="0" applyFont="1" applyBorder="1"/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43" fontId="9" fillId="0" borderId="7" xfId="1" applyFont="1" applyFill="1" applyBorder="1" applyAlignment="1">
      <alignment horizontal="right" vertical="center"/>
    </xf>
    <xf numFmtId="164" fontId="8" fillId="0" borderId="5" xfId="2" applyNumberFormat="1" applyFont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4" fontId="9" fillId="0" borderId="6" xfId="2" applyNumberFormat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3" fontId="4" fillId="0" borderId="7" xfId="1" applyFont="1" applyFill="1" applyBorder="1" applyAlignment="1">
      <alignment horizontal="right"/>
    </xf>
    <xf numFmtId="165" fontId="3" fillId="2" borderId="6" xfId="0" applyNumberFormat="1" applyFont="1" applyFill="1" applyBorder="1"/>
    <xf numFmtId="164" fontId="9" fillId="0" borderId="6" xfId="2" applyNumberFormat="1" applyFont="1" applyFill="1" applyBorder="1" applyAlignment="1">
      <alignment vertical="center"/>
    </xf>
    <xf numFmtId="165" fontId="18" fillId="0" borderId="0" xfId="0" applyNumberFormat="1" applyFont="1"/>
    <xf numFmtId="165" fontId="4" fillId="2" borderId="6" xfId="0" applyNumberFormat="1" applyFont="1" applyFill="1" applyBorder="1"/>
    <xf numFmtId="164" fontId="12" fillId="0" borderId="6" xfId="2" applyNumberFormat="1" applyFont="1" applyBorder="1" applyAlignment="1">
      <alignment vertical="center"/>
    </xf>
    <xf numFmtId="164" fontId="4" fillId="0" borderId="6" xfId="2" applyNumberFormat="1" applyFont="1" applyBorder="1"/>
    <xf numFmtId="43" fontId="3" fillId="0" borderId="6" xfId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164" fontId="8" fillId="0" borderId="6" xfId="2" applyNumberFormat="1" applyFont="1" applyFill="1" applyBorder="1" applyAlignment="1">
      <alignment vertical="center"/>
    </xf>
    <xf numFmtId="43" fontId="4" fillId="0" borderId="7" xfId="1" applyFont="1" applyFill="1" applyBorder="1" applyAlignment="1">
      <alignment horizontal="right" vertical="center"/>
    </xf>
    <xf numFmtId="164" fontId="3" fillId="0" borderId="5" xfId="2" applyNumberFormat="1" applyFont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164" fontId="3" fillId="0" borderId="6" xfId="2" applyNumberFormat="1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165" fontId="8" fillId="0" borderId="0" xfId="0" applyNumberFormat="1" applyFont="1"/>
    <xf numFmtId="164" fontId="3" fillId="0" borderId="5" xfId="2" applyNumberFormat="1" applyFont="1" applyFill="1" applyBorder="1"/>
    <xf numFmtId="0" fontId="6" fillId="0" borderId="6" xfId="0" applyFont="1" applyBorder="1"/>
    <xf numFmtId="49" fontId="3" fillId="0" borderId="0" xfId="6" applyNumberFormat="1" applyFont="1">
      <alignment vertical="center"/>
    </xf>
    <xf numFmtId="0" fontId="3" fillId="0" borderId="0" xfId="6" applyFont="1">
      <alignment vertical="center"/>
    </xf>
    <xf numFmtId="0" fontId="3" fillId="0" borderId="7" xfId="6" applyFont="1" applyBorder="1">
      <alignment vertical="center"/>
    </xf>
    <xf numFmtId="0" fontId="11" fillId="0" borderId="6" xfId="0" applyFont="1" applyBorder="1" applyAlignment="1">
      <alignment vertical="center"/>
    </xf>
    <xf numFmtId="43" fontId="3" fillId="0" borderId="0" xfId="0" applyNumberFormat="1" applyFont="1"/>
    <xf numFmtId="43" fontId="9" fillId="0" borderId="10" xfId="1" applyFont="1" applyFill="1" applyBorder="1" applyAlignment="1">
      <alignment horizontal="right" vertical="center"/>
    </xf>
    <xf numFmtId="164" fontId="8" fillId="0" borderId="9" xfId="2" applyNumberFormat="1" applyFont="1" applyBorder="1" applyAlignment="1">
      <alignment vertical="center"/>
    </xf>
    <xf numFmtId="164" fontId="8" fillId="2" borderId="8" xfId="2" applyNumberFormat="1" applyFont="1" applyFill="1" applyBorder="1" applyAlignment="1">
      <alignment vertical="center"/>
    </xf>
    <xf numFmtId="164" fontId="8" fillId="0" borderId="8" xfId="2" applyNumberFormat="1" applyFont="1" applyFill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49" fontId="3" fillId="0" borderId="10" xfId="6" applyNumberFormat="1" applyFont="1" applyBorder="1">
      <alignment vertical="center"/>
    </xf>
    <xf numFmtId="0" fontId="3" fillId="0" borderId="10" xfId="6" applyFont="1" applyBorder="1">
      <alignment vertical="center"/>
    </xf>
    <xf numFmtId="0" fontId="3" fillId="0" borderId="14" xfId="6" applyFont="1" applyBorder="1">
      <alignment vertical="center"/>
    </xf>
    <xf numFmtId="164" fontId="8" fillId="0" borderId="15" xfId="2" applyNumberFormat="1" applyFont="1" applyBorder="1" applyAlignment="1">
      <alignment horizontal="center"/>
    </xf>
    <xf numFmtId="164" fontId="3" fillId="0" borderId="12" xfId="2" applyNumberFormat="1" applyFont="1" applyBorder="1"/>
    <xf numFmtId="164" fontId="8" fillId="0" borderId="12" xfId="2" applyNumberFormat="1" applyFont="1" applyBorder="1"/>
    <xf numFmtId="165" fontId="19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0" fontId="14" fillId="0" borderId="6" xfId="3" applyNumberFormat="1" applyFont="1" applyBorder="1" applyAlignment="1">
      <alignment vertical="center"/>
    </xf>
    <xf numFmtId="43" fontId="13" fillId="0" borderId="12" xfId="0" applyNumberFormat="1" applyFont="1" applyBorder="1" applyAlignment="1">
      <alignment vertical="center"/>
    </xf>
    <xf numFmtId="164" fontId="14" fillId="0" borderId="12" xfId="2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/>
    </xf>
    <xf numFmtId="164" fontId="3" fillId="0" borderId="15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3" fillId="0" borderId="2" xfId="0" applyFont="1" applyBorder="1"/>
    <xf numFmtId="164" fontId="3" fillId="0" borderId="3" xfId="2" applyNumberFormat="1" applyFont="1" applyBorder="1"/>
    <xf numFmtId="164" fontId="3" fillId="0" borderId="4" xfId="2" applyNumberFormat="1" applyFont="1" applyBorder="1"/>
    <xf numFmtId="43" fontId="3" fillId="0" borderId="0" xfId="1" applyFont="1" applyFill="1" applyAlignment="1">
      <alignment vertical="center"/>
    </xf>
    <xf numFmtId="43" fontId="14" fillId="0" borderId="7" xfId="0" applyNumberFormat="1" applyFont="1" applyBorder="1" applyAlignment="1">
      <alignment vertical="center"/>
    </xf>
    <xf numFmtId="164" fontId="14" fillId="0" borderId="7" xfId="2" applyNumberFormat="1" applyFont="1" applyBorder="1" applyAlignment="1">
      <alignment vertical="center"/>
    </xf>
    <xf numFmtId="164" fontId="20" fillId="0" borderId="7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3" fillId="0" borderId="7" xfId="2" applyNumberFormat="1" applyFont="1" applyBorder="1"/>
    <xf numFmtId="1" fontId="3" fillId="0" borderId="0" xfId="0" applyNumberFormat="1" applyFont="1"/>
    <xf numFmtId="164" fontId="3" fillId="0" borderId="0" xfId="2" applyNumberFormat="1" applyFont="1" applyFill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/>
    </xf>
    <xf numFmtId="1" fontId="3" fillId="3" borderId="13" xfId="2" applyNumberFormat="1" applyFont="1" applyFill="1" applyBorder="1" applyAlignment="1">
      <alignment horizontal="center"/>
    </xf>
    <xf numFmtId="1" fontId="3" fillId="3" borderId="12" xfId="2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64" fontId="8" fillId="4" borderId="2" xfId="2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4" borderId="6" xfId="2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8" xfId="2" applyNumberFormat="1" applyFont="1" applyFill="1" applyBorder="1" applyAlignment="1">
      <alignment horizontal="center"/>
    </xf>
    <xf numFmtId="164" fontId="8" fillId="4" borderId="0" xfId="2" quotePrefix="1" applyNumberFormat="1" applyFont="1" applyFill="1" applyBorder="1" applyAlignment="1">
      <alignment horizontal="center"/>
    </xf>
    <xf numFmtId="164" fontId="8" fillId="4" borderId="0" xfId="2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64" fontId="8" fillId="4" borderId="8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64" fontId="8" fillId="4" borderId="12" xfId="2" applyNumberFormat="1" applyFont="1" applyFill="1" applyBorder="1" applyAlignment="1">
      <alignment horizontal="center"/>
    </xf>
    <xf numFmtId="164" fontId="8" fillId="4" borderId="13" xfId="2" applyNumberFormat="1" applyFont="1" applyFill="1" applyBorder="1" applyAlignment="1">
      <alignment horizontal="center"/>
    </xf>
    <xf numFmtId="164" fontId="8" fillId="4" borderId="10" xfId="2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7">
    <cellStyle name="Comma" xfId="1" builtinId="3"/>
    <cellStyle name="Comma [0]" xfId="2" builtinId="6"/>
    <cellStyle name="Comma [0] 2" xfId="5" xr:uid="{DD2E0FEF-44CC-460F-92CA-528D3243B348}"/>
    <cellStyle name="Comma 2" xfId="4" xr:uid="{8A351DFF-2145-4A0B-A025-A6F96C7E3FEC}"/>
    <cellStyle name="Normal" xfId="0" builtinId="0"/>
    <cellStyle name="Normal 2" xfId="6" xr:uid="{FA787511-0184-49E7-9A7B-F087F028011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2.%20Pebruari%202025\Lap%20Realisasi%20Pebruari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BB41\Documents\LAPORAN%20REALISASI\Laporan%20Realisasi%20Pajak%20Daerah%20Tahun%202020\10.Oktober%202020\Lap%20Realisasi%20Oktober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4621282140</v>
          </cell>
        </row>
        <row r="12">
          <cell r="G12">
            <v>53385000000</v>
          </cell>
          <cell r="H12">
            <v>5617425116</v>
          </cell>
          <cell r="I12">
            <v>4261863832</v>
          </cell>
        </row>
        <row r="13">
          <cell r="G13">
            <v>472500000</v>
          </cell>
          <cell r="H13">
            <v>30818678</v>
          </cell>
          <cell r="I13">
            <v>23847796</v>
          </cell>
        </row>
        <row r="14">
          <cell r="G14">
            <v>2142500000</v>
          </cell>
          <cell r="H14">
            <v>362532268</v>
          </cell>
          <cell r="I14">
            <v>335570512</v>
          </cell>
        </row>
        <row r="16">
          <cell r="G16">
            <v>151239476287</v>
          </cell>
          <cell r="H16">
            <v>16366846817</v>
          </cell>
          <cell r="I16">
            <v>13997240787</v>
          </cell>
        </row>
        <row r="17">
          <cell r="G17">
            <v>12165000000</v>
          </cell>
          <cell r="H17">
            <v>169932743</v>
          </cell>
          <cell r="I17">
            <v>63624671</v>
          </cell>
        </row>
        <row r="19">
          <cell r="H19">
            <v>435977549</v>
          </cell>
          <cell r="I19">
            <v>279751241.89999998</v>
          </cell>
        </row>
        <row r="20">
          <cell r="H20">
            <v>17060500</v>
          </cell>
          <cell r="I20">
            <v>121088440</v>
          </cell>
        </row>
        <row r="21">
          <cell r="H21">
            <v>0</v>
          </cell>
          <cell r="I21">
            <v>500000</v>
          </cell>
        </row>
        <row r="22">
          <cell r="H22">
            <v>257839330</v>
          </cell>
          <cell r="I22">
            <v>249135692.90000001</v>
          </cell>
        </row>
        <row r="23">
          <cell r="H23">
            <v>146704346</v>
          </cell>
          <cell r="I23">
            <v>63383114</v>
          </cell>
        </row>
        <row r="24">
          <cell r="H24">
            <v>73458421</v>
          </cell>
          <cell r="I24">
            <v>68937024</v>
          </cell>
        </row>
        <row r="25">
          <cell r="H25">
            <v>151144720</v>
          </cell>
          <cell r="I25">
            <v>130229422</v>
          </cell>
        </row>
        <row r="27">
          <cell r="G27">
            <v>22740000000</v>
          </cell>
          <cell r="H27">
            <v>7362514708</v>
          </cell>
          <cell r="I27">
            <v>3437380107</v>
          </cell>
        </row>
        <row r="28">
          <cell r="G28">
            <v>1155000000</v>
          </cell>
          <cell r="H28">
            <v>115682940</v>
          </cell>
          <cell r="I28">
            <v>196385835</v>
          </cell>
        </row>
        <row r="29">
          <cell r="G29">
            <v>1575000</v>
          </cell>
          <cell r="H29">
            <v>0</v>
          </cell>
          <cell r="I29">
            <v>0</v>
          </cell>
        </row>
        <row r="30">
          <cell r="G30">
            <v>1050000</v>
          </cell>
          <cell r="H30">
            <v>7200000</v>
          </cell>
          <cell r="I30">
            <v>2400000</v>
          </cell>
        </row>
        <row r="31">
          <cell r="G31">
            <v>102375000</v>
          </cell>
          <cell r="H31">
            <v>30944340</v>
          </cell>
          <cell r="I31">
            <v>33478200</v>
          </cell>
        </row>
        <row r="33">
          <cell r="G33">
            <v>107610000000</v>
          </cell>
          <cell r="H33">
            <v>10096432824</v>
          </cell>
          <cell r="I33">
            <v>10113960515</v>
          </cell>
        </row>
        <row r="34">
          <cell r="G34">
            <v>450000000</v>
          </cell>
          <cell r="H34">
            <v>26979109.010000002</v>
          </cell>
          <cell r="I34">
            <v>26148835.879999999</v>
          </cell>
        </row>
        <row r="36">
          <cell r="G36">
            <v>4000000000</v>
          </cell>
          <cell r="H36">
            <v>349223111</v>
          </cell>
          <cell r="I36">
            <v>441494875</v>
          </cell>
        </row>
        <row r="38">
          <cell r="G38">
            <v>3500000000</v>
          </cell>
          <cell r="H38">
            <v>569887311</v>
          </cell>
          <cell r="I38">
            <v>251508215</v>
          </cell>
        </row>
        <row r="40">
          <cell r="G40">
            <v>73000000000</v>
          </cell>
          <cell r="H40">
            <v>1893805632</v>
          </cell>
          <cell r="I40">
            <v>2948863705</v>
          </cell>
        </row>
        <row r="42">
          <cell r="G42">
            <v>220000000000</v>
          </cell>
          <cell r="H42">
            <v>10037627846</v>
          </cell>
          <cell r="I42">
            <v>14665073849</v>
          </cell>
        </row>
        <row r="43">
          <cell r="G43">
            <v>126293996903</v>
          </cell>
          <cell r="H43">
            <v>9352208500</v>
          </cell>
          <cell r="I43">
            <v>9691039100</v>
          </cell>
        </row>
        <row r="45">
          <cell r="G45">
            <v>57801526810</v>
          </cell>
          <cell r="H45">
            <v>4407015100</v>
          </cell>
          <cell r="I45">
            <v>4946105500</v>
          </cell>
        </row>
      </sheetData>
      <sheetData sheetId="3">
        <row r="65">
          <cell r="H65">
            <v>434018750</v>
          </cell>
          <cell r="I65">
            <v>34275000</v>
          </cell>
          <cell r="J65">
            <v>22815000</v>
          </cell>
        </row>
        <row r="67">
          <cell r="H67">
            <v>21000000000</v>
          </cell>
          <cell r="I67">
            <v>2056369500</v>
          </cell>
          <cell r="J67">
            <v>2073820000</v>
          </cell>
        </row>
        <row r="69">
          <cell r="H69">
            <v>17000000000</v>
          </cell>
          <cell r="I69">
            <v>432770632</v>
          </cell>
          <cell r="J69">
            <v>515970424</v>
          </cell>
        </row>
        <row r="71">
          <cell r="H71">
            <v>2160000000</v>
          </cell>
          <cell r="I71">
            <v>145008000</v>
          </cell>
          <cell r="J71">
            <v>139277000</v>
          </cell>
        </row>
        <row r="72">
          <cell r="H72">
            <v>3690000000</v>
          </cell>
          <cell r="I72">
            <v>283858000</v>
          </cell>
          <cell r="J72">
            <v>271515000</v>
          </cell>
        </row>
        <row r="73">
          <cell r="H73">
            <v>3150000000</v>
          </cell>
          <cell r="I73">
            <v>237712000</v>
          </cell>
          <cell r="J73">
            <v>225393000</v>
          </cell>
        </row>
        <row r="75">
          <cell r="H75">
            <v>12000000</v>
          </cell>
          <cell r="I75">
            <v>2250000</v>
          </cell>
          <cell r="J75">
            <v>1750000</v>
          </cell>
        </row>
        <row r="80">
          <cell r="H80">
            <v>1500000000</v>
          </cell>
          <cell r="I80">
            <v>100934675</v>
          </cell>
          <cell r="J80">
            <v>168613500</v>
          </cell>
        </row>
        <row r="81">
          <cell r="H81">
            <v>50000000</v>
          </cell>
          <cell r="I81">
            <v>19000000</v>
          </cell>
          <cell r="J81">
            <v>12500000</v>
          </cell>
        </row>
        <row r="82">
          <cell r="H82">
            <v>25000000</v>
          </cell>
          <cell r="I82">
            <v>875000</v>
          </cell>
          <cell r="J82">
            <v>900000</v>
          </cell>
        </row>
        <row r="83">
          <cell r="I83">
            <v>0</v>
          </cell>
        </row>
        <row r="84">
          <cell r="H84">
            <v>75000000</v>
          </cell>
          <cell r="I84">
            <v>4375000</v>
          </cell>
          <cell r="J84">
            <v>4450000</v>
          </cell>
        </row>
        <row r="85">
          <cell r="J85">
            <v>438086000</v>
          </cell>
        </row>
        <row r="86">
          <cell r="H86">
            <v>6500000000</v>
          </cell>
          <cell r="I86">
            <v>407673800</v>
          </cell>
          <cell r="J86">
            <v>438086000</v>
          </cell>
        </row>
        <row r="87">
          <cell r="J87">
            <v>73148000</v>
          </cell>
        </row>
        <row r="88">
          <cell r="H88">
            <v>1000000000</v>
          </cell>
          <cell r="I88">
            <v>68790000</v>
          </cell>
          <cell r="J88">
            <v>73148000</v>
          </cell>
        </row>
        <row r="89">
          <cell r="J89">
            <v>6014000</v>
          </cell>
        </row>
        <row r="90">
          <cell r="H90">
            <v>52500000</v>
          </cell>
          <cell r="I90">
            <v>6583000</v>
          </cell>
          <cell r="J90">
            <v>6014000</v>
          </cell>
        </row>
        <row r="93">
          <cell r="H93">
            <v>15000000000</v>
          </cell>
          <cell r="I93">
            <v>78394675</v>
          </cell>
          <cell r="J93">
            <v>245878660</v>
          </cell>
        </row>
        <row r="95">
          <cell r="H95">
            <v>1000000000</v>
          </cell>
          <cell r="I95">
            <v>0</v>
          </cell>
          <cell r="J95">
            <v>78948000</v>
          </cell>
        </row>
      </sheetData>
      <sheetData sheetId="4">
        <row r="91">
          <cell r="I91">
            <v>0</v>
          </cell>
        </row>
        <row r="93">
          <cell r="H93">
            <v>7215251561</v>
          </cell>
          <cell r="J93">
            <v>0</v>
          </cell>
        </row>
        <row r="96">
          <cell r="H96">
            <v>791102018</v>
          </cell>
          <cell r="I96">
            <v>0</v>
          </cell>
        </row>
        <row r="98">
          <cell r="H98">
            <v>25000000000</v>
          </cell>
          <cell r="I98">
            <v>0</v>
          </cell>
          <cell r="J98">
            <v>0</v>
          </cell>
        </row>
        <row r="106">
          <cell r="I106">
            <v>0</v>
          </cell>
          <cell r="J106">
            <v>979968000</v>
          </cell>
        </row>
        <row r="107">
          <cell r="H107">
            <v>1000000000</v>
          </cell>
        </row>
        <row r="110">
          <cell r="H110">
            <v>15450000000</v>
          </cell>
          <cell r="I110">
            <v>1033590650</v>
          </cell>
          <cell r="J110">
            <v>827441275</v>
          </cell>
        </row>
        <row r="112">
          <cell r="H112">
            <v>4000000000</v>
          </cell>
          <cell r="I112">
            <v>1448314537</v>
          </cell>
          <cell r="J112">
            <v>175893120</v>
          </cell>
        </row>
        <row r="113">
          <cell r="I113">
            <v>716692000</v>
          </cell>
          <cell r="J113">
            <v>200465000</v>
          </cell>
        </row>
        <row r="116">
          <cell r="H116">
            <v>4000000000</v>
          </cell>
          <cell r="I116">
            <v>0</v>
          </cell>
          <cell r="J116">
            <v>514356205.86000001</v>
          </cell>
        </row>
        <row r="118">
          <cell r="I118">
            <v>27466358.449999999</v>
          </cell>
          <cell r="J118">
            <v>37073582.620000005</v>
          </cell>
        </row>
        <row r="123">
          <cell r="I123">
            <v>284741855.24000001</v>
          </cell>
          <cell r="J123">
            <v>305167074.37</v>
          </cell>
        </row>
        <row r="124">
          <cell r="I124">
            <v>2587241.88</v>
          </cell>
          <cell r="J124">
            <v>7717289</v>
          </cell>
        </row>
        <row r="126">
          <cell r="H126">
            <v>0</v>
          </cell>
        </row>
        <row r="127">
          <cell r="I127">
            <v>12201940</v>
          </cell>
          <cell r="J127">
            <v>47085054.509999998</v>
          </cell>
        </row>
        <row r="129">
          <cell r="H129">
            <v>59170739023</v>
          </cell>
          <cell r="I129">
            <v>3762402461.9000001</v>
          </cell>
          <cell r="J129">
            <v>5104143554.1000004</v>
          </cell>
        </row>
        <row r="130">
          <cell r="J130">
            <v>6155668.1900000004</v>
          </cell>
        </row>
        <row r="131">
          <cell r="H131">
            <v>152100977</v>
          </cell>
          <cell r="I131">
            <v>5870380.4299999997</v>
          </cell>
          <cell r="J131">
            <v>6155668.1900000004</v>
          </cell>
        </row>
        <row r="132">
          <cell r="I132">
            <v>1890000</v>
          </cell>
          <cell r="J132">
            <v>2063800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LAP. OKT"/>
      <sheetName val="REKAP"/>
      <sheetName val="MASTER (HARIAN) "/>
      <sheetName val="RETRIBUSI"/>
      <sheetName val="LAIN2"/>
      <sheetName val="PBNDNGN"/>
      <sheetName val="PAD"/>
      <sheetName val="REKAP PAD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3">
          <cell r="G93">
            <v>28112397253</v>
          </cell>
        </row>
        <row r="95">
          <cell r="J95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25C5-38B5-4076-88DD-7927240BF970}">
  <dimension ref="A1:O130"/>
  <sheetViews>
    <sheetView tabSelected="1" topLeftCell="A107" workbookViewId="0">
      <selection activeCell="H135" sqref="H135"/>
    </sheetView>
  </sheetViews>
  <sheetFormatPr defaultRowHeight="14.25"/>
  <cols>
    <col min="1" max="1" width="2.85546875" style="5" customWidth="1"/>
    <col min="2" max="2" width="2.5703125" style="4" customWidth="1"/>
    <col min="3" max="5" width="3.42578125" style="4" customWidth="1"/>
    <col min="6" max="6" width="6.28515625" style="4" customWidth="1"/>
    <col min="7" max="7" width="63.7109375" style="1" customWidth="1"/>
    <col min="8" max="8" width="26.28515625" style="2" customWidth="1"/>
    <col min="9" max="9" width="26.85546875" style="2" customWidth="1"/>
    <col min="10" max="10" width="22.85546875" style="2" customWidth="1"/>
    <col min="11" max="11" width="24.5703125" style="2" customWidth="1"/>
    <col min="12" max="12" width="26.85546875" style="2" customWidth="1"/>
    <col min="13" max="13" width="10" style="3" customWidth="1"/>
    <col min="14" max="14" width="24.140625" style="1" customWidth="1"/>
    <col min="15" max="15" width="23.5703125" style="2" customWidth="1"/>
    <col min="16" max="16" width="9.140625" style="1"/>
    <col min="17" max="17" width="25.28515625" style="1" customWidth="1"/>
    <col min="18" max="16384" width="9.140625" style="1"/>
  </cols>
  <sheetData>
    <row r="1" spans="1:15" ht="24" customHeight="1">
      <c r="B1" s="320" t="s">
        <v>133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5" ht="24" customHeight="1">
      <c r="B2" s="320" t="s">
        <v>132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4" spans="1:15" ht="15" thickBot="1"/>
    <row r="5" spans="1:15" ht="15.75" customHeight="1" thickBot="1">
      <c r="A5" s="319" t="s">
        <v>131</v>
      </c>
      <c r="B5" s="318"/>
      <c r="C5" s="318"/>
      <c r="D5" s="318"/>
      <c r="E5" s="318"/>
      <c r="F5" s="317"/>
      <c r="G5" s="313" t="s">
        <v>130</v>
      </c>
      <c r="H5" s="316" t="s">
        <v>129</v>
      </c>
      <c r="I5" s="315" t="s">
        <v>128</v>
      </c>
      <c r="J5" s="314"/>
      <c r="K5" s="314"/>
      <c r="L5" s="313" t="s">
        <v>127</v>
      </c>
      <c r="M5" s="312" t="s">
        <v>126</v>
      </c>
      <c r="N5" s="311"/>
      <c r="O5" s="184"/>
    </row>
    <row r="6" spans="1:15" ht="15">
      <c r="A6" s="310"/>
      <c r="B6" s="309"/>
      <c r="C6" s="309"/>
      <c r="D6" s="309"/>
      <c r="E6" s="309"/>
      <c r="F6" s="308"/>
      <c r="G6" s="304"/>
      <c r="H6" s="307"/>
      <c r="I6" s="305" t="s">
        <v>125</v>
      </c>
      <c r="J6" s="306" t="s">
        <v>124</v>
      </c>
      <c r="K6" s="305" t="s">
        <v>123</v>
      </c>
      <c r="L6" s="304"/>
      <c r="M6" s="303"/>
      <c r="N6" s="302"/>
      <c r="O6" s="184"/>
    </row>
    <row r="7" spans="1:15" ht="15.75" thickBot="1">
      <c r="A7" s="301"/>
      <c r="B7" s="300"/>
      <c r="C7" s="300"/>
      <c r="D7" s="300"/>
      <c r="E7" s="300"/>
      <c r="F7" s="299"/>
      <c r="G7" s="295"/>
      <c r="H7" s="298"/>
      <c r="I7" s="296" t="s">
        <v>122</v>
      </c>
      <c r="J7" s="297" t="s">
        <v>122</v>
      </c>
      <c r="K7" s="296" t="s">
        <v>122</v>
      </c>
      <c r="L7" s="295"/>
      <c r="M7" s="294"/>
      <c r="O7" s="184"/>
    </row>
    <row r="8" spans="1:15" s="283" customFormat="1" ht="15" thickBot="1">
      <c r="A8" s="293">
        <v>1</v>
      </c>
      <c r="B8" s="292"/>
      <c r="C8" s="292"/>
      <c r="D8" s="292"/>
      <c r="E8" s="292"/>
      <c r="F8" s="291"/>
      <c r="G8" s="286">
        <v>2</v>
      </c>
      <c r="H8" s="290">
        <v>3</v>
      </c>
      <c r="I8" s="289">
        <v>4</v>
      </c>
      <c r="J8" s="288">
        <v>5</v>
      </c>
      <c r="K8" s="287">
        <v>6</v>
      </c>
      <c r="L8" s="286">
        <v>7</v>
      </c>
      <c r="M8" s="285">
        <v>8</v>
      </c>
      <c r="O8" s="284"/>
    </row>
    <row r="9" spans="1:15" ht="15">
      <c r="A9" s="26"/>
      <c r="G9" s="177"/>
      <c r="H9" s="281"/>
      <c r="I9" s="282"/>
      <c r="J9" s="209"/>
      <c r="K9" s="281"/>
      <c r="L9" s="177"/>
      <c r="M9" s="280"/>
      <c r="O9" s="265"/>
    </row>
    <row r="10" spans="1:15" s="140" customFormat="1" ht="26.25" customHeight="1">
      <c r="A10" s="279">
        <v>4</v>
      </c>
      <c r="B10" s="278">
        <v>1</v>
      </c>
      <c r="C10" s="277"/>
      <c r="D10" s="277"/>
      <c r="E10" s="277"/>
      <c r="F10" s="277"/>
      <c r="G10" s="276" t="s">
        <v>121</v>
      </c>
      <c r="H10" s="275">
        <f>H13+H52+H89+H104</f>
        <v>1035487712329</v>
      </c>
      <c r="I10" s="274">
        <f>I13+I52+I89+I104</f>
        <v>79053888615.910004</v>
      </c>
      <c r="J10" s="273">
        <f>J13+J52+J89+J104</f>
        <v>78835619477.329987</v>
      </c>
      <c r="K10" s="273">
        <f>K13+K52+K89+K104</f>
        <v>157889508093.23999</v>
      </c>
      <c r="L10" s="272">
        <f>H10-K10</f>
        <v>877598204235.76001</v>
      </c>
      <c r="M10" s="261">
        <f>K10/H10</f>
        <v>0.15247839854914144</v>
      </c>
      <c r="N10" s="271"/>
      <c r="O10" s="265"/>
    </row>
    <row r="11" spans="1:15" ht="15.75" thickBot="1">
      <c r="A11" s="16"/>
      <c r="B11" s="15"/>
      <c r="C11" s="15"/>
      <c r="D11" s="15"/>
      <c r="E11" s="15"/>
      <c r="F11" s="15"/>
      <c r="G11" s="268"/>
      <c r="H11" s="269"/>
      <c r="I11" s="270"/>
      <c r="J11" s="190"/>
      <c r="K11" s="269"/>
      <c r="L11" s="268"/>
      <c r="M11" s="267"/>
      <c r="O11" s="265"/>
    </row>
    <row r="12" spans="1:15" ht="15.75" thickBot="1">
      <c r="A12" s="77"/>
      <c r="B12" s="76"/>
      <c r="C12" s="76"/>
      <c r="D12" s="76"/>
      <c r="E12" s="76"/>
      <c r="F12" s="76"/>
      <c r="G12" s="139"/>
      <c r="H12" s="257"/>
      <c r="I12" s="257"/>
      <c r="J12" s="257"/>
      <c r="K12" s="257"/>
      <c r="L12" s="139"/>
      <c r="M12" s="266"/>
      <c r="O12" s="265"/>
    </row>
    <row r="13" spans="1:15" s="140" customFormat="1" ht="30.75" customHeight="1" thickBot="1">
      <c r="A13" s="264">
        <v>4</v>
      </c>
      <c r="B13" s="64">
        <v>1</v>
      </c>
      <c r="C13" s="63" t="s">
        <v>3</v>
      </c>
      <c r="D13" s="64"/>
      <c r="E13" s="64"/>
      <c r="F13" s="64"/>
      <c r="G13" s="159" t="s">
        <v>120</v>
      </c>
      <c r="H13" s="263">
        <f>H15+H19+H22+H30+H36+H39+H41+H43+H45+H47+H49</f>
        <v>846060000000</v>
      </c>
      <c r="I13" s="263">
        <f>I15+I19+I22+I30+I36+I39+I41+I43+I45+I47+I49</f>
        <v>67879261909.010002</v>
      </c>
      <c r="J13" s="263">
        <f>J15+J19+J22+J30+J36+J39+J41+J43+J45+J47+J49</f>
        <v>66349011269.68</v>
      </c>
      <c r="K13" s="263">
        <f>J13+I13</f>
        <v>134228273178.69</v>
      </c>
      <c r="L13" s="262">
        <f>H13-K13</f>
        <v>711831726821.31006</v>
      </c>
      <c r="M13" s="261">
        <f>K13/H13</f>
        <v>0.15865100959587972</v>
      </c>
      <c r="N13" s="260"/>
      <c r="O13" s="259"/>
    </row>
    <row r="14" spans="1:15" ht="15.75" thickBot="1">
      <c r="A14" s="77"/>
      <c r="B14" s="136"/>
      <c r="C14" s="136"/>
      <c r="D14" s="136"/>
      <c r="E14" s="136"/>
      <c r="F14" s="136"/>
      <c r="G14" s="134"/>
      <c r="H14" s="258"/>
      <c r="I14" s="257"/>
      <c r="J14" s="257"/>
      <c r="K14" s="257"/>
      <c r="L14" s="139"/>
      <c r="M14" s="256"/>
      <c r="O14" s="184"/>
    </row>
    <row r="15" spans="1:15" ht="18" customHeight="1">
      <c r="A15" s="255">
        <v>4</v>
      </c>
      <c r="B15" s="254">
        <v>1</v>
      </c>
      <c r="C15" s="253" t="s">
        <v>3</v>
      </c>
      <c r="D15" s="253" t="s">
        <v>116</v>
      </c>
      <c r="E15" s="253" t="s">
        <v>14</v>
      </c>
      <c r="F15" s="252"/>
      <c r="G15" s="155" t="s">
        <v>119</v>
      </c>
      <c r="H15" s="251">
        <f>SUM(H16:H18)</f>
        <v>56000000000</v>
      </c>
      <c r="I15" s="250">
        <f>SUM(I16:I18)</f>
        <v>6010776062</v>
      </c>
      <c r="J15" s="249">
        <f>SUM(J16:J18)</f>
        <v>4621282140</v>
      </c>
      <c r="K15" s="248">
        <f>J15+I15</f>
        <v>10632058202</v>
      </c>
      <c r="L15" s="247">
        <f>H15-K15</f>
        <v>45367941798</v>
      </c>
      <c r="M15" s="99">
        <f>K15/H15</f>
        <v>0.18985818217857142</v>
      </c>
      <c r="N15" s="246"/>
      <c r="O15" s="213"/>
    </row>
    <row r="16" spans="1:15" ht="15">
      <c r="A16" s="244">
        <v>4</v>
      </c>
      <c r="B16" s="243">
        <v>1</v>
      </c>
      <c r="C16" s="242" t="s">
        <v>3</v>
      </c>
      <c r="D16" s="242" t="s">
        <v>116</v>
      </c>
      <c r="E16" s="242" t="s">
        <v>14</v>
      </c>
      <c r="F16" s="40" t="s">
        <v>2</v>
      </c>
      <c r="G16" s="26" t="s">
        <v>118</v>
      </c>
      <c r="H16" s="229">
        <f>'[1]PAJAK RINCI'!G12</f>
        <v>53385000000</v>
      </c>
      <c r="I16" s="209">
        <f>'[1]PAJAK RINCI'!H12</f>
        <v>5617425116</v>
      </c>
      <c r="J16" s="208">
        <f>'[1]PAJAK RINCI'!I12</f>
        <v>4261863832</v>
      </c>
      <c r="K16" s="240">
        <f>J16+I16</f>
        <v>9879288948</v>
      </c>
      <c r="L16" s="222">
        <f>H16-K16</f>
        <v>43505711052</v>
      </c>
      <c r="M16" s="38">
        <f>K16/H16</f>
        <v>0.18505739342511943</v>
      </c>
      <c r="N16" s="185"/>
      <c r="O16" s="213"/>
    </row>
    <row r="17" spans="1:15" ht="15">
      <c r="A17" s="244">
        <v>4</v>
      </c>
      <c r="B17" s="243">
        <v>1</v>
      </c>
      <c r="C17" s="242" t="s">
        <v>3</v>
      </c>
      <c r="D17" s="242" t="s">
        <v>116</v>
      </c>
      <c r="E17" s="242" t="s">
        <v>14</v>
      </c>
      <c r="F17" s="40" t="s">
        <v>59</v>
      </c>
      <c r="G17" s="245" t="s">
        <v>117</v>
      </c>
      <c r="H17" s="229">
        <f>'[1]PAJAK RINCI'!G13</f>
        <v>472500000</v>
      </c>
      <c r="I17" s="209">
        <f>'[1]PAJAK RINCI'!H13</f>
        <v>30818678</v>
      </c>
      <c r="J17" s="208">
        <f>'[1]PAJAK RINCI'!I13</f>
        <v>23847796</v>
      </c>
      <c r="K17" s="240">
        <f>J17+I17</f>
        <v>54666474</v>
      </c>
      <c r="L17" s="222">
        <f>H17-K17</f>
        <v>417833526</v>
      </c>
      <c r="M17" s="38">
        <f>K17/H17</f>
        <v>0.11569624126984127</v>
      </c>
      <c r="N17" s="185"/>
      <c r="O17" s="213"/>
    </row>
    <row r="18" spans="1:15" ht="15">
      <c r="A18" s="244">
        <v>4</v>
      </c>
      <c r="B18" s="243">
        <v>1</v>
      </c>
      <c r="C18" s="242" t="s">
        <v>3</v>
      </c>
      <c r="D18" s="242" t="s">
        <v>116</v>
      </c>
      <c r="E18" s="242" t="s">
        <v>14</v>
      </c>
      <c r="F18" s="40" t="s">
        <v>115</v>
      </c>
      <c r="G18" s="241" t="s">
        <v>114</v>
      </c>
      <c r="H18" s="229">
        <f>'[1]PAJAK RINCI'!G14</f>
        <v>2142500000</v>
      </c>
      <c r="I18" s="209">
        <f>'[1]PAJAK RINCI'!H14</f>
        <v>362532268</v>
      </c>
      <c r="J18" s="208">
        <f>'[1]PAJAK RINCI'!I14</f>
        <v>335570512</v>
      </c>
      <c r="K18" s="240">
        <f>J18+I18</f>
        <v>698102780</v>
      </c>
      <c r="L18" s="222">
        <f>H18-K18</f>
        <v>1444397220</v>
      </c>
      <c r="M18" s="38">
        <f>K18/H18</f>
        <v>0.32583560326721123</v>
      </c>
      <c r="N18" s="185"/>
      <c r="O18" s="213"/>
    </row>
    <row r="19" spans="1:15" ht="19.5" customHeight="1">
      <c r="A19" s="221">
        <v>4</v>
      </c>
      <c r="B19" s="220">
        <v>1</v>
      </c>
      <c r="C19" s="219" t="s">
        <v>3</v>
      </c>
      <c r="D19" s="219" t="s">
        <v>25</v>
      </c>
      <c r="E19" s="219"/>
      <c r="F19" s="219"/>
      <c r="G19" s="150" t="s">
        <v>113</v>
      </c>
      <c r="H19" s="216">
        <f>SUM(H20:H21)</f>
        <v>163404476287</v>
      </c>
      <c r="I19" s="232">
        <f>SUM(I20:I21)</f>
        <v>16536779560</v>
      </c>
      <c r="J19" s="216">
        <f>SUM(J20:J21)</f>
        <v>14060865458</v>
      </c>
      <c r="K19" s="215">
        <f>J19+I19</f>
        <v>30597645018</v>
      </c>
      <c r="L19" s="214">
        <f>H19-K19</f>
        <v>132806831269</v>
      </c>
      <c r="M19" s="99">
        <f>K19/H19</f>
        <v>0.18725095978557513</v>
      </c>
      <c r="N19" s="185"/>
      <c r="O19" s="213"/>
    </row>
    <row r="20" spans="1:15" ht="15">
      <c r="A20" s="212">
        <v>4</v>
      </c>
      <c r="B20" s="211">
        <v>1</v>
      </c>
      <c r="C20" s="119" t="s">
        <v>3</v>
      </c>
      <c r="D20" s="119" t="s">
        <v>25</v>
      </c>
      <c r="E20" s="119" t="s">
        <v>3</v>
      </c>
      <c r="F20" s="119" t="s">
        <v>2</v>
      </c>
      <c r="G20" s="26" t="s">
        <v>112</v>
      </c>
      <c r="H20" s="229">
        <f>'[1]PAJAK RINCI'!G16</f>
        <v>151239476287</v>
      </c>
      <c r="I20" s="209">
        <f>'[1]PAJAK RINCI'!H16</f>
        <v>16366846817</v>
      </c>
      <c r="J20" s="208">
        <f>'[1]PAJAK RINCI'!I16</f>
        <v>13997240787</v>
      </c>
      <c r="K20" s="240">
        <f>J20+I20</f>
        <v>30364087604</v>
      </c>
      <c r="L20" s="222">
        <f>H20-K20</f>
        <v>120875388683</v>
      </c>
      <c r="M20" s="38">
        <f>K20/H20</f>
        <v>0.20076826731652725</v>
      </c>
      <c r="N20" s="185"/>
      <c r="O20" s="213"/>
    </row>
    <row r="21" spans="1:15" ht="15">
      <c r="A21" s="212">
        <v>4</v>
      </c>
      <c r="B21" s="211">
        <v>1</v>
      </c>
      <c r="C21" s="119" t="s">
        <v>3</v>
      </c>
      <c r="D21" s="119" t="s">
        <v>25</v>
      </c>
      <c r="E21" s="119" t="s">
        <v>11</v>
      </c>
      <c r="F21" s="119" t="s">
        <v>43</v>
      </c>
      <c r="G21" s="26" t="s">
        <v>111</v>
      </c>
      <c r="H21" s="229">
        <f>'[1]PAJAK RINCI'!G17</f>
        <v>12165000000</v>
      </c>
      <c r="I21" s="209">
        <f>'[1]PAJAK RINCI'!H17</f>
        <v>169932743</v>
      </c>
      <c r="J21" s="208">
        <f>'[1]PAJAK RINCI'!I17</f>
        <v>63624671</v>
      </c>
      <c r="K21" s="240">
        <f>J21+I21</f>
        <v>233557414</v>
      </c>
      <c r="L21" s="222">
        <f>H21-K21</f>
        <v>11931442586</v>
      </c>
      <c r="M21" s="38">
        <f>K21/H21</f>
        <v>1.9199129798602547E-2</v>
      </c>
      <c r="N21" s="185"/>
      <c r="O21" s="213"/>
    </row>
    <row r="22" spans="1:15" ht="18.75" customHeight="1">
      <c r="A22" s="221">
        <v>4</v>
      </c>
      <c r="B22" s="220">
        <v>1</v>
      </c>
      <c r="C22" s="219" t="s">
        <v>3</v>
      </c>
      <c r="D22" s="219" t="s">
        <v>23</v>
      </c>
      <c r="E22" s="219"/>
      <c r="F22" s="219"/>
      <c r="G22" s="150" t="s">
        <v>110</v>
      </c>
      <c r="H22" s="217">
        <f>SUM(H23:H29)</f>
        <v>10000000000</v>
      </c>
      <c r="I22" s="217">
        <f>SUM(I23:I29)</f>
        <v>1082184866</v>
      </c>
      <c r="J22" s="216">
        <f>SUM(J23:J29)</f>
        <v>913024934.79999995</v>
      </c>
      <c r="K22" s="215">
        <f>J22+I22</f>
        <v>1995209800.8</v>
      </c>
      <c r="L22" s="214">
        <f>H22-K22</f>
        <v>8004790199.1999998</v>
      </c>
      <c r="M22" s="99">
        <f>K22/H22</f>
        <v>0.19952098007999999</v>
      </c>
      <c r="N22" s="239"/>
      <c r="O22" s="213"/>
    </row>
    <row r="23" spans="1:15" ht="30.75" customHeight="1">
      <c r="A23" s="212">
        <v>4</v>
      </c>
      <c r="B23" s="211">
        <v>1</v>
      </c>
      <c r="C23" s="119" t="s">
        <v>3</v>
      </c>
      <c r="D23" s="119" t="s">
        <v>23</v>
      </c>
      <c r="E23" s="119" t="s">
        <v>3</v>
      </c>
      <c r="F23" s="119" t="s">
        <v>2</v>
      </c>
      <c r="G23" s="237" t="s">
        <v>109</v>
      </c>
      <c r="H23" s="229">
        <v>3576500000</v>
      </c>
      <c r="I23" s="236">
        <f>'[1]PAJAK RINCI'!H19</f>
        <v>435977549</v>
      </c>
      <c r="J23" s="235">
        <f>'[1]PAJAK RINCI'!I19</f>
        <v>279751241.89999998</v>
      </c>
      <c r="K23" s="234">
        <f>J23+I23</f>
        <v>715728790.89999998</v>
      </c>
      <c r="L23" s="233">
        <f>H23-K23</f>
        <v>2860771209.0999999</v>
      </c>
      <c r="M23" s="107">
        <f>K23/H23</f>
        <v>0.20011989120648679</v>
      </c>
      <c r="N23" s="238"/>
      <c r="O23" s="213"/>
    </row>
    <row r="24" spans="1:15" ht="15">
      <c r="A24" s="212">
        <v>4</v>
      </c>
      <c r="B24" s="211">
        <v>1</v>
      </c>
      <c r="C24" s="119" t="s">
        <v>3</v>
      </c>
      <c r="D24" s="119" t="s">
        <v>23</v>
      </c>
      <c r="E24" s="119" t="s">
        <v>11</v>
      </c>
      <c r="F24" s="119" t="s">
        <v>43</v>
      </c>
      <c r="G24" s="177" t="s">
        <v>108</v>
      </c>
      <c r="H24" s="229">
        <v>1809000000</v>
      </c>
      <c r="I24" s="209">
        <f>'[1]PAJAK RINCI'!H20</f>
        <v>17060500</v>
      </c>
      <c r="J24" s="208">
        <f>'[1]PAJAK RINCI'!I20</f>
        <v>121088440</v>
      </c>
      <c r="K24" s="207">
        <f>J24+I24</f>
        <v>138148940</v>
      </c>
      <c r="L24" s="222">
        <f>H24-K24</f>
        <v>1670851060</v>
      </c>
      <c r="M24" s="38">
        <f>K24/H24</f>
        <v>7.6367573244886675E-2</v>
      </c>
      <c r="N24" s="45"/>
      <c r="O24" s="213"/>
    </row>
    <row r="25" spans="1:15" ht="15">
      <c r="A25" s="212">
        <v>4</v>
      </c>
      <c r="B25" s="211">
        <v>1</v>
      </c>
      <c r="C25" s="119" t="s">
        <v>3</v>
      </c>
      <c r="D25" s="119" t="s">
        <v>23</v>
      </c>
      <c r="E25" s="119" t="s">
        <v>14</v>
      </c>
      <c r="F25" s="119" t="s">
        <v>51</v>
      </c>
      <c r="G25" s="177" t="s">
        <v>107</v>
      </c>
      <c r="H25" s="229">
        <v>760500000</v>
      </c>
      <c r="I25" s="209">
        <f>'[1]PAJAK RINCI'!H21</f>
        <v>0</v>
      </c>
      <c r="J25" s="208">
        <f>'[1]PAJAK RINCI'!I21</f>
        <v>500000</v>
      </c>
      <c r="K25" s="207">
        <f>J25+I25</f>
        <v>500000</v>
      </c>
      <c r="L25" s="222">
        <f>H25-K25</f>
        <v>760000000</v>
      </c>
      <c r="M25" s="38">
        <f>K25/H25</f>
        <v>6.5746219592373442E-4</v>
      </c>
      <c r="N25" s="45"/>
      <c r="O25" s="213"/>
    </row>
    <row r="26" spans="1:15" ht="15">
      <c r="A26" s="212">
        <v>4</v>
      </c>
      <c r="B26" s="211">
        <v>1</v>
      </c>
      <c r="C26" s="119" t="s">
        <v>3</v>
      </c>
      <c r="D26" s="119" t="s">
        <v>23</v>
      </c>
      <c r="E26" s="119" t="s">
        <v>5</v>
      </c>
      <c r="F26" s="119" t="s">
        <v>61</v>
      </c>
      <c r="G26" s="177" t="s">
        <v>106</v>
      </c>
      <c r="H26" s="229">
        <v>618000000</v>
      </c>
      <c r="I26" s="209">
        <f>'[1]PAJAK RINCI'!H22</f>
        <v>257839330</v>
      </c>
      <c r="J26" s="208">
        <f>'[1]PAJAK RINCI'!I22</f>
        <v>249135692.90000001</v>
      </c>
      <c r="K26" s="207">
        <f>J26+I26</f>
        <v>506975022.89999998</v>
      </c>
      <c r="L26" s="222">
        <f>H26-K26</f>
        <v>111024977.10000002</v>
      </c>
      <c r="M26" s="38">
        <f>K26/H26</f>
        <v>0.82034793349514556</v>
      </c>
      <c r="N26" s="45"/>
      <c r="O26" s="213"/>
    </row>
    <row r="27" spans="1:15" ht="30.75" customHeight="1">
      <c r="A27" s="212">
        <v>4</v>
      </c>
      <c r="B27" s="211">
        <v>1</v>
      </c>
      <c r="C27" s="119" t="s">
        <v>3</v>
      </c>
      <c r="D27" s="119" t="s">
        <v>23</v>
      </c>
      <c r="E27" s="119" t="s">
        <v>30</v>
      </c>
      <c r="F27" s="119" t="s">
        <v>97</v>
      </c>
      <c r="G27" s="237" t="s">
        <v>105</v>
      </c>
      <c r="H27" s="229">
        <v>288000000</v>
      </c>
      <c r="I27" s="236">
        <f>'[1]PAJAK RINCI'!H23</f>
        <v>146704346</v>
      </c>
      <c r="J27" s="235">
        <f>'[1]PAJAK RINCI'!I23</f>
        <v>63383114</v>
      </c>
      <c r="K27" s="234">
        <f>J27+I27</f>
        <v>210087460</v>
      </c>
      <c r="L27" s="233">
        <f>H27-K27</f>
        <v>77912540</v>
      </c>
      <c r="M27" s="107">
        <f>K27/H27</f>
        <v>0.72947034722222226</v>
      </c>
      <c r="N27" s="45"/>
      <c r="O27" s="213"/>
    </row>
    <row r="28" spans="1:15" ht="15">
      <c r="A28" s="212">
        <v>4</v>
      </c>
      <c r="B28" s="211">
        <v>1</v>
      </c>
      <c r="C28" s="119" t="s">
        <v>3</v>
      </c>
      <c r="D28" s="119" t="s">
        <v>23</v>
      </c>
      <c r="E28" s="119" t="s">
        <v>7</v>
      </c>
      <c r="F28" s="119" t="s">
        <v>79</v>
      </c>
      <c r="G28" s="177" t="s">
        <v>104</v>
      </c>
      <c r="H28" s="229">
        <v>1411500000</v>
      </c>
      <c r="I28" s="209">
        <f>'[1]PAJAK RINCI'!H24</f>
        <v>73458421</v>
      </c>
      <c r="J28" s="208">
        <f>'[1]PAJAK RINCI'!I24</f>
        <v>68937024</v>
      </c>
      <c r="K28" s="207">
        <f>J28+I28</f>
        <v>142395445</v>
      </c>
      <c r="L28" s="222">
        <f>H28-K28</f>
        <v>1269104555</v>
      </c>
      <c r="M28" s="38">
        <f>K28/H28</f>
        <v>0.10088235565001771</v>
      </c>
      <c r="N28" s="45"/>
      <c r="O28" s="213"/>
    </row>
    <row r="29" spans="1:15" ht="15">
      <c r="A29" s="212">
        <v>4</v>
      </c>
      <c r="B29" s="211">
        <v>1</v>
      </c>
      <c r="C29" s="119" t="s">
        <v>3</v>
      </c>
      <c r="D29" s="119" t="s">
        <v>23</v>
      </c>
      <c r="E29" s="119" t="s">
        <v>25</v>
      </c>
      <c r="F29" s="119" t="s">
        <v>59</v>
      </c>
      <c r="G29" s="177" t="s">
        <v>103</v>
      </c>
      <c r="H29" s="229">
        <v>1536500000</v>
      </c>
      <c r="I29" s="209">
        <f>'[1]PAJAK RINCI'!H25</f>
        <v>151144720</v>
      </c>
      <c r="J29" s="208">
        <f>'[1]PAJAK RINCI'!I25</f>
        <v>130229422</v>
      </c>
      <c r="K29" s="207">
        <f>J29+I29</f>
        <v>281374142</v>
      </c>
      <c r="L29" s="222">
        <f>H29-K29</f>
        <v>1255125858</v>
      </c>
      <c r="M29" s="38">
        <f>K29/H29</f>
        <v>0.18312667881548975</v>
      </c>
      <c r="N29" s="45"/>
      <c r="O29" s="213"/>
    </row>
    <row r="30" spans="1:15" ht="18" customHeight="1">
      <c r="A30" s="221">
        <v>4</v>
      </c>
      <c r="B30" s="220">
        <v>1</v>
      </c>
      <c r="C30" s="219" t="s">
        <v>3</v>
      </c>
      <c r="D30" s="219" t="s">
        <v>54</v>
      </c>
      <c r="E30" s="219"/>
      <c r="F30" s="219"/>
      <c r="G30" s="205" t="s">
        <v>102</v>
      </c>
      <c r="H30" s="232">
        <f>SUM(H31:H35)</f>
        <v>24000000000</v>
      </c>
      <c r="I30" s="216">
        <f>SUM(I31:I35)</f>
        <v>7516341988</v>
      </c>
      <c r="J30" s="216">
        <f>SUM(J31:J35)</f>
        <v>3669644142</v>
      </c>
      <c r="K30" s="215">
        <f>J30+I30</f>
        <v>11185986130</v>
      </c>
      <c r="L30" s="214">
        <f>H30-K30</f>
        <v>12814013870</v>
      </c>
      <c r="M30" s="99">
        <f>K30/H30</f>
        <v>0.46608275541666666</v>
      </c>
      <c r="N30" s="185"/>
      <c r="O30" s="213"/>
    </row>
    <row r="31" spans="1:15" ht="15">
      <c r="A31" s="212">
        <v>4</v>
      </c>
      <c r="B31" s="211">
        <v>1</v>
      </c>
      <c r="C31" s="119" t="s">
        <v>3</v>
      </c>
      <c r="D31" s="119" t="s">
        <v>54</v>
      </c>
      <c r="E31" s="119" t="s">
        <v>3</v>
      </c>
      <c r="F31" s="119" t="s">
        <v>2</v>
      </c>
      <c r="G31" s="231" t="s">
        <v>101</v>
      </c>
      <c r="H31" s="229">
        <f>'[1]PAJAK RINCI'!G27</f>
        <v>22740000000</v>
      </c>
      <c r="I31" s="209">
        <f>'[1]PAJAK RINCI'!H27</f>
        <v>7362514708</v>
      </c>
      <c r="J31" s="208">
        <f>'[1]PAJAK RINCI'!I27</f>
        <v>3437380107</v>
      </c>
      <c r="K31" s="207">
        <f>J31+I31</f>
        <v>10799894815</v>
      </c>
      <c r="L31" s="222">
        <f>H31-K31</f>
        <v>11940105185</v>
      </c>
      <c r="M31" s="38">
        <f>K31/H31</f>
        <v>0.4749294113896218</v>
      </c>
      <c r="N31" s="185"/>
      <c r="O31" s="213"/>
    </row>
    <row r="32" spans="1:15" ht="15">
      <c r="A32" s="212">
        <v>4</v>
      </c>
      <c r="B32" s="211">
        <v>1</v>
      </c>
      <c r="C32" s="119" t="s">
        <v>3</v>
      </c>
      <c r="D32" s="119" t="s">
        <v>54</v>
      </c>
      <c r="E32" s="119" t="s">
        <v>11</v>
      </c>
      <c r="F32" s="119" t="s">
        <v>43</v>
      </c>
      <c r="G32" s="26" t="s">
        <v>100</v>
      </c>
      <c r="H32" s="229">
        <f>'[1]PAJAK RINCI'!G28</f>
        <v>1155000000</v>
      </c>
      <c r="I32" s="209">
        <f>'[1]PAJAK RINCI'!H28</f>
        <v>115682940</v>
      </c>
      <c r="J32" s="208">
        <f>'[1]PAJAK RINCI'!I28</f>
        <v>196385835</v>
      </c>
      <c r="K32" s="207">
        <f>J32+I32</f>
        <v>312068775</v>
      </c>
      <c r="L32" s="222">
        <f>H32-K32</f>
        <v>842931225</v>
      </c>
      <c r="M32" s="38">
        <f>K32/H32</f>
        <v>0.27018941558441556</v>
      </c>
      <c r="N32" s="185"/>
      <c r="O32" s="213"/>
    </row>
    <row r="33" spans="1:15" ht="15">
      <c r="A33" s="212">
        <v>4</v>
      </c>
      <c r="B33" s="211">
        <v>1</v>
      </c>
      <c r="C33" s="119" t="s">
        <v>3</v>
      </c>
      <c r="D33" s="119" t="s">
        <v>54</v>
      </c>
      <c r="E33" s="119" t="s">
        <v>14</v>
      </c>
      <c r="F33" s="119" t="s">
        <v>51</v>
      </c>
      <c r="G33" s="26" t="s">
        <v>99</v>
      </c>
      <c r="H33" s="229">
        <f>'[1]PAJAK RINCI'!G29</f>
        <v>1575000</v>
      </c>
      <c r="I33" s="209">
        <f>'[1]PAJAK RINCI'!H29</f>
        <v>0</v>
      </c>
      <c r="J33" s="208">
        <f>'[1]PAJAK RINCI'!I29</f>
        <v>0</v>
      </c>
      <c r="K33" s="207">
        <f>J33+I33</f>
        <v>0</v>
      </c>
      <c r="L33" s="222">
        <f>H33-K33</f>
        <v>1575000</v>
      </c>
      <c r="M33" s="38">
        <f>K33/H33</f>
        <v>0</v>
      </c>
      <c r="N33" s="185"/>
      <c r="O33" s="213"/>
    </row>
    <row r="34" spans="1:15" ht="15">
      <c r="A34" s="212">
        <v>4</v>
      </c>
      <c r="B34" s="211">
        <v>1</v>
      </c>
      <c r="C34" s="119" t="s">
        <v>3</v>
      </c>
      <c r="D34" s="119" t="s">
        <v>54</v>
      </c>
      <c r="E34" s="119" t="s">
        <v>5</v>
      </c>
      <c r="F34" s="119" t="s">
        <v>61</v>
      </c>
      <c r="G34" s="26" t="s">
        <v>98</v>
      </c>
      <c r="H34" s="229">
        <f>'[1]PAJAK RINCI'!G30</f>
        <v>1050000</v>
      </c>
      <c r="I34" s="209">
        <f>'[1]PAJAK RINCI'!H30</f>
        <v>7200000</v>
      </c>
      <c r="J34" s="208">
        <f>'[1]PAJAK RINCI'!I30</f>
        <v>2400000</v>
      </c>
      <c r="K34" s="207">
        <f>J34+I34</f>
        <v>9600000</v>
      </c>
      <c r="L34" s="222">
        <f>H34-K34</f>
        <v>-8550000</v>
      </c>
      <c r="M34" s="38">
        <f>K34/H34</f>
        <v>9.1428571428571423</v>
      </c>
      <c r="N34" s="185"/>
      <c r="O34" s="213"/>
    </row>
    <row r="35" spans="1:15" ht="15">
      <c r="A35" s="212">
        <v>4</v>
      </c>
      <c r="B35" s="211">
        <v>1</v>
      </c>
      <c r="C35" s="119" t="s">
        <v>3</v>
      </c>
      <c r="D35" s="119" t="s">
        <v>54</v>
      </c>
      <c r="E35" s="119" t="s">
        <v>30</v>
      </c>
      <c r="F35" s="119" t="s">
        <v>97</v>
      </c>
      <c r="G35" s="26" t="s">
        <v>96</v>
      </c>
      <c r="H35" s="229">
        <f>'[1]PAJAK RINCI'!G31</f>
        <v>102375000</v>
      </c>
      <c r="I35" s="209">
        <f>'[1]PAJAK RINCI'!H31</f>
        <v>30944340</v>
      </c>
      <c r="J35" s="208">
        <f>'[1]PAJAK RINCI'!I31</f>
        <v>33478200</v>
      </c>
      <c r="K35" s="207">
        <f>J35+I35</f>
        <v>64422540</v>
      </c>
      <c r="L35" s="222">
        <f>H35-K35</f>
        <v>37952460</v>
      </c>
      <c r="M35" s="38">
        <f>K35/H35</f>
        <v>0.62927999999999995</v>
      </c>
      <c r="N35" s="185"/>
      <c r="O35" s="213"/>
    </row>
    <row r="36" spans="1:15" ht="18.75" customHeight="1">
      <c r="A36" s="221">
        <v>4</v>
      </c>
      <c r="B36" s="220">
        <v>1</v>
      </c>
      <c r="C36" s="219" t="s">
        <v>3</v>
      </c>
      <c r="D36" s="219" t="s">
        <v>68</v>
      </c>
      <c r="E36" s="219"/>
      <c r="F36" s="219"/>
      <c r="G36" s="150" t="s">
        <v>95</v>
      </c>
      <c r="H36" s="217">
        <f>SUM(H37:H38)</f>
        <v>108060000000</v>
      </c>
      <c r="I36" s="217">
        <f>SUM(I37:I38)</f>
        <v>10123411933.01</v>
      </c>
      <c r="J36" s="216">
        <f>J37+J38</f>
        <v>10140109350.879999</v>
      </c>
      <c r="K36" s="215">
        <f>J36+I36</f>
        <v>20263521283.889999</v>
      </c>
      <c r="L36" s="214">
        <f>H36-K36</f>
        <v>87796478716.110001</v>
      </c>
      <c r="M36" s="99">
        <f>K36/H36</f>
        <v>0.18752101872931703</v>
      </c>
      <c r="N36" s="185"/>
      <c r="O36" s="213"/>
    </row>
    <row r="37" spans="1:15" ht="15">
      <c r="A37" s="212">
        <v>4</v>
      </c>
      <c r="B37" s="211">
        <v>1</v>
      </c>
      <c r="C37" s="119" t="s">
        <v>3</v>
      </c>
      <c r="D37" s="119" t="s">
        <v>68</v>
      </c>
      <c r="E37" s="119" t="s">
        <v>3</v>
      </c>
      <c r="F37" s="119" t="s">
        <v>2</v>
      </c>
      <c r="G37" s="230" t="s">
        <v>94</v>
      </c>
      <c r="H37" s="229">
        <f>'[1]PAJAK RINCI'!G33</f>
        <v>107610000000</v>
      </c>
      <c r="I37" s="209">
        <f>'[1]PAJAK RINCI'!H33</f>
        <v>10096432824</v>
      </c>
      <c r="J37" s="208">
        <f>'[1]PAJAK RINCI'!I33</f>
        <v>10113960515</v>
      </c>
      <c r="K37" s="207">
        <f>J37+I37</f>
        <v>20210393339</v>
      </c>
      <c r="L37" s="222">
        <f>H37-K37</f>
        <v>87399606661</v>
      </c>
      <c r="M37" s="38">
        <f>K37/H37</f>
        <v>0.18781147977883098</v>
      </c>
      <c r="N37" s="185"/>
      <c r="O37" s="213"/>
    </row>
    <row r="38" spans="1:15" ht="15">
      <c r="A38" s="212">
        <v>4</v>
      </c>
      <c r="B38" s="211">
        <v>1</v>
      </c>
      <c r="C38" s="119" t="s">
        <v>3</v>
      </c>
      <c r="D38" s="119" t="s">
        <v>68</v>
      </c>
      <c r="E38" s="119" t="s">
        <v>11</v>
      </c>
      <c r="F38" s="119" t="s">
        <v>43</v>
      </c>
      <c r="G38" s="230" t="s">
        <v>93</v>
      </c>
      <c r="H38" s="229">
        <f>'[1]PAJAK RINCI'!G34</f>
        <v>450000000</v>
      </c>
      <c r="I38" s="209">
        <f>'[1]PAJAK RINCI'!H34</f>
        <v>26979109.010000002</v>
      </c>
      <c r="J38" s="208">
        <f>'[1]PAJAK RINCI'!I34</f>
        <v>26148835.879999999</v>
      </c>
      <c r="K38" s="207">
        <f>J38+I38</f>
        <v>53127944.890000001</v>
      </c>
      <c r="L38" s="222">
        <f>H38-K38</f>
        <v>396872055.11000001</v>
      </c>
      <c r="M38" s="38">
        <f>K38/H38</f>
        <v>0.11806209975555555</v>
      </c>
      <c r="N38" s="185"/>
      <c r="O38" s="213"/>
    </row>
    <row r="39" spans="1:15" ht="18" customHeight="1">
      <c r="A39" s="221">
        <v>4</v>
      </c>
      <c r="B39" s="220">
        <v>1</v>
      </c>
      <c r="C39" s="219" t="s">
        <v>3</v>
      </c>
      <c r="D39" s="219" t="s">
        <v>27</v>
      </c>
      <c r="E39" s="219"/>
      <c r="F39" s="219"/>
      <c r="G39" s="210" t="s">
        <v>92</v>
      </c>
      <c r="H39" s="218">
        <f>SUM(H40)</f>
        <v>4000000000</v>
      </c>
      <c r="I39" s="217">
        <f>SUM(I40)</f>
        <v>349223111</v>
      </c>
      <c r="J39" s="216">
        <f>J40</f>
        <v>441494875</v>
      </c>
      <c r="K39" s="215">
        <f>J39+I39</f>
        <v>790717986</v>
      </c>
      <c r="L39" s="214">
        <f>H39-K39</f>
        <v>3209282014</v>
      </c>
      <c r="M39" s="99">
        <f>K39/H39</f>
        <v>0.1976794965</v>
      </c>
      <c r="N39" s="185"/>
      <c r="O39" s="213"/>
    </row>
    <row r="40" spans="1:15" ht="15">
      <c r="A40" s="212">
        <v>4</v>
      </c>
      <c r="B40" s="211">
        <v>1</v>
      </c>
      <c r="C40" s="119" t="s">
        <v>3</v>
      </c>
      <c r="D40" s="119" t="s">
        <v>27</v>
      </c>
      <c r="E40" s="119" t="s">
        <v>3</v>
      </c>
      <c r="F40" s="119" t="s">
        <v>2</v>
      </c>
      <c r="G40" s="26" t="s">
        <v>91</v>
      </c>
      <c r="H40" s="228">
        <f>'[1]PAJAK RINCI'!G36</f>
        <v>4000000000</v>
      </c>
      <c r="I40" s="209">
        <f>'[1]PAJAK RINCI'!H36</f>
        <v>349223111</v>
      </c>
      <c r="J40" s="208">
        <f>'[1]PAJAK RINCI'!I36</f>
        <v>441494875</v>
      </c>
      <c r="K40" s="207">
        <f>J40+I40</f>
        <v>790717986</v>
      </c>
      <c r="L40" s="222">
        <f>H40-K40</f>
        <v>3209282014</v>
      </c>
      <c r="M40" s="38">
        <f>K40/H40</f>
        <v>0.1976794965</v>
      </c>
      <c r="N40" s="185"/>
      <c r="O40" s="213"/>
    </row>
    <row r="41" spans="1:15" ht="18" customHeight="1">
      <c r="A41" s="221">
        <v>4</v>
      </c>
      <c r="B41" s="220">
        <v>1</v>
      </c>
      <c r="C41" s="219" t="s">
        <v>3</v>
      </c>
      <c r="D41" s="219" t="s">
        <v>21</v>
      </c>
      <c r="E41" s="219"/>
      <c r="F41" s="219"/>
      <c r="G41" s="106" t="s">
        <v>90</v>
      </c>
      <c r="H41" s="227">
        <f>SUM(H42)</f>
        <v>3500000000</v>
      </c>
      <c r="I41" s="217">
        <f>SUM(I42)</f>
        <v>569887311</v>
      </c>
      <c r="J41" s="216">
        <f>J42</f>
        <v>251508215</v>
      </c>
      <c r="K41" s="215">
        <f>J41+I41</f>
        <v>821395526</v>
      </c>
      <c r="L41" s="214">
        <f>H41-K41</f>
        <v>2678604474</v>
      </c>
      <c r="M41" s="99">
        <f>K41/H41</f>
        <v>0.234684436</v>
      </c>
      <c r="N41" s="225"/>
      <c r="O41" s="213"/>
    </row>
    <row r="42" spans="1:15" ht="15">
      <c r="A42" s="212">
        <v>4</v>
      </c>
      <c r="B42" s="211">
        <v>1</v>
      </c>
      <c r="C42" s="119" t="s">
        <v>3</v>
      </c>
      <c r="D42" s="119" t="s">
        <v>21</v>
      </c>
      <c r="E42" s="119" t="s">
        <v>3</v>
      </c>
      <c r="F42" s="119" t="s">
        <v>2</v>
      </c>
      <c r="G42" s="26" t="s">
        <v>90</v>
      </c>
      <c r="H42" s="226">
        <f>'[1]PAJAK RINCI'!G38</f>
        <v>3500000000</v>
      </c>
      <c r="I42" s="209">
        <f>'[1]PAJAK RINCI'!H38</f>
        <v>569887311</v>
      </c>
      <c r="J42" s="208">
        <f>'[1]PAJAK RINCI'!I38</f>
        <v>251508215</v>
      </c>
      <c r="K42" s="207">
        <f>J42+I42</f>
        <v>821395526</v>
      </c>
      <c r="L42" s="222">
        <f>H42-K42</f>
        <v>2678604474</v>
      </c>
      <c r="M42" s="38">
        <f>K42/H42</f>
        <v>0.234684436</v>
      </c>
      <c r="N42" s="225"/>
      <c r="O42" s="213"/>
    </row>
    <row r="43" spans="1:15" ht="18" customHeight="1">
      <c r="A43" s="221">
        <v>4</v>
      </c>
      <c r="B43" s="220">
        <v>1</v>
      </c>
      <c r="C43" s="219" t="s">
        <v>3</v>
      </c>
      <c r="D43" s="219" t="s">
        <v>15</v>
      </c>
      <c r="E43" s="219"/>
      <c r="F43" s="219"/>
      <c r="G43" s="106" t="s">
        <v>89</v>
      </c>
      <c r="H43" s="224">
        <f>SUM(H44)</f>
        <v>73000000000</v>
      </c>
      <c r="I43" s="217">
        <f>SUM(I44)</f>
        <v>1893805632</v>
      </c>
      <c r="J43" s="216">
        <f>J44</f>
        <v>2948863705</v>
      </c>
      <c r="K43" s="215">
        <f>J43+I43</f>
        <v>4842669337</v>
      </c>
      <c r="L43" s="214">
        <f>H43-K43</f>
        <v>68157330663</v>
      </c>
      <c r="M43" s="99">
        <f>K43/H43</f>
        <v>6.6337936123287672E-2</v>
      </c>
      <c r="N43" s="185"/>
      <c r="O43" s="213"/>
    </row>
    <row r="44" spans="1:15" ht="15">
      <c r="A44" s="212">
        <v>4</v>
      </c>
      <c r="B44" s="211">
        <v>1</v>
      </c>
      <c r="C44" s="119" t="s">
        <v>3</v>
      </c>
      <c r="D44" s="119" t="s">
        <v>15</v>
      </c>
      <c r="E44" s="119" t="s">
        <v>3</v>
      </c>
      <c r="F44" s="119" t="s">
        <v>2</v>
      </c>
      <c r="G44" s="26" t="s">
        <v>89</v>
      </c>
      <c r="H44" s="223">
        <f>'[1]PAJAK RINCI'!G40</f>
        <v>73000000000</v>
      </c>
      <c r="I44" s="209">
        <f>'[1]PAJAK RINCI'!H40</f>
        <v>1893805632</v>
      </c>
      <c r="J44" s="208">
        <f>'[1]PAJAK RINCI'!I40</f>
        <v>2948863705</v>
      </c>
      <c r="K44" s="207">
        <f>J44+I44</f>
        <v>4842669337</v>
      </c>
      <c r="L44" s="222">
        <f>H44-K44</f>
        <v>68157330663</v>
      </c>
      <c r="M44" s="38">
        <f>K44/H44</f>
        <v>6.6337936123287672E-2</v>
      </c>
      <c r="N44" s="185"/>
      <c r="O44" s="213"/>
    </row>
    <row r="45" spans="1:15" ht="18" customHeight="1">
      <c r="A45" s="221">
        <v>4</v>
      </c>
      <c r="B45" s="220">
        <v>1</v>
      </c>
      <c r="C45" s="219" t="s">
        <v>3</v>
      </c>
      <c r="D45" s="219" t="s">
        <v>9</v>
      </c>
      <c r="E45" s="219"/>
      <c r="F45" s="219"/>
      <c r="G45" s="106" t="s">
        <v>88</v>
      </c>
      <c r="H45" s="218">
        <f>SUM(H46)</f>
        <v>220000000000</v>
      </c>
      <c r="I45" s="217">
        <f>SUM(I46)</f>
        <v>10037627846</v>
      </c>
      <c r="J45" s="216">
        <f>J46</f>
        <v>14665073849</v>
      </c>
      <c r="K45" s="215">
        <f>J45+I45</f>
        <v>24702701695</v>
      </c>
      <c r="L45" s="214">
        <f>H45-K45</f>
        <v>195297298305</v>
      </c>
      <c r="M45" s="99">
        <f>K45/H45</f>
        <v>0.11228500770454546</v>
      </c>
      <c r="N45" s="185"/>
      <c r="O45" s="213"/>
    </row>
    <row r="46" spans="1:15" ht="15">
      <c r="A46" s="212">
        <v>4</v>
      </c>
      <c r="B46" s="211">
        <v>1</v>
      </c>
      <c r="C46" s="119" t="s">
        <v>3</v>
      </c>
      <c r="D46" s="119" t="s">
        <v>9</v>
      </c>
      <c r="E46" s="119" t="s">
        <v>3</v>
      </c>
      <c r="F46" s="119" t="s">
        <v>2</v>
      </c>
      <c r="G46" s="26" t="s">
        <v>88</v>
      </c>
      <c r="H46" s="209">
        <f>'[1]PAJAK RINCI'!G42</f>
        <v>220000000000</v>
      </c>
      <c r="I46" s="209">
        <f>'[1]PAJAK RINCI'!H42</f>
        <v>10037627846</v>
      </c>
      <c r="J46" s="208">
        <f>'[1]PAJAK RINCI'!I42</f>
        <v>14665073849</v>
      </c>
      <c r="K46" s="207">
        <f>J46+I46</f>
        <v>24702701695</v>
      </c>
      <c r="L46" s="206">
        <f>H46-K46</f>
        <v>195297298305</v>
      </c>
      <c r="M46" s="38">
        <f>K46/H46</f>
        <v>0.11228500770454546</v>
      </c>
      <c r="N46" s="185"/>
      <c r="O46" s="184"/>
    </row>
    <row r="47" spans="1:15" ht="18" customHeight="1">
      <c r="A47" s="205">
        <v>4</v>
      </c>
      <c r="B47" s="204">
        <v>1</v>
      </c>
      <c r="C47" s="203" t="s">
        <v>3</v>
      </c>
      <c r="D47" s="202" t="s">
        <v>86</v>
      </c>
      <c r="E47" s="202" t="s">
        <v>3</v>
      </c>
      <c r="F47" s="119"/>
      <c r="G47" s="210" t="s">
        <v>87</v>
      </c>
      <c r="H47" s="200">
        <f>H48</f>
        <v>126293996903</v>
      </c>
      <c r="I47" s="200">
        <f>I48</f>
        <v>9352208500</v>
      </c>
      <c r="J47" s="199">
        <f>J48</f>
        <v>9691039100</v>
      </c>
      <c r="K47" s="198">
        <f>J47+I47</f>
        <v>19043247600</v>
      </c>
      <c r="L47" s="197">
        <f>H47-K47</f>
        <v>107250749303</v>
      </c>
      <c r="M47" s="41">
        <f>K47/H47</f>
        <v>0.15078505761937483</v>
      </c>
      <c r="N47" s="185"/>
      <c r="O47" s="184"/>
    </row>
    <row r="48" spans="1:15" ht="15">
      <c r="A48" s="205">
        <v>4</v>
      </c>
      <c r="B48" s="204">
        <v>1</v>
      </c>
      <c r="C48" s="203" t="s">
        <v>3</v>
      </c>
      <c r="D48" s="202" t="s">
        <v>86</v>
      </c>
      <c r="E48" s="202" t="s">
        <v>3</v>
      </c>
      <c r="F48" s="119" t="s">
        <v>2</v>
      </c>
      <c r="G48" s="177" t="s">
        <v>85</v>
      </c>
      <c r="H48" s="209">
        <f>'[1]PAJAK RINCI'!G43</f>
        <v>126293996903</v>
      </c>
      <c r="I48" s="209">
        <f>'[1]PAJAK RINCI'!H43</f>
        <v>9352208500</v>
      </c>
      <c r="J48" s="208">
        <f>'[1]PAJAK RINCI'!I43</f>
        <v>9691039100</v>
      </c>
      <c r="K48" s="207">
        <f>J48+I48</f>
        <v>19043247600</v>
      </c>
      <c r="L48" s="206">
        <f>H48-K48</f>
        <v>107250749303</v>
      </c>
      <c r="M48" s="38">
        <f>K48/H48</f>
        <v>0.15078505761937483</v>
      </c>
      <c r="N48" s="185"/>
      <c r="O48" s="184"/>
    </row>
    <row r="49" spans="1:15" ht="18.75" customHeight="1">
      <c r="A49" s="205">
        <v>4</v>
      </c>
      <c r="B49" s="204">
        <v>1</v>
      </c>
      <c r="C49" s="203" t="s">
        <v>3</v>
      </c>
      <c r="D49" s="202" t="s">
        <v>83</v>
      </c>
      <c r="E49" s="202" t="s">
        <v>3</v>
      </c>
      <c r="F49" s="119"/>
      <c r="G49" s="201" t="s">
        <v>84</v>
      </c>
      <c r="H49" s="200">
        <f>H50</f>
        <v>57801526810</v>
      </c>
      <c r="I49" s="200">
        <f>I50</f>
        <v>4407015100</v>
      </c>
      <c r="J49" s="199">
        <f>J50</f>
        <v>4946105500</v>
      </c>
      <c r="K49" s="198">
        <f>J49+I49</f>
        <v>9353120600</v>
      </c>
      <c r="L49" s="197">
        <f>H49-K49</f>
        <v>48448406210</v>
      </c>
      <c r="M49" s="41">
        <f>K49/H49</f>
        <v>0.16181442110940666</v>
      </c>
      <c r="N49" s="185"/>
      <c r="O49" s="184"/>
    </row>
    <row r="50" spans="1:15" ht="15.75" thickBot="1">
      <c r="A50" s="196">
        <v>4</v>
      </c>
      <c r="B50" s="195">
        <v>1</v>
      </c>
      <c r="C50" s="194" t="s">
        <v>3</v>
      </c>
      <c r="D50" s="193" t="s">
        <v>83</v>
      </c>
      <c r="E50" s="193" t="s">
        <v>3</v>
      </c>
      <c r="F50" s="192" t="s">
        <v>2</v>
      </c>
      <c r="G50" s="191" t="s">
        <v>82</v>
      </c>
      <c r="H50" s="190">
        <f>'[1]PAJAK RINCI'!G45</f>
        <v>57801526810</v>
      </c>
      <c r="I50" s="190">
        <f>'[1]PAJAK RINCI'!H45</f>
        <v>4407015100</v>
      </c>
      <c r="J50" s="189">
        <f>'[1]PAJAK RINCI'!I45</f>
        <v>4946105500</v>
      </c>
      <c r="K50" s="188">
        <f>J50+I50</f>
        <v>9353120600</v>
      </c>
      <c r="L50" s="187">
        <f>H50-K50</f>
        <v>48448406210</v>
      </c>
      <c r="M50" s="186">
        <f>K50/H50</f>
        <v>0.16181442110940666</v>
      </c>
      <c r="N50" s="185"/>
      <c r="O50" s="184"/>
    </row>
    <row r="51" spans="1:15" ht="12" customHeight="1" thickBot="1">
      <c r="A51" s="77"/>
      <c r="B51" s="76"/>
      <c r="C51" s="76"/>
      <c r="D51" s="76"/>
      <c r="E51" s="76"/>
      <c r="F51" s="76"/>
      <c r="G51" s="139"/>
      <c r="H51" s="131"/>
      <c r="I51" s="131"/>
      <c r="J51" s="132"/>
      <c r="K51" s="131"/>
      <c r="L51" s="130"/>
      <c r="M51" s="129"/>
    </row>
    <row r="52" spans="1:15" ht="25.5" customHeight="1" thickBot="1">
      <c r="A52" s="65">
        <v>4</v>
      </c>
      <c r="B52" s="64">
        <v>1</v>
      </c>
      <c r="C52" s="63" t="s">
        <v>11</v>
      </c>
      <c r="D52" s="64"/>
      <c r="E52" s="183"/>
      <c r="F52" s="183"/>
      <c r="G52" s="61" t="s">
        <v>81</v>
      </c>
      <c r="H52" s="60">
        <f>H54+H70+H83</f>
        <v>72648518750</v>
      </c>
      <c r="I52" s="60">
        <f>I54+I70+I83</f>
        <v>3878869282</v>
      </c>
      <c r="J52" s="60">
        <f>J54+J70+J83</f>
        <v>4279078584</v>
      </c>
      <c r="K52" s="60">
        <f>K54+K70+K83</f>
        <v>8157947866</v>
      </c>
      <c r="L52" s="182">
        <f>H52-K52</f>
        <v>64490570884</v>
      </c>
      <c r="M52" s="181">
        <f>K52/H52</f>
        <v>0.11229338197621545</v>
      </c>
      <c r="N52" s="180"/>
    </row>
    <row r="53" spans="1:15" ht="12.75" customHeight="1" thickBot="1">
      <c r="A53" s="137"/>
      <c r="B53" s="136"/>
      <c r="C53" s="136"/>
      <c r="D53" s="136"/>
      <c r="E53" s="136"/>
      <c r="F53" s="136"/>
      <c r="G53" s="134"/>
      <c r="H53" s="133"/>
      <c r="I53" s="131"/>
      <c r="J53" s="132"/>
      <c r="K53" s="131"/>
      <c r="L53" s="130"/>
      <c r="M53" s="129"/>
    </row>
    <row r="54" spans="1:15" ht="24" customHeight="1" thickBot="1">
      <c r="A54" s="65">
        <v>4</v>
      </c>
      <c r="B54" s="64">
        <v>1</v>
      </c>
      <c r="C54" s="63" t="s">
        <v>11</v>
      </c>
      <c r="D54" s="63" t="s">
        <v>3</v>
      </c>
      <c r="E54" s="63"/>
      <c r="F54" s="63"/>
      <c r="G54" s="159" t="s">
        <v>80</v>
      </c>
      <c r="H54" s="158">
        <f>H55+H57+H59+H61+H65</f>
        <v>47446018750</v>
      </c>
      <c r="I54" s="158">
        <f>I55+I57+I59+I61+I65</f>
        <v>3192243132</v>
      </c>
      <c r="J54" s="158">
        <f>J55+J57+J59+J61+J65+J68</f>
        <v>3250540424</v>
      </c>
      <c r="K54" s="179">
        <f>I54+J54</f>
        <v>6442783556</v>
      </c>
      <c r="L54" s="50">
        <f>H54-K54</f>
        <v>41003235194</v>
      </c>
      <c r="M54" s="99">
        <f>K54/H54</f>
        <v>0.13579186885938666</v>
      </c>
      <c r="N54" s="57"/>
    </row>
    <row r="55" spans="1:15" s="140" customFormat="1" ht="21.75" customHeight="1">
      <c r="A55" s="106">
        <v>4</v>
      </c>
      <c r="B55" s="105">
        <v>1</v>
      </c>
      <c r="C55" s="104" t="s">
        <v>11</v>
      </c>
      <c r="D55" s="104" t="s">
        <v>3</v>
      </c>
      <c r="E55" s="104" t="s">
        <v>3</v>
      </c>
      <c r="F55" s="104"/>
      <c r="G55" s="155" t="s">
        <v>78</v>
      </c>
      <c r="H55" s="154">
        <f>H56</f>
        <v>434018750</v>
      </c>
      <c r="I55" s="101">
        <f>I56</f>
        <v>34275000</v>
      </c>
      <c r="J55" s="124">
        <f>J56</f>
        <v>22815000</v>
      </c>
      <c r="K55" s="123">
        <f>I55+J55</f>
        <v>57090000</v>
      </c>
      <c r="L55" s="169">
        <f>H55-K55</f>
        <v>376928750</v>
      </c>
      <c r="M55" s="168">
        <f>K55/H55</f>
        <v>0.13153809599239663</v>
      </c>
      <c r="O55" s="141"/>
    </row>
    <row r="56" spans="1:15" s="140" customFormat="1" ht="21.75" customHeight="1">
      <c r="A56" s="115">
        <v>4</v>
      </c>
      <c r="B56" s="114">
        <v>1</v>
      </c>
      <c r="C56" s="113" t="s">
        <v>11</v>
      </c>
      <c r="D56" s="113" t="s">
        <v>3</v>
      </c>
      <c r="E56" s="113" t="s">
        <v>3</v>
      </c>
      <c r="F56" s="119" t="s">
        <v>79</v>
      </c>
      <c r="G56" s="153" t="s">
        <v>78</v>
      </c>
      <c r="H56" s="152">
        <f>[1]RETRIBUSI!H65</f>
        <v>434018750</v>
      </c>
      <c r="I56" s="109">
        <f>[1]RETRIBUSI!I65</f>
        <v>34275000</v>
      </c>
      <c r="J56" s="108">
        <f>[1]RETRIBUSI!J65</f>
        <v>22815000</v>
      </c>
      <c r="K56" s="108">
        <f>I56+J56</f>
        <v>57090000</v>
      </c>
      <c r="L56" s="18">
        <f>H56-K56</f>
        <v>376928750</v>
      </c>
      <c r="M56" s="107">
        <f>K56/H56</f>
        <v>0.13153809599239663</v>
      </c>
      <c r="O56" s="141"/>
    </row>
    <row r="57" spans="1:15" s="140" customFormat="1" ht="21.75" customHeight="1">
      <c r="A57" s="106">
        <v>4</v>
      </c>
      <c r="B57" s="105">
        <v>1</v>
      </c>
      <c r="C57" s="104" t="s">
        <v>11</v>
      </c>
      <c r="D57" s="104" t="s">
        <v>3</v>
      </c>
      <c r="E57" s="104" t="s">
        <v>11</v>
      </c>
      <c r="F57" s="104"/>
      <c r="G57" s="150" t="s">
        <v>77</v>
      </c>
      <c r="H57" s="165">
        <f>H58</f>
        <v>21000000000</v>
      </c>
      <c r="I57" s="101">
        <f>I58</f>
        <v>2056369500</v>
      </c>
      <c r="J57" s="102">
        <f>J58</f>
        <v>2073820000</v>
      </c>
      <c r="K57" s="100">
        <f>I57+J57</f>
        <v>4130189500</v>
      </c>
      <c r="L57" s="28">
        <f>H57-K57</f>
        <v>16869810500</v>
      </c>
      <c r="M57" s="99">
        <f>K57/H57</f>
        <v>0.19667569047619049</v>
      </c>
      <c r="O57" s="141"/>
    </row>
    <row r="58" spans="1:15" s="140" customFormat="1" ht="21.75" customHeight="1">
      <c r="A58" s="115">
        <v>4</v>
      </c>
      <c r="B58" s="114">
        <v>1</v>
      </c>
      <c r="C58" s="113" t="s">
        <v>11</v>
      </c>
      <c r="D58" s="113" t="s">
        <v>3</v>
      </c>
      <c r="E58" s="113" t="s">
        <v>11</v>
      </c>
      <c r="F58" s="119" t="s">
        <v>2</v>
      </c>
      <c r="G58" s="153" t="s">
        <v>77</v>
      </c>
      <c r="H58" s="152">
        <f>[1]RETRIBUSI!H67</f>
        <v>21000000000</v>
      </c>
      <c r="I58" s="109">
        <f>[1]RETRIBUSI!I67</f>
        <v>2056369500</v>
      </c>
      <c r="J58" s="108">
        <f>[1]RETRIBUSI!J67</f>
        <v>2073820000</v>
      </c>
      <c r="K58" s="108">
        <f>I58+J58</f>
        <v>4130189500</v>
      </c>
      <c r="L58" s="18">
        <f>H58-K58</f>
        <v>16869810500</v>
      </c>
      <c r="M58" s="107">
        <f>K58/H58</f>
        <v>0.19667569047619049</v>
      </c>
      <c r="O58" s="141"/>
    </row>
    <row r="59" spans="1:15" s="140" customFormat="1" ht="21.75" customHeight="1">
      <c r="A59" s="106">
        <v>4</v>
      </c>
      <c r="B59" s="105">
        <v>1</v>
      </c>
      <c r="C59" s="104" t="s">
        <v>11</v>
      </c>
      <c r="D59" s="104" t="s">
        <v>3</v>
      </c>
      <c r="E59" s="104" t="s">
        <v>5</v>
      </c>
      <c r="F59" s="104"/>
      <c r="G59" s="150" t="s">
        <v>76</v>
      </c>
      <c r="H59" s="165">
        <f>H60</f>
        <v>17000000000</v>
      </c>
      <c r="I59" s="101">
        <f>I60</f>
        <v>432770632</v>
      </c>
      <c r="J59" s="102">
        <f>J60</f>
        <v>515970424</v>
      </c>
      <c r="K59" s="100">
        <f>I59+J59</f>
        <v>948741056</v>
      </c>
      <c r="L59" s="28">
        <f>H59-K59</f>
        <v>16051258944</v>
      </c>
      <c r="M59" s="99">
        <f>K59/H59</f>
        <v>5.5808297411764705E-2</v>
      </c>
      <c r="O59" s="141"/>
    </row>
    <row r="60" spans="1:15" s="140" customFormat="1" ht="21.75" customHeight="1">
      <c r="A60" s="115">
        <v>4</v>
      </c>
      <c r="B60" s="114">
        <v>1</v>
      </c>
      <c r="C60" s="113" t="s">
        <v>11</v>
      </c>
      <c r="D60" s="113" t="s">
        <v>3</v>
      </c>
      <c r="E60" s="113" t="s">
        <v>5</v>
      </c>
      <c r="F60" s="119" t="s">
        <v>2</v>
      </c>
      <c r="G60" s="153" t="s">
        <v>76</v>
      </c>
      <c r="H60" s="152">
        <f>[1]RETRIBUSI!H69</f>
        <v>17000000000</v>
      </c>
      <c r="I60" s="109">
        <f>[1]RETRIBUSI!I69</f>
        <v>432770632</v>
      </c>
      <c r="J60" s="108">
        <f>[1]RETRIBUSI!J69</f>
        <v>515970424</v>
      </c>
      <c r="K60" s="108">
        <f>I60+J60</f>
        <v>948741056</v>
      </c>
      <c r="L60" s="18">
        <f>H60-K60</f>
        <v>16051258944</v>
      </c>
      <c r="M60" s="107">
        <f>K60/H60</f>
        <v>5.5808297411764705E-2</v>
      </c>
      <c r="O60" s="141"/>
    </row>
    <row r="61" spans="1:15" s="140" customFormat="1" ht="21.75" customHeight="1">
      <c r="A61" s="106">
        <v>4</v>
      </c>
      <c r="B61" s="105">
        <v>1</v>
      </c>
      <c r="C61" s="104" t="s">
        <v>11</v>
      </c>
      <c r="D61" s="104" t="s">
        <v>3</v>
      </c>
      <c r="E61" s="104" t="s">
        <v>30</v>
      </c>
      <c r="F61" s="104"/>
      <c r="G61" s="150" t="s">
        <v>75</v>
      </c>
      <c r="H61" s="165">
        <f>H62+H63+H64</f>
        <v>9000000000</v>
      </c>
      <c r="I61" s="101">
        <f>I62+I63+I64</f>
        <v>666578000</v>
      </c>
      <c r="J61" s="178">
        <f>J62+J63+J64</f>
        <v>636185000</v>
      </c>
      <c r="K61" s="100">
        <f>I61+J61</f>
        <v>1302763000</v>
      </c>
      <c r="L61" s="28">
        <f>H61-K61</f>
        <v>7697237000</v>
      </c>
      <c r="M61" s="99">
        <f>K61/H61</f>
        <v>0.14475144444444443</v>
      </c>
      <c r="O61" s="141"/>
    </row>
    <row r="62" spans="1:15" s="140" customFormat="1" ht="21.75" customHeight="1">
      <c r="A62" s="115">
        <v>4</v>
      </c>
      <c r="B62" s="114">
        <v>1</v>
      </c>
      <c r="C62" s="113" t="s">
        <v>11</v>
      </c>
      <c r="D62" s="113" t="s">
        <v>3</v>
      </c>
      <c r="E62" s="113" t="s">
        <v>30</v>
      </c>
      <c r="F62" s="119" t="s">
        <v>2</v>
      </c>
      <c r="G62" s="153" t="s">
        <v>74</v>
      </c>
      <c r="H62" s="152">
        <f>[1]RETRIBUSI!H71</f>
        <v>2160000000</v>
      </c>
      <c r="I62" s="109">
        <f>[1]RETRIBUSI!I71</f>
        <v>145008000</v>
      </c>
      <c r="J62" s="108">
        <f>[1]RETRIBUSI!J71</f>
        <v>139277000</v>
      </c>
      <c r="K62" s="108">
        <f>I62+J62</f>
        <v>284285000</v>
      </c>
      <c r="L62" s="18">
        <f>H62-K62</f>
        <v>1875715000</v>
      </c>
      <c r="M62" s="107">
        <f>K62/H62</f>
        <v>0.13161342592592593</v>
      </c>
      <c r="O62" s="141"/>
    </row>
    <row r="63" spans="1:15" s="140" customFormat="1" ht="21.75" customHeight="1">
      <c r="A63" s="115">
        <v>4</v>
      </c>
      <c r="B63" s="114">
        <v>1</v>
      </c>
      <c r="C63" s="113" t="s">
        <v>11</v>
      </c>
      <c r="D63" s="113" t="s">
        <v>3</v>
      </c>
      <c r="E63" s="113" t="s">
        <v>30</v>
      </c>
      <c r="F63" s="119" t="s">
        <v>43</v>
      </c>
      <c r="G63" s="153" t="s">
        <v>73</v>
      </c>
      <c r="H63" s="152">
        <f>[1]RETRIBUSI!H72</f>
        <v>3690000000</v>
      </c>
      <c r="I63" s="109">
        <f>[1]RETRIBUSI!I72</f>
        <v>283858000</v>
      </c>
      <c r="J63" s="108">
        <f>[1]RETRIBUSI!J72</f>
        <v>271515000</v>
      </c>
      <c r="K63" s="108">
        <f>I63+J63</f>
        <v>555373000</v>
      </c>
      <c r="L63" s="18">
        <f>H63-K63</f>
        <v>3134627000</v>
      </c>
      <c r="M63" s="107">
        <f>K63/H63</f>
        <v>0.15050758807588077</v>
      </c>
      <c r="O63" s="141"/>
    </row>
    <row r="64" spans="1:15" s="140" customFormat="1" ht="21.75" customHeight="1">
      <c r="A64" s="115">
        <v>4</v>
      </c>
      <c r="B64" s="114">
        <v>1</v>
      </c>
      <c r="C64" s="113" t="s">
        <v>11</v>
      </c>
      <c r="D64" s="113" t="s">
        <v>3</v>
      </c>
      <c r="E64" s="113" t="s">
        <v>30</v>
      </c>
      <c r="F64" s="119" t="s">
        <v>51</v>
      </c>
      <c r="G64" s="153" t="s">
        <v>72</v>
      </c>
      <c r="H64" s="152">
        <f>[1]RETRIBUSI!H73</f>
        <v>3150000000</v>
      </c>
      <c r="I64" s="109">
        <f>[1]RETRIBUSI!I73</f>
        <v>237712000</v>
      </c>
      <c r="J64" s="108">
        <f>[1]RETRIBUSI!J73</f>
        <v>225393000</v>
      </c>
      <c r="K64" s="108">
        <f>I64+J64</f>
        <v>463105000</v>
      </c>
      <c r="L64" s="18">
        <f>H64-K64</f>
        <v>2686895000</v>
      </c>
      <c r="M64" s="107">
        <f>K64/H64</f>
        <v>0.14701746031746032</v>
      </c>
      <c r="O64" s="141"/>
    </row>
    <row r="65" spans="1:15" s="140" customFormat="1" ht="21.75" customHeight="1">
      <c r="A65" s="106">
        <v>4</v>
      </c>
      <c r="B65" s="105">
        <v>1</v>
      </c>
      <c r="C65" s="104" t="s">
        <v>11</v>
      </c>
      <c r="D65" s="104" t="s">
        <v>3</v>
      </c>
      <c r="E65" s="104" t="s">
        <v>54</v>
      </c>
      <c r="F65" s="104"/>
      <c r="G65" s="150" t="s">
        <v>71</v>
      </c>
      <c r="H65" s="165">
        <f>H66</f>
        <v>12000000</v>
      </c>
      <c r="I65" s="101">
        <f>I66</f>
        <v>2250000</v>
      </c>
      <c r="J65" s="102">
        <f>J66</f>
        <v>1750000</v>
      </c>
      <c r="K65" s="100">
        <f>I65+J65</f>
        <v>4000000</v>
      </c>
      <c r="L65" s="28">
        <f>H65-K65</f>
        <v>8000000</v>
      </c>
      <c r="M65" s="99">
        <f>K65/H65</f>
        <v>0.33333333333333331</v>
      </c>
      <c r="O65" s="141"/>
    </row>
    <row r="66" spans="1:15" s="140" customFormat="1" ht="21.75" customHeight="1" thickBot="1">
      <c r="A66" s="115">
        <v>4</v>
      </c>
      <c r="B66" s="114">
        <v>1</v>
      </c>
      <c r="C66" s="113" t="s">
        <v>11</v>
      </c>
      <c r="D66" s="113" t="s">
        <v>3</v>
      </c>
      <c r="E66" s="113" t="s">
        <v>54</v>
      </c>
      <c r="F66" s="119" t="s">
        <v>2</v>
      </c>
      <c r="G66" s="153" t="s">
        <v>70</v>
      </c>
      <c r="H66" s="152">
        <f>[1]RETRIBUSI!H75</f>
        <v>12000000</v>
      </c>
      <c r="I66" s="109">
        <f>[1]RETRIBUSI!I75</f>
        <v>2250000</v>
      </c>
      <c r="J66" s="108">
        <f>[1]RETRIBUSI!J75</f>
        <v>1750000</v>
      </c>
      <c r="K66" s="108">
        <f>I66+J66</f>
        <v>4000000</v>
      </c>
      <c r="L66" s="18">
        <f>H66-K66</f>
        <v>8000000</v>
      </c>
      <c r="M66" s="107">
        <f>K66/H66</f>
        <v>0.33333333333333331</v>
      </c>
      <c r="O66" s="141"/>
    </row>
    <row r="67" spans="1:15" ht="20.25" hidden="1" customHeight="1">
      <c r="A67" s="26">
        <v>4</v>
      </c>
      <c r="B67" s="4">
        <v>1</v>
      </c>
      <c r="C67" s="25" t="s">
        <v>11</v>
      </c>
      <c r="D67" s="25" t="s">
        <v>3</v>
      </c>
      <c r="E67" s="25" t="s">
        <v>54</v>
      </c>
      <c r="F67" s="119" t="s">
        <v>2</v>
      </c>
      <c r="G67" s="177" t="s">
        <v>69</v>
      </c>
      <c r="H67" s="172">
        <v>0</v>
      </c>
      <c r="I67" s="21">
        <v>0</v>
      </c>
      <c r="J67" s="20"/>
      <c r="K67" s="20"/>
      <c r="L67" s="171"/>
      <c r="M67" s="44"/>
    </row>
    <row r="68" spans="1:15" ht="20.25" hidden="1" customHeight="1">
      <c r="A68" s="26">
        <v>4</v>
      </c>
      <c r="B68" s="4">
        <v>1</v>
      </c>
      <c r="C68" s="25" t="s">
        <v>11</v>
      </c>
      <c r="D68" s="25" t="s">
        <v>3</v>
      </c>
      <c r="E68" s="25" t="s">
        <v>68</v>
      </c>
      <c r="F68" s="119" t="s">
        <v>2</v>
      </c>
      <c r="G68" s="176" t="s">
        <v>67</v>
      </c>
      <c r="H68" s="175">
        <v>0</v>
      </c>
      <c r="I68" s="31">
        <f>I69</f>
        <v>0</v>
      </c>
      <c r="J68" s="30"/>
      <c r="K68" s="30"/>
      <c r="L68" s="174"/>
      <c r="M68" s="44"/>
    </row>
    <row r="69" spans="1:15" ht="20.25" hidden="1" customHeight="1">
      <c r="A69" s="26">
        <v>4</v>
      </c>
      <c r="B69" s="4">
        <v>1</v>
      </c>
      <c r="C69" s="25" t="s">
        <v>11</v>
      </c>
      <c r="D69" s="25" t="s">
        <v>3</v>
      </c>
      <c r="E69" s="25" t="s">
        <v>68</v>
      </c>
      <c r="F69" s="119" t="s">
        <v>2</v>
      </c>
      <c r="G69" s="173" t="s">
        <v>67</v>
      </c>
      <c r="H69" s="172">
        <v>0</v>
      </c>
      <c r="I69" s="21">
        <v>0</v>
      </c>
      <c r="J69" s="9"/>
      <c r="K69" s="20"/>
      <c r="L69" s="171"/>
      <c r="M69" s="170"/>
    </row>
    <row r="70" spans="1:15" s="140" customFormat="1" ht="29.25" customHeight="1" thickBot="1">
      <c r="A70" s="65">
        <v>4</v>
      </c>
      <c r="B70" s="64">
        <v>1</v>
      </c>
      <c r="C70" s="63" t="s">
        <v>11</v>
      </c>
      <c r="D70" s="63" t="s">
        <v>11</v>
      </c>
      <c r="E70" s="63"/>
      <c r="F70" s="63"/>
      <c r="G70" s="159" t="s">
        <v>66</v>
      </c>
      <c r="H70" s="158">
        <f>H71+H77+H79+H81</f>
        <v>9202500000</v>
      </c>
      <c r="I70" s="158">
        <f>I71+I77+I79+I81</f>
        <v>608231475</v>
      </c>
      <c r="J70" s="158">
        <f>J71+J77+J79+J81</f>
        <v>703711500</v>
      </c>
      <c r="K70" s="158">
        <f>I70+J70</f>
        <v>1311942975</v>
      </c>
      <c r="L70" s="50">
        <f>H70-K70</f>
        <v>7890557025</v>
      </c>
      <c r="M70" s="156">
        <f>K70/H70</f>
        <v>0.14256375713121433</v>
      </c>
      <c r="O70" s="141"/>
    </row>
    <row r="71" spans="1:15" s="140" customFormat="1" ht="21.75" customHeight="1">
      <c r="A71" s="106">
        <v>4</v>
      </c>
      <c r="B71" s="105">
        <v>1</v>
      </c>
      <c r="C71" s="104" t="s">
        <v>11</v>
      </c>
      <c r="D71" s="104" t="s">
        <v>11</v>
      </c>
      <c r="E71" s="104" t="s">
        <v>3</v>
      </c>
      <c r="F71" s="104"/>
      <c r="G71" s="155" t="s">
        <v>65</v>
      </c>
      <c r="H71" s="124">
        <f>H72+H73+H74+H75+H76</f>
        <v>1650000000</v>
      </c>
      <c r="I71" s="124">
        <f>I72+I73+I74+I76</f>
        <v>125184675</v>
      </c>
      <c r="J71" s="124">
        <f>J72+J73+J74+J76</f>
        <v>186463500</v>
      </c>
      <c r="K71" s="124">
        <f>I71+J71</f>
        <v>311648175</v>
      </c>
      <c r="L71" s="169">
        <f>H71-K71</f>
        <v>1338351825</v>
      </c>
      <c r="M71" s="168">
        <f>K71/H71</f>
        <v>0.18887768181818182</v>
      </c>
      <c r="O71" s="141"/>
    </row>
    <row r="72" spans="1:15" s="140" customFormat="1" ht="21.75" customHeight="1">
      <c r="A72" s="115">
        <v>4</v>
      </c>
      <c r="B72" s="114">
        <v>1</v>
      </c>
      <c r="C72" s="113" t="s">
        <v>11</v>
      </c>
      <c r="D72" s="113" t="s">
        <v>11</v>
      </c>
      <c r="E72" s="113" t="s">
        <v>3</v>
      </c>
      <c r="F72" s="119" t="s">
        <v>43</v>
      </c>
      <c r="G72" s="166" t="s">
        <v>64</v>
      </c>
      <c r="H72" s="152">
        <f>[1]RETRIBUSI!H80</f>
        <v>1500000000</v>
      </c>
      <c r="I72" s="109">
        <f>[1]RETRIBUSI!I80</f>
        <v>100934675</v>
      </c>
      <c r="J72" s="163">
        <f>[1]RETRIBUSI!J80</f>
        <v>168613500</v>
      </c>
      <c r="K72" s="151">
        <f>I72+J72</f>
        <v>269548175</v>
      </c>
      <c r="L72" s="18">
        <f>H72-K72</f>
        <v>1230451825</v>
      </c>
      <c r="M72" s="107">
        <f>K72/H72</f>
        <v>0.17969878333333333</v>
      </c>
      <c r="O72" s="141"/>
    </row>
    <row r="73" spans="1:15" s="140" customFormat="1" ht="21.75" customHeight="1">
      <c r="A73" s="115">
        <v>4</v>
      </c>
      <c r="B73" s="114">
        <v>1</v>
      </c>
      <c r="C73" s="113" t="s">
        <v>11</v>
      </c>
      <c r="D73" s="113" t="s">
        <v>11</v>
      </c>
      <c r="E73" s="113" t="s">
        <v>3</v>
      </c>
      <c r="F73" s="119" t="s">
        <v>51</v>
      </c>
      <c r="G73" s="166" t="s">
        <v>63</v>
      </c>
      <c r="H73" s="152">
        <f>[1]RETRIBUSI!H81</f>
        <v>50000000</v>
      </c>
      <c r="I73" s="109">
        <f>[1]RETRIBUSI!I81</f>
        <v>19000000</v>
      </c>
      <c r="J73" s="163">
        <f>[1]RETRIBUSI!J81</f>
        <v>12500000</v>
      </c>
      <c r="K73" s="151">
        <f>I73+J73</f>
        <v>31500000</v>
      </c>
      <c r="L73" s="18">
        <f>H73-K73</f>
        <v>18500000</v>
      </c>
      <c r="M73" s="107">
        <f>K73/H73</f>
        <v>0.63</v>
      </c>
      <c r="O73" s="141"/>
    </row>
    <row r="74" spans="1:15" s="140" customFormat="1" ht="21.75" customHeight="1">
      <c r="A74" s="115">
        <v>4</v>
      </c>
      <c r="B74" s="114">
        <v>1</v>
      </c>
      <c r="C74" s="113" t="s">
        <v>11</v>
      </c>
      <c r="D74" s="113" t="s">
        <v>11</v>
      </c>
      <c r="E74" s="113" t="s">
        <v>3</v>
      </c>
      <c r="F74" s="119" t="s">
        <v>61</v>
      </c>
      <c r="G74" s="166" t="s">
        <v>62</v>
      </c>
      <c r="H74" s="152">
        <f>[1]RETRIBUSI!H82</f>
        <v>25000000</v>
      </c>
      <c r="I74" s="109">
        <f>[1]RETRIBUSI!I82</f>
        <v>875000</v>
      </c>
      <c r="J74" s="163">
        <f>[1]RETRIBUSI!J82</f>
        <v>900000</v>
      </c>
      <c r="K74" s="151">
        <f>I74+J74</f>
        <v>1775000</v>
      </c>
      <c r="L74" s="18">
        <f>H74-K74</f>
        <v>23225000</v>
      </c>
      <c r="M74" s="107">
        <f>K74/H74</f>
        <v>7.0999999999999994E-2</v>
      </c>
      <c r="O74" s="141"/>
    </row>
    <row r="75" spans="1:15" s="140" customFormat="1" ht="21.75" customHeight="1">
      <c r="A75" s="115">
        <v>4</v>
      </c>
      <c r="B75" s="114">
        <v>1</v>
      </c>
      <c r="C75" s="113" t="s">
        <v>11</v>
      </c>
      <c r="D75" s="113" t="s">
        <v>11</v>
      </c>
      <c r="E75" s="113" t="s">
        <v>3</v>
      </c>
      <c r="F75" s="119" t="s">
        <v>61</v>
      </c>
      <c r="G75" s="166" t="s">
        <v>60</v>
      </c>
      <c r="H75" s="152">
        <v>0</v>
      </c>
      <c r="I75" s="109">
        <f>[1]RETRIBUSI!I83</f>
        <v>0</v>
      </c>
      <c r="J75" s="152">
        <v>0</v>
      </c>
      <c r="K75" s="151">
        <f>I75+J75</f>
        <v>0</v>
      </c>
      <c r="L75" s="18">
        <f>H75-K75</f>
        <v>0</v>
      </c>
      <c r="M75" s="167" t="s">
        <v>0</v>
      </c>
      <c r="O75" s="141"/>
    </row>
    <row r="76" spans="1:15" s="140" customFormat="1" ht="21.75" customHeight="1">
      <c r="A76" s="115">
        <v>4</v>
      </c>
      <c r="B76" s="114">
        <v>1</v>
      </c>
      <c r="C76" s="113" t="s">
        <v>11</v>
      </c>
      <c r="D76" s="113" t="s">
        <v>11</v>
      </c>
      <c r="E76" s="113" t="s">
        <v>3</v>
      </c>
      <c r="F76" s="119" t="s">
        <v>59</v>
      </c>
      <c r="G76" s="166" t="s">
        <v>58</v>
      </c>
      <c r="H76" s="152">
        <f>[1]RETRIBUSI!H84</f>
        <v>75000000</v>
      </c>
      <c r="I76" s="109">
        <f>[1]RETRIBUSI!I84</f>
        <v>4375000</v>
      </c>
      <c r="J76" s="163">
        <f>[1]RETRIBUSI!J84</f>
        <v>4450000</v>
      </c>
      <c r="K76" s="151">
        <f>I76+J76</f>
        <v>8825000</v>
      </c>
      <c r="L76" s="18">
        <f>H76-K76</f>
        <v>66175000</v>
      </c>
      <c r="M76" s="107">
        <f>K76/H76</f>
        <v>0.11766666666666667</v>
      </c>
      <c r="O76" s="141"/>
    </row>
    <row r="77" spans="1:15" s="140" customFormat="1" ht="21.75" customHeight="1">
      <c r="A77" s="106">
        <v>4</v>
      </c>
      <c r="B77" s="105">
        <v>1</v>
      </c>
      <c r="C77" s="104" t="s">
        <v>11</v>
      </c>
      <c r="D77" s="104" t="s">
        <v>11</v>
      </c>
      <c r="E77" s="104" t="s">
        <v>30</v>
      </c>
      <c r="F77" s="104"/>
      <c r="G77" s="150" t="s">
        <v>57</v>
      </c>
      <c r="H77" s="165">
        <f>H78</f>
        <v>6500000000</v>
      </c>
      <c r="I77" s="101">
        <f>I78</f>
        <v>407673800</v>
      </c>
      <c r="J77" s="102">
        <f>[1]RETRIBUSI!J85</f>
        <v>438086000</v>
      </c>
      <c r="K77" s="148">
        <f>I77+J77</f>
        <v>845759800</v>
      </c>
      <c r="L77" s="28">
        <f>H77-K77</f>
        <v>5654240200</v>
      </c>
      <c r="M77" s="99">
        <f>K77/H77</f>
        <v>0.1301168923076923</v>
      </c>
      <c r="O77" s="141"/>
    </row>
    <row r="78" spans="1:15" s="140" customFormat="1" ht="21.75" customHeight="1">
      <c r="A78" s="115">
        <v>4</v>
      </c>
      <c r="B78" s="114">
        <v>1</v>
      </c>
      <c r="C78" s="113" t="s">
        <v>11</v>
      </c>
      <c r="D78" s="113" t="s">
        <v>11</v>
      </c>
      <c r="E78" s="113" t="s">
        <v>30</v>
      </c>
      <c r="F78" s="119" t="s">
        <v>2</v>
      </c>
      <c r="G78" s="153" t="s">
        <v>56</v>
      </c>
      <c r="H78" s="152">
        <f>[1]RETRIBUSI!H86</f>
        <v>6500000000</v>
      </c>
      <c r="I78" s="109">
        <f>[1]RETRIBUSI!I86</f>
        <v>407673800</v>
      </c>
      <c r="J78" s="163">
        <f>[1]RETRIBUSI!J86</f>
        <v>438086000</v>
      </c>
      <c r="K78" s="151">
        <f>I78+J78</f>
        <v>845759800</v>
      </c>
      <c r="L78" s="18">
        <f>H78-K78</f>
        <v>5654240200</v>
      </c>
      <c r="M78" s="107">
        <f>K78/H78</f>
        <v>0.1301168923076923</v>
      </c>
      <c r="O78" s="141"/>
    </row>
    <row r="79" spans="1:15" s="140" customFormat="1" ht="21.75" customHeight="1">
      <c r="A79" s="106">
        <v>4</v>
      </c>
      <c r="B79" s="105">
        <v>1</v>
      </c>
      <c r="C79" s="104" t="s">
        <v>11</v>
      </c>
      <c r="D79" s="104" t="s">
        <v>11</v>
      </c>
      <c r="E79" s="104" t="s">
        <v>54</v>
      </c>
      <c r="F79" s="104"/>
      <c r="G79" s="150" t="s">
        <v>55</v>
      </c>
      <c r="H79" s="165">
        <f>H80</f>
        <v>1000000000</v>
      </c>
      <c r="I79" s="101">
        <f>I80</f>
        <v>68790000</v>
      </c>
      <c r="J79" s="102">
        <f>[1]RETRIBUSI!J87</f>
        <v>73148000</v>
      </c>
      <c r="K79" s="148">
        <f>I79+J79</f>
        <v>141938000</v>
      </c>
      <c r="L79" s="28">
        <f>H79-K79</f>
        <v>858062000</v>
      </c>
      <c r="M79" s="99">
        <f>K79/H79</f>
        <v>0.14193800000000001</v>
      </c>
      <c r="O79" s="141"/>
    </row>
    <row r="80" spans="1:15" s="140" customFormat="1" ht="21.75" customHeight="1">
      <c r="A80" s="115">
        <v>4</v>
      </c>
      <c r="B80" s="114">
        <v>1</v>
      </c>
      <c r="C80" s="113" t="s">
        <v>11</v>
      </c>
      <c r="D80" s="113" t="s">
        <v>11</v>
      </c>
      <c r="E80" s="113" t="s">
        <v>54</v>
      </c>
      <c r="F80" s="119" t="s">
        <v>2</v>
      </c>
      <c r="G80" s="153" t="s">
        <v>53</v>
      </c>
      <c r="H80" s="152">
        <f>[1]RETRIBUSI!H88</f>
        <v>1000000000</v>
      </c>
      <c r="I80" s="109">
        <f>[1]RETRIBUSI!I88</f>
        <v>68790000</v>
      </c>
      <c r="J80" s="163">
        <f>[1]RETRIBUSI!J88</f>
        <v>73148000</v>
      </c>
      <c r="K80" s="151">
        <f>I80+J80</f>
        <v>141938000</v>
      </c>
      <c r="L80" s="18">
        <f>H80-K80</f>
        <v>858062000</v>
      </c>
      <c r="M80" s="107">
        <f>K80/H80</f>
        <v>0.14193800000000001</v>
      </c>
      <c r="O80" s="141"/>
    </row>
    <row r="81" spans="1:15" s="140" customFormat="1" ht="21.75" customHeight="1">
      <c r="A81" s="106">
        <v>4</v>
      </c>
      <c r="B81" s="105">
        <v>1</v>
      </c>
      <c r="C81" s="104" t="s">
        <v>11</v>
      </c>
      <c r="D81" s="104" t="s">
        <v>11</v>
      </c>
      <c r="E81" s="104" t="s">
        <v>27</v>
      </c>
      <c r="F81" s="104"/>
      <c r="G81" s="150" t="s">
        <v>52</v>
      </c>
      <c r="H81" s="165">
        <f>H82</f>
        <v>52500000</v>
      </c>
      <c r="I81" s="101">
        <f>I82</f>
        <v>6583000</v>
      </c>
      <c r="J81" s="102">
        <f>[1]RETRIBUSI!J89</f>
        <v>6014000</v>
      </c>
      <c r="K81" s="148">
        <f>I81+J81</f>
        <v>12597000</v>
      </c>
      <c r="L81" s="28">
        <f>H81-K81</f>
        <v>39903000</v>
      </c>
      <c r="M81" s="99">
        <f>K81/H81</f>
        <v>0.23994285714285715</v>
      </c>
      <c r="O81" s="141"/>
    </row>
    <row r="82" spans="1:15" s="140" customFormat="1" ht="32.25" customHeight="1" thickBot="1">
      <c r="A82" s="115">
        <v>4</v>
      </c>
      <c r="B82" s="114">
        <v>1</v>
      </c>
      <c r="C82" s="96" t="s">
        <v>11</v>
      </c>
      <c r="D82" s="113" t="s">
        <v>11</v>
      </c>
      <c r="E82" s="113" t="s">
        <v>27</v>
      </c>
      <c r="F82" s="119" t="s">
        <v>51</v>
      </c>
      <c r="G82" s="164" t="s">
        <v>50</v>
      </c>
      <c r="H82" s="152">
        <f>[1]RETRIBUSI!H90</f>
        <v>52500000</v>
      </c>
      <c r="I82" s="109">
        <f>[1]RETRIBUSI!I90</f>
        <v>6583000</v>
      </c>
      <c r="J82" s="163">
        <f>[1]RETRIBUSI!J90</f>
        <v>6014000</v>
      </c>
      <c r="K82" s="151">
        <f>I82+J82</f>
        <v>12597000</v>
      </c>
      <c r="L82" s="18">
        <f>H82-K82</f>
        <v>39903000</v>
      </c>
      <c r="M82" s="107">
        <f>K82/H82</f>
        <v>0.23994285714285715</v>
      </c>
      <c r="O82" s="141"/>
    </row>
    <row r="83" spans="1:15" ht="30.75" customHeight="1" thickBot="1">
      <c r="A83" s="162">
        <v>4</v>
      </c>
      <c r="B83" s="161">
        <v>1</v>
      </c>
      <c r="C83" s="119" t="s">
        <v>11</v>
      </c>
      <c r="D83" s="160" t="s">
        <v>14</v>
      </c>
      <c r="E83" s="160"/>
      <c r="F83" s="160"/>
      <c r="G83" s="159" t="s">
        <v>49</v>
      </c>
      <c r="H83" s="158">
        <f>H84+H86</f>
        <v>16000000000</v>
      </c>
      <c r="I83" s="158">
        <f>I84+I86</f>
        <v>78394675</v>
      </c>
      <c r="J83" s="158">
        <f>J84+J86</f>
        <v>324826660</v>
      </c>
      <c r="K83" s="158">
        <f>K84+K86</f>
        <v>403221335</v>
      </c>
      <c r="L83" s="157">
        <f>H83-K83</f>
        <v>15596778665</v>
      </c>
      <c r="M83" s="156">
        <f>K83/H83</f>
        <v>2.5201333437500001E-2</v>
      </c>
    </row>
    <row r="84" spans="1:15" s="140" customFormat="1" ht="24.75" customHeight="1">
      <c r="A84" s="128">
        <v>4</v>
      </c>
      <c r="B84" s="127">
        <v>1</v>
      </c>
      <c r="C84" s="126" t="s">
        <v>11</v>
      </c>
      <c r="D84" s="126" t="s">
        <v>14</v>
      </c>
      <c r="E84" s="126" t="s">
        <v>25</v>
      </c>
      <c r="F84" s="126"/>
      <c r="G84" s="155" t="s">
        <v>48</v>
      </c>
      <c r="H84" s="154">
        <f>H85</f>
        <v>15000000000</v>
      </c>
      <c r="I84" s="101">
        <f>I85</f>
        <v>78394675</v>
      </c>
      <c r="J84" s="100">
        <f>J85</f>
        <v>245878660</v>
      </c>
      <c r="K84" s="148">
        <f>I84+J84</f>
        <v>324273335</v>
      </c>
      <c r="L84" s="28">
        <f>H84-K84</f>
        <v>14675726665</v>
      </c>
      <c r="M84" s="99">
        <f>K84/H84</f>
        <v>2.1618222333333333E-2</v>
      </c>
      <c r="O84" s="141"/>
    </row>
    <row r="85" spans="1:15" s="140" customFormat="1" ht="24.75" customHeight="1">
      <c r="A85" s="115">
        <v>4</v>
      </c>
      <c r="B85" s="114">
        <v>1</v>
      </c>
      <c r="C85" s="113" t="s">
        <v>11</v>
      </c>
      <c r="D85" s="113" t="s">
        <v>14</v>
      </c>
      <c r="E85" s="113" t="s">
        <v>25</v>
      </c>
      <c r="F85" s="119" t="s">
        <v>2</v>
      </c>
      <c r="G85" s="153" t="s">
        <v>48</v>
      </c>
      <c r="H85" s="152">
        <f>[1]RETRIBUSI!H93</f>
        <v>15000000000</v>
      </c>
      <c r="I85" s="109">
        <f>[1]RETRIBUSI!I93</f>
        <v>78394675</v>
      </c>
      <c r="J85" s="108">
        <f>[1]RETRIBUSI!J93</f>
        <v>245878660</v>
      </c>
      <c r="K85" s="151">
        <f>I85+J85</f>
        <v>324273335</v>
      </c>
      <c r="L85" s="18">
        <f>H85-K85</f>
        <v>14675726665</v>
      </c>
      <c r="M85" s="107">
        <f>K85/H85</f>
        <v>2.1618222333333333E-2</v>
      </c>
      <c r="O85" s="141"/>
    </row>
    <row r="86" spans="1:15" s="140" customFormat="1" ht="24.75" customHeight="1">
      <c r="A86" s="115">
        <v>4</v>
      </c>
      <c r="B86" s="114">
        <v>1</v>
      </c>
      <c r="C86" s="113" t="s">
        <v>11</v>
      </c>
      <c r="D86" s="113" t="s">
        <v>14</v>
      </c>
      <c r="E86" s="113" t="s">
        <v>23</v>
      </c>
      <c r="F86" s="112"/>
      <c r="G86" s="150" t="s">
        <v>47</v>
      </c>
      <c r="H86" s="149">
        <f>H87</f>
        <v>1000000000</v>
      </c>
      <c r="I86" s="109">
        <v>0</v>
      </c>
      <c r="J86" s="100">
        <f>J87</f>
        <v>78948000</v>
      </c>
      <c r="K86" s="148">
        <f>I86+J86</f>
        <v>78948000</v>
      </c>
      <c r="L86" s="28">
        <f>H86-K86</f>
        <v>921052000</v>
      </c>
      <c r="M86" s="147" t="s">
        <v>0</v>
      </c>
      <c r="O86" s="141"/>
    </row>
    <row r="87" spans="1:15" s="140" customFormat="1" ht="24.75" customHeight="1" thickBot="1">
      <c r="A87" s="98">
        <v>4</v>
      </c>
      <c r="B87" s="97">
        <v>1</v>
      </c>
      <c r="C87" s="96" t="s">
        <v>11</v>
      </c>
      <c r="D87" s="96" t="s">
        <v>14</v>
      </c>
      <c r="E87" s="96" t="s">
        <v>23</v>
      </c>
      <c r="F87" s="146" t="s">
        <v>2</v>
      </c>
      <c r="G87" s="145" t="s">
        <v>47</v>
      </c>
      <c r="H87" s="144">
        <f>[1]RETRIBUSI!H95</f>
        <v>1000000000</v>
      </c>
      <c r="I87" s="92">
        <f>[1]RETRIBUSI!I95</f>
        <v>0</v>
      </c>
      <c r="J87" s="91">
        <f>[1]RETRIBUSI!J95</f>
        <v>78948000</v>
      </c>
      <c r="K87" s="143">
        <f>I87+J87</f>
        <v>78948000</v>
      </c>
      <c r="L87" s="7">
        <f>H87-K87</f>
        <v>921052000</v>
      </c>
      <c r="M87" s="142" t="s">
        <v>0</v>
      </c>
      <c r="O87" s="141"/>
    </row>
    <row r="88" spans="1:15" ht="15.75" thickBot="1">
      <c r="A88" s="137"/>
      <c r="B88" s="136"/>
      <c r="C88" s="136"/>
      <c r="D88" s="135"/>
      <c r="E88" s="135"/>
      <c r="F88" s="135"/>
      <c r="G88" s="139"/>
      <c r="H88" s="133"/>
      <c r="I88" s="131"/>
      <c r="J88" s="132"/>
      <c r="K88" s="131"/>
      <c r="L88" s="130"/>
      <c r="M88" s="129"/>
    </row>
    <row r="89" spans="1:15" ht="22.5" customHeight="1" thickBot="1">
      <c r="A89" s="65">
        <v>4</v>
      </c>
      <c r="B89" s="64">
        <v>1</v>
      </c>
      <c r="C89" s="63" t="s">
        <v>14</v>
      </c>
      <c r="D89" s="104"/>
      <c r="E89" s="63"/>
      <c r="F89" s="63"/>
      <c r="G89" s="61" t="s">
        <v>46</v>
      </c>
      <c r="H89" s="60">
        <f>H91+H95+H97</f>
        <v>33006353579</v>
      </c>
      <c r="I89" s="60">
        <f>I92+I101</f>
        <v>0</v>
      </c>
      <c r="J89" s="60">
        <f>J92+J101</f>
        <v>0</v>
      </c>
      <c r="K89" s="60">
        <f>K92+K101</f>
        <v>0</v>
      </c>
      <c r="L89" s="138">
        <f>H89-K89</f>
        <v>33006353579</v>
      </c>
      <c r="M89" s="58">
        <f>K89/H89</f>
        <v>0</v>
      </c>
    </row>
    <row r="90" spans="1:15" ht="15.75" hidden="1" thickBot="1">
      <c r="A90" s="137"/>
      <c r="B90" s="136"/>
      <c r="C90" s="136"/>
      <c r="D90" s="135"/>
      <c r="E90" s="135"/>
      <c r="F90" s="135"/>
      <c r="G90" s="134"/>
      <c r="H90" s="133"/>
      <c r="I90" s="131"/>
      <c r="J90" s="132"/>
      <c r="K90" s="131"/>
      <c r="L90" s="130"/>
      <c r="M90" s="129"/>
    </row>
    <row r="91" spans="1:15" ht="33.75" customHeight="1">
      <c r="A91" s="128">
        <v>4</v>
      </c>
      <c r="B91" s="127">
        <v>1</v>
      </c>
      <c r="C91" s="126" t="s">
        <v>14</v>
      </c>
      <c r="D91" s="126" t="s">
        <v>11</v>
      </c>
      <c r="E91" s="126" t="s">
        <v>3</v>
      </c>
      <c r="F91" s="126"/>
      <c r="G91" s="125" t="s">
        <v>45</v>
      </c>
      <c r="H91" s="124">
        <f>H93</f>
        <v>7215251561</v>
      </c>
      <c r="I91" s="124">
        <f>I93</f>
        <v>0</v>
      </c>
      <c r="J91" s="123">
        <f>J93</f>
        <v>0</v>
      </c>
      <c r="K91" s="29">
        <f>I91+J91</f>
        <v>0</v>
      </c>
      <c r="L91" s="28">
        <f>H91-K91</f>
        <v>7215251561</v>
      </c>
      <c r="M91" s="99">
        <f>K91/H91</f>
        <v>0</v>
      </c>
    </row>
    <row r="92" spans="1:15" ht="15.75" hidden="1" thickBot="1">
      <c r="A92" s="122"/>
      <c r="B92" s="121"/>
      <c r="C92" s="121"/>
      <c r="D92" s="35"/>
      <c r="E92" s="35"/>
      <c r="F92" s="35"/>
      <c r="G92" s="42"/>
      <c r="H92" s="29"/>
      <c r="I92" s="29"/>
      <c r="J92" s="29"/>
      <c r="K92" s="29"/>
      <c r="L92" s="120"/>
      <c r="M92" s="107" t="e">
        <f>K92/H92</f>
        <v>#DIV/0!</v>
      </c>
    </row>
    <row r="93" spans="1:15" ht="45">
      <c r="A93" s="115">
        <v>4</v>
      </c>
      <c r="B93" s="114">
        <v>1</v>
      </c>
      <c r="C93" s="113" t="s">
        <v>14</v>
      </c>
      <c r="D93" s="113" t="s">
        <v>11</v>
      </c>
      <c r="E93" s="113" t="s">
        <v>3</v>
      </c>
      <c r="F93" s="119" t="s">
        <v>2</v>
      </c>
      <c r="G93" s="111" t="s">
        <v>44</v>
      </c>
      <c r="H93" s="110">
        <f>[1]Lainlain!H93</f>
        <v>7215251561</v>
      </c>
      <c r="I93" s="109">
        <f>[1]Lainlain!I91</f>
        <v>0</v>
      </c>
      <c r="J93" s="108">
        <f>[1]Lainlain!J93</f>
        <v>0</v>
      </c>
      <c r="K93" s="29">
        <f>I93+J93</f>
        <v>0</v>
      </c>
      <c r="L93" s="18">
        <f>H93-K93</f>
        <v>7215251561</v>
      </c>
      <c r="M93" s="107">
        <f>K93/H93</f>
        <v>0</v>
      </c>
    </row>
    <row r="94" spans="1:15" ht="45">
      <c r="A94" s="115">
        <v>4</v>
      </c>
      <c r="B94" s="114">
        <v>1</v>
      </c>
      <c r="C94" s="113" t="s">
        <v>14</v>
      </c>
      <c r="D94" s="113" t="s">
        <v>11</v>
      </c>
      <c r="E94" s="113" t="s">
        <v>3</v>
      </c>
      <c r="F94" s="112" t="s">
        <v>43</v>
      </c>
      <c r="G94" s="111" t="s">
        <v>42</v>
      </c>
      <c r="H94" s="110">
        <f>[1]Lainlain!H94</f>
        <v>0</v>
      </c>
      <c r="I94" s="109">
        <f>[1]Lainlain!I94</f>
        <v>0</v>
      </c>
      <c r="J94" s="108">
        <f>[1]Lainlain!J94</f>
        <v>0</v>
      </c>
      <c r="K94" s="29">
        <f>I94+J94</f>
        <v>0</v>
      </c>
      <c r="L94" s="18">
        <f>H94-K94</f>
        <v>0</v>
      </c>
      <c r="M94" s="107" t="s">
        <v>0</v>
      </c>
    </row>
    <row r="95" spans="1:15" ht="47.25">
      <c r="A95" s="106">
        <v>4</v>
      </c>
      <c r="B95" s="105">
        <v>1</v>
      </c>
      <c r="C95" s="104" t="s">
        <v>14</v>
      </c>
      <c r="D95" s="104" t="s">
        <v>11</v>
      </c>
      <c r="E95" s="104" t="s">
        <v>11</v>
      </c>
      <c r="F95" s="118"/>
      <c r="G95" s="117" t="s">
        <v>41</v>
      </c>
      <c r="H95" s="116">
        <f>H96</f>
        <v>791102018</v>
      </c>
      <c r="I95" s="109">
        <f>I96</f>
        <v>0</v>
      </c>
      <c r="J95" s="108">
        <f>J96</f>
        <v>0</v>
      </c>
      <c r="K95" s="29">
        <f>K96</f>
        <v>0</v>
      </c>
      <c r="L95" s="28">
        <f>H95-K95</f>
        <v>791102018</v>
      </c>
      <c r="M95" s="99">
        <f>K95/H95</f>
        <v>0</v>
      </c>
    </row>
    <row r="96" spans="1:15" ht="45">
      <c r="A96" s="115">
        <v>4</v>
      </c>
      <c r="B96" s="114">
        <v>1</v>
      </c>
      <c r="C96" s="113" t="s">
        <v>14</v>
      </c>
      <c r="D96" s="113" t="s">
        <v>11</v>
      </c>
      <c r="E96" s="113" t="s">
        <v>11</v>
      </c>
      <c r="F96" s="112" t="s">
        <v>2</v>
      </c>
      <c r="G96" s="111" t="s">
        <v>41</v>
      </c>
      <c r="H96" s="110">
        <f>[1]Lainlain!H96</f>
        <v>791102018</v>
      </c>
      <c r="I96" s="109">
        <f>[1]Lainlain!I96</f>
        <v>0</v>
      </c>
      <c r="J96" s="108">
        <v>0</v>
      </c>
      <c r="K96" s="29">
        <f>I96+J96</f>
        <v>0</v>
      </c>
      <c r="L96" s="18">
        <f>H96-K96</f>
        <v>791102018</v>
      </c>
      <c r="M96" s="107">
        <f>K96/H96</f>
        <v>0</v>
      </c>
    </row>
    <row r="97" spans="1:14" ht="33" customHeight="1">
      <c r="A97" s="106">
        <v>4</v>
      </c>
      <c r="B97" s="105">
        <v>1</v>
      </c>
      <c r="C97" s="104" t="s">
        <v>14</v>
      </c>
      <c r="D97" s="104" t="s">
        <v>11</v>
      </c>
      <c r="E97" s="104" t="s">
        <v>14</v>
      </c>
      <c r="F97" s="104"/>
      <c r="G97" s="103" t="s">
        <v>40</v>
      </c>
      <c r="H97" s="102">
        <f>H98</f>
        <v>25000000000</v>
      </c>
      <c r="I97" s="101">
        <f>[2]LAIN2!$J$95</f>
        <v>0</v>
      </c>
      <c r="J97" s="100">
        <f>J98</f>
        <v>0</v>
      </c>
      <c r="K97" s="29">
        <f>I97+J97</f>
        <v>0</v>
      </c>
      <c r="L97" s="28">
        <f>H97-K97</f>
        <v>25000000000</v>
      </c>
      <c r="M97" s="99">
        <f>K97/H97</f>
        <v>0</v>
      </c>
    </row>
    <row r="98" spans="1:14" ht="29.25" thickBot="1">
      <c r="A98" s="98">
        <v>4</v>
      </c>
      <c r="B98" s="97">
        <v>1</v>
      </c>
      <c r="C98" s="96" t="s">
        <v>14</v>
      </c>
      <c r="D98" s="96" t="s">
        <v>11</v>
      </c>
      <c r="E98" s="96" t="s">
        <v>14</v>
      </c>
      <c r="F98" s="95" t="s">
        <v>2</v>
      </c>
      <c r="G98" s="94" t="s">
        <v>40</v>
      </c>
      <c r="H98" s="93">
        <f>[1]Lainlain!H98</f>
        <v>25000000000</v>
      </c>
      <c r="I98" s="92">
        <f>[1]Lainlain!I98</f>
        <v>0</v>
      </c>
      <c r="J98" s="91">
        <f>[1]Lainlain!J98</f>
        <v>0</v>
      </c>
      <c r="K98" s="78">
        <f>I98+J98</f>
        <v>0</v>
      </c>
      <c r="L98" s="7">
        <f>H98-K98</f>
        <v>25000000000</v>
      </c>
      <c r="M98" s="90">
        <f>K98/H98</f>
        <v>0</v>
      </c>
    </row>
    <row r="99" spans="1:14" ht="8.25" customHeight="1" thickBot="1">
      <c r="A99" s="16"/>
      <c r="B99" s="15"/>
      <c r="C99" s="15"/>
      <c r="D99" s="15"/>
      <c r="E99" s="15"/>
      <c r="F99" s="15"/>
      <c r="G99" s="89"/>
      <c r="H99" s="8"/>
      <c r="I99" s="8"/>
      <c r="J99" s="68"/>
      <c r="K99" s="8"/>
      <c r="L99" s="67"/>
      <c r="M99" s="66"/>
    </row>
    <row r="100" spans="1:14" ht="15.75" hidden="1" thickBot="1">
      <c r="A100" s="88"/>
      <c r="B100" s="87"/>
      <c r="C100" s="86"/>
      <c r="D100" s="86"/>
      <c r="E100" s="86"/>
      <c r="F100" s="86"/>
      <c r="G100" s="85"/>
      <c r="H100" s="83"/>
      <c r="I100" s="83"/>
      <c r="J100" s="84"/>
      <c r="K100" s="83"/>
      <c r="L100" s="82"/>
      <c r="M100" s="81"/>
    </row>
    <row r="101" spans="1:14" ht="15.75" hidden="1" thickBot="1">
      <c r="A101" s="16"/>
      <c r="B101" s="15"/>
      <c r="C101" s="15"/>
      <c r="D101" s="15"/>
      <c r="E101" s="15"/>
      <c r="F101" s="15"/>
      <c r="G101" s="80"/>
      <c r="H101" s="8">
        <v>0</v>
      </c>
      <c r="I101" s="78">
        <f>I102</f>
        <v>0</v>
      </c>
      <c r="J101" s="79">
        <f>J102</f>
        <v>0</v>
      </c>
      <c r="K101" s="78">
        <f>I101+J101</f>
        <v>0</v>
      </c>
      <c r="L101" s="67">
        <f>H101-K101</f>
        <v>0</v>
      </c>
      <c r="M101" s="66"/>
    </row>
    <row r="102" spans="1:14" ht="15.75" hidden="1" thickBot="1">
      <c r="A102" s="77"/>
      <c r="B102" s="76"/>
      <c r="C102" s="76"/>
      <c r="D102" s="75"/>
      <c r="E102" s="75"/>
      <c r="F102" s="75"/>
      <c r="G102" s="74"/>
      <c r="H102" s="72">
        <v>0</v>
      </c>
      <c r="I102" s="72"/>
      <c r="J102" s="73"/>
      <c r="K102" s="72">
        <f>I102+J102</f>
        <v>0</v>
      </c>
      <c r="L102" s="71">
        <f>H102-K102</f>
        <v>0</v>
      </c>
      <c r="M102" s="70" t="s">
        <v>0</v>
      </c>
    </row>
    <row r="103" spans="1:14" ht="15.75" hidden="1" thickBot="1">
      <c r="A103" s="16"/>
      <c r="B103" s="15"/>
      <c r="C103" s="15"/>
      <c r="D103" s="15"/>
      <c r="E103" s="15"/>
      <c r="F103" s="15"/>
      <c r="G103" s="69"/>
      <c r="H103" s="8"/>
      <c r="I103" s="8"/>
      <c r="J103" s="68"/>
      <c r="K103" s="8"/>
      <c r="L103" s="67"/>
      <c r="M103" s="66"/>
    </row>
    <row r="104" spans="1:14" ht="20.25" customHeight="1" thickBot="1">
      <c r="A104" s="65">
        <v>4</v>
      </c>
      <c r="B104" s="64">
        <v>1</v>
      </c>
      <c r="C104" s="63" t="s">
        <v>5</v>
      </c>
      <c r="D104" s="62"/>
      <c r="E104" s="62"/>
      <c r="F104" s="62"/>
      <c r="G104" s="61" t="s">
        <v>39</v>
      </c>
      <c r="H104" s="60">
        <f>H105+H106+H112+H117+H123+H126+H128</f>
        <v>83772840000</v>
      </c>
      <c r="I104" s="60">
        <f>I106+I111+I112+I117+I121+I122+I123+I126+I128+I130</f>
        <v>7295757424.8999996</v>
      </c>
      <c r="J104" s="60">
        <f>J105+J106+J111+J112+J117+J118+J120+J121+J122+J123+J126+J128+J130</f>
        <v>8207529623.6500006</v>
      </c>
      <c r="K104" s="60">
        <f>I104+J104</f>
        <v>15503287048.549999</v>
      </c>
      <c r="L104" s="59">
        <f>H104-K104</f>
        <v>68269552951.449997</v>
      </c>
      <c r="M104" s="58">
        <f>K104/H104</f>
        <v>0.18506340537756627</v>
      </c>
      <c r="N104" s="57"/>
    </row>
    <row r="105" spans="1:14" ht="15.75">
      <c r="A105" s="37">
        <v>4</v>
      </c>
      <c r="B105" s="36">
        <v>1</v>
      </c>
      <c r="C105" s="35" t="s">
        <v>5</v>
      </c>
      <c r="D105" s="35" t="s">
        <v>3</v>
      </c>
      <c r="E105" s="56"/>
      <c r="F105" s="55"/>
      <c r="G105" s="54" t="s">
        <v>38</v>
      </c>
      <c r="H105" s="53">
        <f>[1]Lainlain!H107</f>
        <v>1000000000</v>
      </c>
      <c r="I105" s="52">
        <f>[1]Lainlain!I106</f>
        <v>0</v>
      </c>
      <c r="J105" s="51">
        <f>[1]Lainlain!J106</f>
        <v>979968000</v>
      </c>
      <c r="K105" s="51">
        <f>I105+J105</f>
        <v>979968000</v>
      </c>
      <c r="L105" s="50">
        <f>H105-K105</f>
        <v>20032000</v>
      </c>
      <c r="M105" s="43" t="s">
        <v>0</v>
      </c>
    </row>
    <row r="106" spans="1:14" ht="15">
      <c r="A106" s="37">
        <v>4</v>
      </c>
      <c r="B106" s="36">
        <v>1</v>
      </c>
      <c r="C106" s="35" t="s">
        <v>5</v>
      </c>
      <c r="D106" s="35" t="s">
        <v>14</v>
      </c>
      <c r="E106" s="35"/>
      <c r="F106" s="35"/>
      <c r="G106" s="42" t="s">
        <v>37</v>
      </c>
      <c r="H106" s="32">
        <f>H107+H109</f>
        <v>19450000000</v>
      </c>
      <c r="I106" s="32">
        <f>I107+I109</f>
        <v>2481905187</v>
      </c>
      <c r="J106" s="32">
        <f>J107+J109</f>
        <v>1003334395</v>
      </c>
      <c r="K106" s="32">
        <f>I106+J106</f>
        <v>3485239582</v>
      </c>
      <c r="L106" s="28">
        <f>H106-K106</f>
        <v>15964760418</v>
      </c>
      <c r="M106" s="41">
        <f>K106/H106</f>
        <v>0.17918969573264781</v>
      </c>
    </row>
    <row r="107" spans="1:14" ht="15">
      <c r="A107" s="37">
        <v>4</v>
      </c>
      <c r="B107" s="36">
        <v>1</v>
      </c>
      <c r="C107" s="35" t="s">
        <v>5</v>
      </c>
      <c r="D107" s="35" t="s">
        <v>14</v>
      </c>
      <c r="E107" s="35" t="s">
        <v>3</v>
      </c>
      <c r="F107" s="35"/>
      <c r="G107" s="42" t="s">
        <v>36</v>
      </c>
      <c r="H107" s="32">
        <f>H108</f>
        <v>15450000000</v>
      </c>
      <c r="I107" s="32">
        <f>I108</f>
        <v>1033590650</v>
      </c>
      <c r="J107" s="32">
        <f>J108</f>
        <v>827441275</v>
      </c>
      <c r="K107" s="29">
        <f>I107+J107</f>
        <v>1861031925</v>
      </c>
      <c r="L107" s="28">
        <f>H107-K107</f>
        <v>13588968075</v>
      </c>
      <c r="M107" s="41">
        <f>K107/H107</f>
        <v>0.12045514077669903</v>
      </c>
    </row>
    <row r="108" spans="1:14" ht="15">
      <c r="A108" s="26">
        <v>4</v>
      </c>
      <c r="B108" s="4">
        <v>1</v>
      </c>
      <c r="C108" s="25" t="s">
        <v>5</v>
      </c>
      <c r="D108" s="25" t="s">
        <v>14</v>
      </c>
      <c r="E108" s="25" t="s">
        <v>3</v>
      </c>
      <c r="F108" s="40" t="s">
        <v>2</v>
      </c>
      <c r="G108" s="45" t="s">
        <v>36</v>
      </c>
      <c r="H108" s="22">
        <f>[1]Lainlain!H110</f>
        <v>15450000000</v>
      </c>
      <c r="I108" s="22">
        <f>[1]Lainlain!I110</f>
        <v>1033590650</v>
      </c>
      <c r="J108" s="22">
        <f>[1]Lainlain!J110</f>
        <v>827441275</v>
      </c>
      <c r="K108" s="19">
        <f>I108+J108</f>
        <v>1861031925</v>
      </c>
      <c r="L108" s="18">
        <f>H108-K108</f>
        <v>13588968075</v>
      </c>
      <c r="M108" s="38">
        <f>K108/H108</f>
        <v>0.12045514077669903</v>
      </c>
    </row>
    <row r="109" spans="1:14" ht="15">
      <c r="A109" s="37">
        <v>4</v>
      </c>
      <c r="B109" s="36">
        <v>1</v>
      </c>
      <c r="C109" s="35" t="s">
        <v>5</v>
      </c>
      <c r="D109" s="35" t="s">
        <v>14</v>
      </c>
      <c r="E109" s="35" t="s">
        <v>3</v>
      </c>
      <c r="F109" s="34"/>
      <c r="G109" s="42" t="s">
        <v>35</v>
      </c>
      <c r="H109" s="32">
        <f>H110</f>
        <v>4000000000</v>
      </c>
      <c r="I109" s="32">
        <f>I110</f>
        <v>1448314537</v>
      </c>
      <c r="J109" s="30">
        <f>J110</f>
        <v>175893120</v>
      </c>
      <c r="K109" s="29">
        <f>I109+J109</f>
        <v>1624207657</v>
      </c>
      <c r="L109" s="28">
        <f>H109-K109</f>
        <v>2375792343</v>
      </c>
      <c r="M109" s="41">
        <f>K109/H109</f>
        <v>0.40605191424999998</v>
      </c>
    </row>
    <row r="110" spans="1:14" ht="15">
      <c r="A110" s="26">
        <v>4</v>
      </c>
      <c r="B110" s="4">
        <v>1</v>
      </c>
      <c r="C110" s="25" t="s">
        <v>5</v>
      </c>
      <c r="D110" s="25" t="s">
        <v>14</v>
      </c>
      <c r="E110" s="25" t="s">
        <v>3</v>
      </c>
      <c r="F110" s="40" t="s">
        <v>2</v>
      </c>
      <c r="G110" s="45" t="s">
        <v>35</v>
      </c>
      <c r="H110" s="22">
        <f>[1]Lainlain!H112</f>
        <v>4000000000</v>
      </c>
      <c r="I110" s="22">
        <f>[1]Lainlain!I112</f>
        <v>1448314537</v>
      </c>
      <c r="J110" s="20">
        <f>[1]Lainlain!J112</f>
        <v>175893120</v>
      </c>
      <c r="K110" s="19">
        <f>I110+J110</f>
        <v>1624207657</v>
      </c>
      <c r="L110" s="18">
        <f>H110-K110</f>
        <v>2375792343</v>
      </c>
      <c r="M110" s="38">
        <f>K110/H110</f>
        <v>0.40605191424999998</v>
      </c>
    </row>
    <row r="111" spans="1:14" ht="15">
      <c r="A111" s="26">
        <v>4</v>
      </c>
      <c r="B111" s="4">
        <v>1</v>
      </c>
      <c r="C111" s="25" t="s">
        <v>5</v>
      </c>
      <c r="D111" s="25" t="s">
        <v>14</v>
      </c>
      <c r="E111" s="25" t="s">
        <v>14</v>
      </c>
      <c r="F111" s="24" t="s">
        <v>2</v>
      </c>
      <c r="G111" s="49" t="s">
        <v>34</v>
      </c>
      <c r="H111" s="48">
        <v>0</v>
      </c>
      <c r="I111" s="22">
        <f>[1]Lainlain!I113</f>
        <v>716692000</v>
      </c>
      <c r="J111" s="20">
        <f>[1]Lainlain!J113</f>
        <v>200465000</v>
      </c>
      <c r="K111" s="19">
        <f>I111+J111</f>
        <v>917157000</v>
      </c>
      <c r="L111" s="18">
        <f>H111-K111</f>
        <v>-917157000</v>
      </c>
      <c r="M111" s="44" t="s">
        <v>0</v>
      </c>
    </row>
    <row r="112" spans="1:14" ht="15">
      <c r="A112" s="37">
        <v>4</v>
      </c>
      <c r="B112" s="36">
        <v>1</v>
      </c>
      <c r="C112" s="35" t="s">
        <v>5</v>
      </c>
      <c r="D112" s="35" t="s">
        <v>30</v>
      </c>
      <c r="E112" s="35"/>
      <c r="F112" s="35"/>
      <c r="G112" s="42" t="s">
        <v>33</v>
      </c>
      <c r="H112" s="32">
        <f>H113+H115</f>
        <v>4000000000</v>
      </c>
      <c r="I112" s="32">
        <f>I113</f>
        <v>27466358.449999999</v>
      </c>
      <c r="J112" s="30">
        <f>J113</f>
        <v>551429788.48000002</v>
      </c>
      <c r="K112" s="29">
        <f>I112+J112</f>
        <v>578896146.93000007</v>
      </c>
      <c r="L112" s="28">
        <f>H112-K112</f>
        <v>3421103853.0699997</v>
      </c>
      <c r="M112" s="41">
        <f>K112/H112</f>
        <v>0.14472403673250001</v>
      </c>
    </row>
    <row r="113" spans="1:13" ht="15">
      <c r="A113" s="37">
        <v>4</v>
      </c>
      <c r="B113" s="36">
        <v>1</v>
      </c>
      <c r="C113" s="35" t="s">
        <v>5</v>
      </c>
      <c r="D113" s="35" t="s">
        <v>30</v>
      </c>
      <c r="E113" s="35" t="s">
        <v>3</v>
      </c>
      <c r="F113" s="35"/>
      <c r="G113" s="42" t="s">
        <v>32</v>
      </c>
      <c r="H113" s="32">
        <f>H114</f>
        <v>4000000000</v>
      </c>
      <c r="I113" s="31">
        <f>I114+I116</f>
        <v>27466358.449999999</v>
      </c>
      <c r="J113" s="30">
        <f>J114+J116</f>
        <v>551429788.48000002</v>
      </c>
      <c r="K113" s="29">
        <f>I113+J113</f>
        <v>578896146.93000007</v>
      </c>
      <c r="L113" s="28">
        <f>H113-K113</f>
        <v>3421103853.0699997</v>
      </c>
      <c r="M113" s="41">
        <f>K113/H113</f>
        <v>0.14472403673250001</v>
      </c>
    </row>
    <row r="114" spans="1:13" ht="15">
      <c r="A114" s="26">
        <v>4</v>
      </c>
      <c r="B114" s="4">
        <v>1</v>
      </c>
      <c r="C114" s="25" t="s">
        <v>5</v>
      </c>
      <c r="D114" s="25" t="s">
        <v>30</v>
      </c>
      <c r="E114" s="25" t="s">
        <v>3</v>
      </c>
      <c r="F114" s="40" t="s">
        <v>2</v>
      </c>
      <c r="G114" s="45" t="s">
        <v>31</v>
      </c>
      <c r="H114" s="22">
        <f>[1]Lainlain!H116</f>
        <v>4000000000</v>
      </c>
      <c r="I114" s="21">
        <f>[1]Lainlain!I116</f>
        <v>0</v>
      </c>
      <c r="J114" s="20">
        <f>[1]Lainlain!J116</f>
        <v>514356205.86000001</v>
      </c>
      <c r="K114" s="19">
        <f>I114+J114</f>
        <v>514356205.86000001</v>
      </c>
      <c r="L114" s="18">
        <f>H114-K114</f>
        <v>3485643794.1399999</v>
      </c>
      <c r="M114" s="38">
        <f>K114/H114</f>
        <v>0.12858905146499999</v>
      </c>
    </row>
    <row r="115" spans="1:13" ht="15" hidden="1">
      <c r="A115" s="37">
        <v>4</v>
      </c>
      <c r="B115" s="36">
        <v>1</v>
      </c>
      <c r="C115" s="35" t="s">
        <v>5</v>
      </c>
      <c r="D115" s="35" t="s">
        <v>30</v>
      </c>
      <c r="E115" s="35" t="s">
        <v>11</v>
      </c>
      <c r="F115" s="34"/>
      <c r="G115" s="42" t="s">
        <v>29</v>
      </c>
      <c r="H115" s="32">
        <f>H116</f>
        <v>0</v>
      </c>
      <c r="I115" s="31">
        <f>I116</f>
        <v>27466358.449999999</v>
      </c>
      <c r="J115" s="30">
        <f>J116</f>
        <v>37073582.620000005</v>
      </c>
      <c r="K115" s="29">
        <f>I115+J115</f>
        <v>64539941.070000008</v>
      </c>
      <c r="L115" s="28">
        <f>H115-K115</f>
        <v>-64539941.070000008</v>
      </c>
      <c r="M115" s="41" t="e">
        <f>K115/H115</f>
        <v>#DIV/0!</v>
      </c>
    </row>
    <row r="116" spans="1:13" ht="15">
      <c r="A116" s="26">
        <v>4</v>
      </c>
      <c r="B116" s="4">
        <v>1</v>
      </c>
      <c r="C116" s="25" t="s">
        <v>5</v>
      </c>
      <c r="D116" s="25" t="s">
        <v>30</v>
      </c>
      <c r="E116" s="25" t="s">
        <v>11</v>
      </c>
      <c r="F116" s="40" t="s">
        <v>2</v>
      </c>
      <c r="G116" s="45" t="s">
        <v>29</v>
      </c>
      <c r="H116" s="22">
        <v>0</v>
      </c>
      <c r="I116" s="21">
        <f>[1]Lainlain!I118</f>
        <v>27466358.449999999</v>
      </c>
      <c r="J116" s="20">
        <f>[1]Lainlain!J118</f>
        <v>37073582.620000005</v>
      </c>
      <c r="K116" s="19">
        <f>I116+J116</f>
        <v>64539941.070000008</v>
      </c>
      <c r="L116" s="18">
        <f>H116-K116</f>
        <v>-64539941.070000008</v>
      </c>
      <c r="M116" s="44" t="s">
        <v>0</v>
      </c>
    </row>
    <row r="117" spans="1:13" ht="15" hidden="1">
      <c r="A117" s="37">
        <v>4</v>
      </c>
      <c r="B117" s="36">
        <v>1</v>
      </c>
      <c r="C117" s="35" t="s">
        <v>5</v>
      </c>
      <c r="D117" s="35" t="s">
        <v>25</v>
      </c>
      <c r="E117" s="35"/>
      <c r="F117" s="35"/>
      <c r="G117" s="42" t="s">
        <v>28</v>
      </c>
      <c r="H117" s="32">
        <f>H119</f>
        <v>0</v>
      </c>
      <c r="I117" s="32">
        <f>I119</f>
        <v>0</v>
      </c>
      <c r="J117" s="32">
        <f>J119</f>
        <v>0</v>
      </c>
      <c r="K117" s="29">
        <f>K119</f>
        <v>0</v>
      </c>
      <c r="L117" s="28">
        <f>H117-K117</f>
        <v>0</v>
      </c>
      <c r="M117" s="44" t="s">
        <v>0</v>
      </c>
    </row>
    <row r="118" spans="1:13" ht="15.75" hidden="1">
      <c r="A118" s="26">
        <v>4</v>
      </c>
      <c r="B118" s="4">
        <v>1</v>
      </c>
      <c r="C118" s="25" t="s">
        <v>5</v>
      </c>
      <c r="D118" s="25" t="s">
        <v>27</v>
      </c>
      <c r="E118" s="25" t="s">
        <v>3</v>
      </c>
      <c r="F118" s="24" t="s">
        <v>2</v>
      </c>
      <c r="G118" s="39" t="s">
        <v>26</v>
      </c>
      <c r="H118" s="32">
        <v>0</v>
      </c>
      <c r="I118" s="32"/>
      <c r="J118" s="32">
        <f>[1]Lainlain!J122</f>
        <v>0</v>
      </c>
      <c r="K118" s="29">
        <f>I118+J118</f>
        <v>0</v>
      </c>
      <c r="L118" s="28">
        <f>H118-K118</f>
        <v>0</v>
      </c>
      <c r="M118" s="44" t="s">
        <v>0</v>
      </c>
    </row>
    <row r="119" spans="1:13" ht="15" hidden="1">
      <c r="A119" s="26">
        <v>4</v>
      </c>
      <c r="B119" s="4">
        <v>1</v>
      </c>
      <c r="C119" s="25" t="s">
        <v>5</v>
      </c>
      <c r="D119" s="25" t="s">
        <v>25</v>
      </c>
      <c r="E119" s="25" t="s">
        <v>3</v>
      </c>
      <c r="F119" s="40" t="s">
        <v>2</v>
      </c>
      <c r="G119" s="45" t="s">
        <v>24</v>
      </c>
      <c r="H119" s="22"/>
      <c r="I119" s="22"/>
      <c r="J119" s="20">
        <v>0</v>
      </c>
      <c r="K119" s="19">
        <f>I119+J119</f>
        <v>0</v>
      </c>
      <c r="L119" s="18">
        <f>H119-K119</f>
        <v>0</v>
      </c>
      <c r="M119" s="38" t="e">
        <f>K119/H119</f>
        <v>#DIV/0!</v>
      </c>
    </row>
    <row r="120" spans="1:13" ht="15" hidden="1">
      <c r="A120" s="26">
        <v>4</v>
      </c>
      <c r="B120" s="4">
        <v>1</v>
      </c>
      <c r="C120" s="25" t="s">
        <v>5</v>
      </c>
      <c r="D120" s="25" t="s">
        <v>23</v>
      </c>
      <c r="E120" s="25" t="s">
        <v>3</v>
      </c>
      <c r="F120" s="24" t="s">
        <v>2</v>
      </c>
      <c r="G120" s="39" t="s">
        <v>22</v>
      </c>
      <c r="H120" s="47">
        <v>0</v>
      </c>
      <c r="I120" s="22">
        <v>0</v>
      </c>
      <c r="J120" s="20">
        <f>[1]Lainlain!J121</f>
        <v>0</v>
      </c>
      <c r="K120" s="19">
        <f>I120+J120</f>
        <v>0</v>
      </c>
      <c r="L120" s="18">
        <f>H120-K120</f>
        <v>0</v>
      </c>
      <c r="M120" s="43" t="s">
        <v>0</v>
      </c>
    </row>
    <row r="121" spans="1:13" ht="15">
      <c r="A121" s="26">
        <v>4</v>
      </c>
      <c r="B121" s="4">
        <v>1</v>
      </c>
      <c r="C121" s="25" t="s">
        <v>5</v>
      </c>
      <c r="D121" s="25" t="s">
        <v>21</v>
      </c>
      <c r="E121" s="25" t="s">
        <v>3</v>
      </c>
      <c r="F121" s="24" t="s">
        <v>2</v>
      </c>
      <c r="G121" s="39" t="s">
        <v>20</v>
      </c>
      <c r="H121" s="47">
        <v>0</v>
      </c>
      <c r="I121" s="22">
        <f>[1]Lainlain!I123</f>
        <v>284741855.24000001</v>
      </c>
      <c r="J121" s="20">
        <f>[1]Lainlain!J123</f>
        <v>305167074.37</v>
      </c>
      <c r="K121" s="19">
        <f>I121+J121</f>
        <v>589908929.61000001</v>
      </c>
      <c r="L121" s="18">
        <f>H121-K121</f>
        <v>-589908929.61000001</v>
      </c>
      <c r="M121" s="44" t="s">
        <v>0</v>
      </c>
    </row>
    <row r="122" spans="1:13" ht="15">
      <c r="A122" s="26">
        <v>4</v>
      </c>
      <c r="B122" s="4">
        <v>1</v>
      </c>
      <c r="C122" s="25" t="s">
        <v>5</v>
      </c>
      <c r="D122" s="25" t="s">
        <v>19</v>
      </c>
      <c r="E122" s="25" t="s">
        <v>3</v>
      </c>
      <c r="F122" s="24" t="s">
        <v>2</v>
      </c>
      <c r="G122" s="39" t="s">
        <v>18</v>
      </c>
      <c r="H122" s="47">
        <v>0</v>
      </c>
      <c r="I122" s="22">
        <f>[1]Lainlain!I124</f>
        <v>2587241.88</v>
      </c>
      <c r="J122" s="20">
        <f>[1]Lainlain!J124</f>
        <v>7717289</v>
      </c>
      <c r="K122" s="19">
        <f>I122+J122</f>
        <v>10304530.879999999</v>
      </c>
      <c r="L122" s="18">
        <f>H122-K122</f>
        <v>-10304530.879999999</v>
      </c>
      <c r="M122" s="43" t="s">
        <v>0</v>
      </c>
    </row>
    <row r="123" spans="1:13" ht="15">
      <c r="A123" s="37">
        <v>4</v>
      </c>
      <c r="B123" s="36">
        <v>1</v>
      </c>
      <c r="C123" s="35" t="s">
        <v>5</v>
      </c>
      <c r="D123" s="35" t="s">
        <v>15</v>
      </c>
      <c r="E123" s="35"/>
      <c r="F123" s="34"/>
      <c r="G123" s="42" t="s">
        <v>17</v>
      </c>
      <c r="H123" s="32">
        <f>H124</f>
        <v>0</v>
      </c>
      <c r="I123" s="32">
        <f>I124+I125</f>
        <v>12201940</v>
      </c>
      <c r="J123" s="32">
        <f>J124+J125</f>
        <v>47085054.509999998</v>
      </c>
      <c r="K123" s="19">
        <f>I123+J123</f>
        <v>59286994.509999998</v>
      </c>
      <c r="L123" s="28">
        <f>H123-K123</f>
        <v>-59286994.509999998</v>
      </c>
      <c r="M123" s="46" t="str">
        <f>M124</f>
        <v>-</v>
      </c>
    </row>
    <row r="124" spans="1:13" ht="15" hidden="1">
      <c r="A124" s="26">
        <v>4</v>
      </c>
      <c r="B124" s="4">
        <v>1</v>
      </c>
      <c r="C124" s="25" t="s">
        <v>5</v>
      </c>
      <c r="D124" s="25" t="s">
        <v>15</v>
      </c>
      <c r="E124" s="25" t="s">
        <v>14</v>
      </c>
      <c r="F124" s="40" t="s">
        <v>2</v>
      </c>
      <c r="G124" s="45" t="s">
        <v>16</v>
      </c>
      <c r="H124" s="22">
        <f>[1]Lainlain!H126</f>
        <v>0</v>
      </c>
      <c r="I124" s="21"/>
      <c r="J124" s="20">
        <f>[1]Lainlain!J126</f>
        <v>0</v>
      </c>
      <c r="K124" s="19">
        <f>I124+J124</f>
        <v>0</v>
      </c>
      <c r="L124" s="18">
        <f>H124-K124</f>
        <v>0</v>
      </c>
      <c r="M124" s="44" t="s">
        <v>0</v>
      </c>
    </row>
    <row r="125" spans="1:13" ht="15">
      <c r="A125" s="26">
        <v>4</v>
      </c>
      <c r="B125" s="4">
        <v>1</v>
      </c>
      <c r="C125" s="25" t="s">
        <v>5</v>
      </c>
      <c r="D125" s="25" t="s">
        <v>15</v>
      </c>
      <c r="E125" s="25" t="s">
        <v>14</v>
      </c>
      <c r="F125" s="24" t="s">
        <v>2</v>
      </c>
      <c r="G125" s="39" t="s">
        <v>13</v>
      </c>
      <c r="H125" s="22">
        <v>0</v>
      </c>
      <c r="I125" s="21">
        <f>[1]Lainlain!I127</f>
        <v>12201940</v>
      </c>
      <c r="J125" s="20">
        <f>[1]Lainlain!J127</f>
        <v>47085054.509999998</v>
      </c>
      <c r="K125" s="19">
        <f>I125+J125</f>
        <v>59286994.509999998</v>
      </c>
      <c r="L125" s="18">
        <f>H125-K125</f>
        <v>-59286994.509999998</v>
      </c>
      <c r="M125" s="43" t="s">
        <v>0</v>
      </c>
    </row>
    <row r="126" spans="1:13" ht="15">
      <c r="A126" s="37">
        <v>4</v>
      </c>
      <c r="B126" s="36">
        <v>1</v>
      </c>
      <c r="C126" s="35" t="s">
        <v>5</v>
      </c>
      <c r="D126" s="35" t="s">
        <v>9</v>
      </c>
      <c r="E126" s="35"/>
      <c r="F126" s="35"/>
      <c r="G126" s="42" t="s">
        <v>12</v>
      </c>
      <c r="H126" s="32">
        <f>H127</f>
        <v>59170739023</v>
      </c>
      <c r="I126" s="31">
        <f>I127</f>
        <v>3762402461.9000001</v>
      </c>
      <c r="J126" s="30">
        <f>J127</f>
        <v>5104143554.1000004</v>
      </c>
      <c r="K126" s="29">
        <f>I126+J126</f>
        <v>8866546016</v>
      </c>
      <c r="L126" s="28">
        <f>H126-K126</f>
        <v>50304193007</v>
      </c>
      <c r="M126" s="41">
        <f>K126/H126</f>
        <v>0.14984680202411405</v>
      </c>
    </row>
    <row r="127" spans="1:13" ht="15">
      <c r="A127" s="26">
        <v>4</v>
      </c>
      <c r="B127" s="4">
        <v>1</v>
      </c>
      <c r="C127" s="25" t="s">
        <v>5</v>
      </c>
      <c r="D127" s="25" t="s">
        <v>9</v>
      </c>
      <c r="E127" s="25" t="s">
        <v>11</v>
      </c>
      <c r="F127" s="40" t="s">
        <v>2</v>
      </c>
      <c r="G127" s="39" t="s">
        <v>10</v>
      </c>
      <c r="H127" s="22">
        <f>[1]Lainlain!H129</f>
        <v>59170739023</v>
      </c>
      <c r="I127" s="21">
        <f>[1]Lainlain!I129</f>
        <v>3762402461.9000001</v>
      </c>
      <c r="J127" s="20">
        <f>[1]Lainlain!J129</f>
        <v>5104143554.1000004</v>
      </c>
      <c r="K127" s="19">
        <f>I127+J127</f>
        <v>8866546016</v>
      </c>
      <c r="L127" s="18">
        <f>H127-K127</f>
        <v>50304193007</v>
      </c>
      <c r="M127" s="38">
        <f>K127/H127</f>
        <v>0.14984680202411405</v>
      </c>
    </row>
    <row r="128" spans="1:13" ht="15.75">
      <c r="A128" s="37">
        <v>4</v>
      </c>
      <c r="B128" s="36">
        <v>1</v>
      </c>
      <c r="C128" s="35" t="s">
        <v>5</v>
      </c>
      <c r="D128" s="35" t="s">
        <v>9</v>
      </c>
      <c r="E128" s="35" t="s">
        <v>7</v>
      </c>
      <c r="F128" s="34"/>
      <c r="G128" s="33" t="s">
        <v>8</v>
      </c>
      <c r="H128" s="32">
        <f>H129</f>
        <v>152100977</v>
      </c>
      <c r="I128" s="31">
        <f>I129</f>
        <v>5870380.4299999997</v>
      </c>
      <c r="J128" s="30">
        <f>[1]Lainlain!J130</f>
        <v>6155668.1900000004</v>
      </c>
      <c r="K128" s="29">
        <f>I128+J128</f>
        <v>12026048.620000001</v>
      </c>
      <c r="L128" s="28">
        <f>H128-K128</f>
        <v>140074928.38</v>
      </c>
      <c r="M128" s="27" t="s">
        <v>0</v>
      </c>
    </row>
    <row r="129" spans="1:13" ht="15">
      <c r="A129" s="26">
        <v>4</v>
      </c>
      <c r="B129" s="4">
        <v>1</v>
      </c>
      <c r="C129" s="25" t="s">
        <v>5</v>
      </c>
      <c r="D129" s="25">
        <v>21</v>
      </c>
      <c r="E129" s="25" t="s">
        <v>7</v>
      </c>
      <c r="F129" s="24" t="s">
        <v>2</v>
      </c>
      <c r="G129" s="23" t="s">
        <v>6</v>
      </c>
      <c r="H129" s="22">
        <f>[1]Lainlain!H131</f>
        <v>152100977</v>
      </c>
      <c r="I129" s="21">
        <f>[1]Lainlain!I131</f>
        <v>5870380.4299999997</v>
      </c>
      <c r="J129" s="20">
        <f>[1]Lainlain!J131</f>
        <v>6155668.1900000004</v>
      </c>
      <c r="K129" s="19">
        <f>I129+J129</f>
        <v>12026048.620000001</v>
      </c>
      <c r="L129" s="18">
        <f>H129-K129</f>
        <v>140074928.38</v>
      </c>
      <c r="M129" s="17" t="s">
        <v>0</v>
      </c>
    </row>
    <row r="130" spans="1:13" ht="15.75" thickBot="1">
      <c r="A130" s="16">
        <v>4</v>
      </c>
      <c r="B130" s="15">
        <v>1</v>
      </c>
      <c r="C130" s="14" t="s">
        <v>5</v>
      </c>
      <c r="D130" s="14" t="s">
        <v>4</v>
      </c>
      <c r="E130" s="14" t="s">
        <v>3</v>
      </c>
      <c r="F130" s="13" t="s">
        <v>2</v>
      </c>
      <c r="G130" s="12" t="s">
        <v>1</v>
      </c>
      <c r="H130" s="11">
        <v>0</v>
      </c>
      <c r="I130" s="10">
        <f>[1]Lainlain!I132</f>
        <v>1890000</v>
      </c>
      <c r="J130" s="9">
        <f>[1]Lainlain!J132</f>
        <v>2063800</v>
      </c>
      <c r="K130" s="8">
        <f>I130+J130</f>
        <v>3953800</v>
      </c>
      <c r="L130" s="7">
        <f>H130-K130</f>
        <v>-3953800</v>
      </c>
      <c r="M130" s="6" t="s">
        <v>0</v>
      </c>
    </row>
  </sheetData>
  <mergeCells count="9">
    <mergeCell ref="A8:E8"/>
    <mergeCell ref="B1:M1"/>
    <mergeCell ref="B2:M2"/>
    <mergeCell ref="A5:E7"/>
    <mergeCell ref="G5:G7"/>
    <mergeCell ref="H5:H7"/>
    <mergeCell ref="I5:K5"/>
    <mergeCell ref="L5:L7"/>
    <mergeCell ref="M5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2026-01-13T07:01:59Z</dcterms:created>
  <dcterms:modified xsi:type="dcterms:W3CDTF">2026-01-13T07:02:13Z</dcterms:modified>
</cp:coreProperties>
</file>