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ity\OneDrive\Tài liệu\DATA PENERIMAAN 2025\"/>
    </mc:Choice>
  </mc:AlternateContent>
  <xr:revisionPtr revIDLastSave="0" documentId="8_{4A7F5A27-D2D6-4B5B-B669-7F68A6CE01A8}" xr6:coauthVersionLast="47" xr6:coauthVersionMax="47" xr10:uidLastSave="{00000000-0000-0000-0000-000000000000}"/>
  <bookViews>
    <workbookView xWindow="6930" yWindow="900" windowWidth="18285" windowHeight="8520" xr2:uid="{9F63BF0A-F6E1-4CFC-9F95-E70BBBFD99C9}"/>
  </bookViews>
  <sheets>
    <sheet name="NOV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5" i="1" s="1"/>
  <c r="I16" i="1"/>
  <c r="J16" i="1"/>
  <c r="K16" i="1"/>
  <c r="H17" i="1"/>
  <c r="I17" i="1"/>
  <c r="J17" i="1"/>
  <c r="K17" i="1" s="1"/>
  <c r="M17" i="1" s="1"/>
  <c r="H18" i="1"/>
  <c r="I18" i="1"/>
  <c r="J18" i="1"/>
  <c r="K18" i="1" s="1"/>
  <c r="M18" i="1" s="1"/>
  <c r="H20" i="1"/>
  <c r="I20" i="1"/>
  <c r="I19" i="1" s="1"/>
  <c r="J20" i="1"/>
  <c r="H21" i="1"/>
  <c r="I21" i="1"/>
  <c r="J21" i="1"/>
  <c r="K21" i="1" s="1"/>
  <c r="H23" i="1"/>
  <c r="H22" i="1" s="1"/>
  <c r="I23" i="1"/>
  <c r="J23" i="1"/>
  <c r="K23" i="1" s="1"/>
  <c r="M23" i="1" s="1"/>
  <c r="I24" i="1"/>
  <c r="J24" i="1"/>
  <c r="K24" i="1" s="1"/>
  <c r="I25" i="1"/>
  <c r="J25" i="1"/>
  <c r="K25" i="1" s="1"/>
  <c r="I26" i="1"/>
  <c r="J26" i="1"/>
  <c r="K26" i="1"/>
  <c r="L26" i="1"/>
  <c r="M26" i="1"/>
  <c r="I27" i="1"/>
  <c r="J27" i="1"/>
  <c r="I28" i="1"/>
  <c r="J28" i="1"/>
  <c r="I29" i="1"/>
  <c r="J29" i="1"/>
  <c r="K29" i="1"/>
  <c r="L29" i="1" s="1"/>
  <c r="H31" i="1"/>
  <c r="I31" i="1"/>
  <c r="J31" i="1"/>
  <c r="K31" i="1"/>
  <c r="M31" i="1" s="1"/>
  <c r="H32" i="1"/>
  <c r="I32" i="1"/>
  <c r="J32" i="1"/>
  <c r="H33" i="1"/>
  <c r="I33" i="1"/>
  <c r="K33" i="1" s="1"/>
  <c r="M33" i="1" s="1"/>
  <c r="J33" i="1"/>
  <c r="H34" i="1"/>
  <c r="I34" i="1"/>
  <c r="J34" i="1"/>
  <c r="K34" i="1" s="1"/>
  <c r="H35" i="1"/>
  <c r="I35" i="1"/>
  <c r="J35" i="1"/>
  <c r="K35" i="1"/>
  <c r="M35" i="1" s="1"/>
  <c r="H37" i="1"/>
  <c r="I37" i="1"/>
  <c r="I36" i="1" s="1"/>
  <c r="J37" i="1"/>
  <c r="J36" i="1" s="1"/>
  <c r="H38" i="1"/>
  <c r="I38" i="1"/>
  <c r="J38" i="1"/>
  <c r="H40" i="1"/>
  <c r="H39" i="1" s="1"/>
  <c r="I40" i="1"/>
  <c r="I39" i="1" s="1"/>
  <c r="J40" i="1"/>
  <c r="K40" i="1" s="1"/>
  <c r="M40" i="1" s="1"/>
  <c r="H41" i="1"/>
  <c r="H42" i="1"/>
  <c r="I42" i="1"/>
  <c r="I41" i="1" s="1"/>
  <c r="J42" i="1"/>
  <c r="K42" i="1" s="1"/>
  <c r="M42" i="1" s="1"/>
  <c r="J43" i="1"/>
  <c r="H44" i="1"/>
  <c r="I44" i="1"/>
  <c r="I43" i="1" s="1"/>
  <c r="J44" i="1"/>
  <c r="H46" i="1"/>
  <c r="H45" i="1" s="1"/>
  <c r="I46" i="1"/>
  <c r="I45" i="1" s="1"/>
  <c r="J46" i="1"/>
  <c r="K46" i="1" s="1"/>
  <c r="M46" i="1" s="1"/>
  <c r="H47" i="1"/>
  <c r="I47" i="1"/>
  <c r="J47" i="1"/>
  <c r="K47" i="1"/>
  <c r="M47" i="1" s="1"/>
  <c r="H48" i="1"/>
  <c r="I48" i="1"/>
  <c r="J48" i="1"/>
  <c r="K48" i="1" s="1"/>
  <c r="M48" i="1" s="1"/>
  <c r="H50" i="1"/>
  <c r="H49" i="1" s="1"/>
  <c r="I50" i="1"/>
  <c r="I49" i="1" s="1"/>
  <c r="J50" i="1"/>
  <c r="H56" i="1"/>
  <c r="I56" i="1"/>
  <c r="K56" i="1" s="1"/>
  <c r="M56" i="1" s="1"/>
  <c r="J56" i="1"/>
  <c r="H57" i="1"/>
  <c r="I57" i="1"/>
  <c r="K57" i="1" s="1"/>
  <c r="M57" i="1" s="1"/>
  <c r="J57" i="1"/>
  <c r="H58" i="1"/>
  <c r="I58" i="1"/>
  <c r="J58" i="1"/>
  <c r="H59" i="1"/>
  <c r="I59" i="1"/>
  <c r="J59" i="1"/>
  <c r="K59" i="1"/>
  <c r="M59" i="1" s="1"/>
  <c r="H60" i="1"/>
  <c r="I60" i="1"/>
  <c r="J60" i="1"/>
  <c r="H62" i="1"/>
  <c r="H61" i="1" s="1"/>
  <c r="I62" i="1"/>
  <c r="K62" i="1" s="1"/>
  <c r="M62" i="1" s="1"/>
  <c r="J62" i="1"/>
  <c r="J61" i="1" s="1"/>
  <c r="H64" i="1"/>
  <c r="I64" i="1"/>
  <c r="K64" i="1" s="1"/>
  <c r="M64" i="1" s="1"/>
  <c r="J64" i="1"/>
  <c r="H65" i="1"/>
  <c r="I65" i="1"/>
  <c r="K65" i="1" s="1"/>
  <c r="M65" i="1" s="1"/>
  <c r="J65" i="1"/>
  <c r="H66" i="1"/>
  <c r="J66" i="1"/>
  <c r="I67" i="1"/>
  <c r="K67" i="1" s="1"/>
  <c r="J67" i="1"/>
  <c r="I68" i="1"/>
  <c r="J68" i="1"/>
  <c r="J69" i="1"/>
  <c r="H70" i="1"/>
  <c r="H69" i="1" s="1"/>
  <c r="I70" i="1"/>
  <c r="I69" i="1" s="1"/>
  <c r="J70" i="1"/>
  <c r="K70" i="1" s="1"/>
  <c r="H72" i="1"/>
  <c r="I72" i="1"/>
  <c r="J72" i="1"/>
  <c r="K72" i="1" s="1"/>
  <c r="H73" i="1"/>
  <c r="I73" i="1"/>
  <c r="K73" i="1" s="1"/>
  <c r="M73" i="1" s="1"/>
  <c r="J73" i="1"/>
  <c r="H76" i="1"/>
  <c r="I76" i="1"/>
  <c r="J76" i="1"/>
  <c r="K76" i="1" s="1"/>
  <c r="H77" i="1"/>
  <c r="I77" i="1"/>
  <c r="K77" i="1" s="1"/>
  <c r="J77" i="1"/>
  <c r="H78" i="1"/>
  <c r="I78" i="1"/>
  <c r="J78" i="1"/>
  <c r="K78" i="1" s="1"/>
  <c r="H79" i="1"/>
  <c r="I79" i="1"/>
  <c r="J79" i="1"/>
  <c r="K79" i="1"/>
  <c r="L79" i="1"/>
  <c r="M79" i="1"/>
  <c r="H80" i="1"/>
  <c r="I80" i="1"/>
  <c r="J80" i="1"/>
  <c r="K80" i="1" s="1"/>
  <c r="H81" i="1"/>
  <c r="I81" i="1"/>
  <c r="K81" i="1" s="1"/>
  <c r="J81" i="1"/>
  <c r="I82" i="1"/>
  <c r="H83" i="1"/>
  <c r="L83" i="1" s="1"/>
  <c r="I83" i="1"/>
  <c r="J83" i="1"/>
  <c r="J82" i="1" s="1"/>
  <c r="K82" i="1" s="1"/>
  <c r="K83" i="1"/>
  <c r="M83" i="1" s="1"/>
  <c r="H84" i="1"/>
  <c r="H85" i="1"/>
  <c r="I85" i="1"/>
  <c r="I84" i="1" s="1"/>
  <c r="J85" i="1"/>
  <c r="J84" i="1" s="1"/>
  <c r="K85" i="1"/>
  <c r="M85" i="1" s="1"/>
  <c r="L85" i="1"/>
  <c r="H86" i="1"/>
  <c r="I86" i="1"/>
  <c r="H87" i="1"/>
  <c r="I87" i="1"/>
  <c r="K87" i="1" s="1"/>
  <c r="J87" i="1"/>
  <c r="J86" i="1" s="1"/>
  <c r="H89" i="1"/>
  <c r="H88" i="1" s="1"/>
  <c r="I89" i="1"/>
  <c r="K89" i="1" s="1"/>
  <c r="J89" i="1"/>
  <c r="J88" i="1" s="1"/>
  <c r="J91" i="1"/>
  <c r="J90" i="1" s="1"/>
  <c r="H92" i="1"/>
  <c r="H91" i="1" s="1"/>
  <c r="I92" i="1"/>
  <c r="I91" i="1" s="1"/>
  <c r="J92" i="1"/>
  <c r="K92" i="1" s="1"/>
  <c r="J93" i="1"/>
  <c r="H94" i="1"/>
  <c r="H93" i="1" s="1"/>
  <c r="I94" i="1"/>
  <c r="I93" i="1" s="1"/>
  <c r="J94" i="1"/>
  <c r="K94" i="1" s="1"/>
  <c r="J96" i="1"/>
  <c r="M99" i="1"/>
  <c r="I100" i="1"/>
  <c r="J100" i="1"/>
  <c r="J98" i="1" s="1"/>
  <c r="I101" i="1"/>
  <c r="K101" i="1" s="1"/>
  <c r="L101" i="1" s="1"/>
  <c r="J101" i="1"/>
  <c r="H102" i="1"/>
  <c r="I102" i="1"/>
  <c r="J102" i="1"/>
  <c r="I103" i="1"/>
  <c r="K103" i="1"/>
  <c r="K102" i="1" s="1"/>
  <c r="M102" i="1" s="1"/>
  <c r="L103" i="1"/>
  <c r="H104" i="1"/>
  <c r="I104" i="1"/>
  <c r="I105" i="1"/>
  <c r="J105" i="1"/>
  <c r="J104" i="1" s="1"/>
  <c r="K105" i="1"/>
  <c r="L105" i="1" s="1"/>
  <c r="I108" i="1"/>
  <c r="K108" i="1" s="1"/>
  <c r="L108" i="1" s="1"/>
  <c r="J108" i="1"/>
  <c r="K109" i="1"/>
  <c r="L109" i="1" s="1"/>
  <c r="I112" i="1"/>
  <c r="J112" i="1"/>
  <c r="K112" i="1"/>
  <c r="L112" i="1" s="1"/>
  <c r="H114" i="1"/>
  <c r="H113" i="1" s="1"/>
  <c r="I114" i="1"/>
  <c r="J114" i="1"/>
  <c r="I115" i="1"/>
  <c r="J115" i="1"/>
  <c r="H116" i="1"/>
  <c r="H117" i="1"/>
  <c r="I117" i="1"/>
  <c r="J117" i="1"/>
  <c r="J116" i="1" s="1"/>
  <c r="I118" i="1"/>
  <c r="J118" i="1"/>
  <c r="K118" i="1"/>
  <c r="L118" i="1" s="1"/>
  <c r="H120" i="1"/>
  <c r="H119" i="1" s="1"/>
  <c r="I121" i="1"/>
  <c r="I120" i="1" s="1"/>
  <c r="J121" i="1"/>
  <c r="K121" i="1" s="1"/>
  <c r="H122" i="1"/>
  <c r="I122" i="1"/>
  <c r="K122" i="1" s="1"/>
  <c r="J122" i="1"/>
  <c r="I123" i="1"/>
  <c r="J123" i="1"/>
  <c r="K123" i="1"/>
  <c r="L123" i="1" s="1"/>
  <c r="H124" i="1"/>
  <c r="I125" i="1"/>
  <c r="I124" i="1" s="1"/>
  <c r="J125" i="1"/>
  <c r="J124" i="1" s="1"/>
  <c r="I126" i="1"/>
  <c r="J126" i="1"/>
  <c r="I127" i="1"/>
  <c r="J127" i="1"/>
  <c r="K127" i="1"/>
  <c r="L127" i="1"/>
  <c r="I128" i="1"/>
  <c r="J128" i="1"/>
  <c r="I129" i="1"/>
  <c r="K129" i="1" s="1"/>
  <c r="L129" i="1" s="1"/>
  <c r="J129" i="1"/>
  <c r="H131" i="1"/>
  <c r="H130" i="1" s="1"/>
  <c r="I131" i="1"/>
  <c r="I130" i="1" s="1"/>
  <c r="J131" i="1"/>
  <c r="K131" i="1" s="1"/>
  <c r="L131" i="1" s="1"/>
  <c r="I132" i="1"/>
  <c r="J132" i="1"/>
  <c r="K132" i="1"/>
  <c r="L132" i="1" s="1"/>
  <c r="H133" i="1"/>
  <c r="I134" i="1"/>
  <c r="J134" i="1"/>
  <c r="J133" i="1" s="1"/>
  <c r="H135" i="1"/>
  <c r="I135" i="1"/>
  <c r="K135" i="1" s="1"/>
  <c r="M135" i="1" s="1"/>
  <c r="J135" i="1"/>
  <c r="I136" i="1"/>
  <c r="K136" i="1" s="1"/>
  <c r="L136" i="1" s="1"/>
  <c r="J136" i="1"/>
  <c r="I137" i="1"/>
  <c r="J137" i="1"/>
  <c r="K137" i="1"/>
  <c r="L137" i="1"/>
  <c r="L81" i="1" l="1"/>
  <c r="M81" i="1"/>
  <c r="M77" i="1"/>
  <c r="L77" i="1"/>
  <c r="I119" i="1"/>
  <c r="K120" i="1"/>
  <c r="M120" i="1" s="1"/>
  <c r="M87" i="1"/>
  <c r="L87" i="1"/>
  <c r="L39" i="1"/>
  <c r="L45" i="1"/>
  <c r="M24" i="1"/>
  <c r="L24" i="1"/>
  <c r="L122" i="1"/>
  <c r="M122" i="1"/>
  <c r="K43" i="1"/>
  <c r="M43" i="1" s="1"/>
  <c r="K130" i="1"/>
  <c r="L130" i="1" s="1"/>
  <c r="M67" i="1"/>
  <c r="L67" i="1"/>
  <c r="L73" i="1"/>
  <c r="J113" i="1"/>
  <c r="J111" i="1" s="1"/>
  <c r="L44" i="1"/>
  <c r="K28" i="1"/>
  <c r="L20" i="1"/>
  <c r="L135" i="1"/>
  <c r="I98" i="1"/>
  <c r="I96" i="1" s="1"/>
  <c r="K96" i="1" s="1"/>
  <c r="M96" i="1" s="1"/>
  <c r="K50" i="1"/>
  <c r="M50" i="1" s="1"/>
  <c r="K32" i="1"/>
  <c r="M32" i="1" s="1"/>
  <c r="K27" i="1"/>
  <c r="M27" i="1" s="1"/>
  <c r="K134" i="1"/>
  <c r="L134" i="1" s="1"/>
  <c r="K126" i="1"/>
  <c r="L126" i="1" s="1"/>
  <c r="H82" i="1"/>
  <c r="M82" i="1" s="1"/>
  <c r="H71" i="1"/>
  <c r="H43" i="1"/>
  <c r="L18" i="1"/>
  <c r="I133" i="1"/>
  <c r="K133" i="1" s="1"/>
  <c r="M133" i="1" s="1"/>
  <c r="J75" i="1"/>
  <c r="J71" i="1"/>
  <c r="J49" i="1"/>
  <c r="K49" i="1" s="1"/>
  <c r="M49" i="1" s="1"/>
  <c r="J30" i="1"/>
  <c r="I75" i="1"/>
  <c r="I74" i="1" s="1"/>
  <c r="K74" i="1" s="1"/>
  <c r="M34" i="1"/>
  <c r="M21" i="1"/>
  <c r="L56" i="1"/>
  <c r="L59" i="1"/>
  <c r="L47" i="1"/>
  <c r="I66" i="1"/>
  <c r="K66" i="1" s="1"/>
  <c r="M66" i="1" s="1"/>
  <c r="J130" i="1"/>
  <c r="K117" i="1"/>
  <c r="M117" i="1" s="1"/>
  <c r="K84" i="1"/>
  <c r="L84" i="1" s="1"/>
  <c r="K58" i="1"/>
  <c r="M58" i="1" s="1"/>
  <c r="J39" i="1"/>
  <c r="K39" i="1" s="1"/>
  <c r="M39" i="1" s="1"/>
  <c r="L35" i="1"/>
  <c r="K93" i="1"/>
  <c r="I61" i="1"/>
  <c r="K61" i="1" s="1"/>
  <c r="M61" i="1" s="1"/>
  <c r="I30" i="1"/>
  <c r="L120" i="1"/>
  <c r="I116" i="1"/>
  <c r="K116" i="1" s="1"/>
  <c r="M116" i="1" s="1"/>
  <c r="H75" i="1"/>
  <c r="K69" i="1"/>
  <c r="M69" i="1" s="1"/>
  <c r="J63" i="1"/>
  <c r="J55" i="1"/>
  <c r="J45" i="1"/>
  <c r="K45" i="1" s="1"/>
  <c r="M45" i="1" s="1"/>
  <c r="K38" i="1"/>
  <c r="M38" i="1" s="1"/>
  <c r="L31" i="1"/>
  <c r="I113" i="1"/>
  <c r="L64" i="1"/>
  <c r="L33" i="1"/>
  <c r="I22" i="1"/>
  <c r="I71" i="1"/>
  <c r="K86" i="1"/>
  <c r="I55" i="1"/>
  <c r="I54" i="1" s="1"/>
  <c r="M16" i="1"/>
  <c r="J120" i="1"/>
  <c r="J119" i="1" s="1"/>
  <c r="M105" i="1"/>
  <c r="H96" i="1"/>
  <c r="L96" i="1" s="1"/>
  <c r="L65" i="1"/>
  <c r="K60" i="1"/>
  <c r="M60" i="1" s="1"/>
  <c r="L57" i="1"/>
  <c r="J41" i="1"/>
  <c r="K41" i="1" s="1"/>
  <c r="M41" i="1" s="1"/>
  <c r="J22" i="1"/>
  <c r="K22" i="1" s="1"/>
  <c r="K20" i="1"/>
  <c r="M20" i="1" s="1"/>
  <c r="J15" i="1"/>
  <c r="K128" i="1"/>
  <c r="L128" i="1" s="1"/>
  <c r="K115" i="1"/>
  <c r="K68" i="1"/>
  <c r="K44" i="1"/>
  <c r="M44" i="1" s="1"/>
  <c r="K37" i="1"/>
  <c r="M37" i="1" s="1"/>
  <c r="J19" i="1"/>
  <c r="K19" i="1" s="1"/>
  <c r="M19" i="1" s="1"/>
  <c r="I15" i="1"/>
  <c r="I13" i="1" s="1"/>
  <c r="L82" i="1"/>
  <c r="L72" i="1"/>
  <c r="M72" i="1"/>
  <c r="L62" i="1"/>
  <c r="L50" i="1"/>
  <c r="L32" i="1"/>
  <c r="H111" i="1"/>
  <c r="L27" i="1"/>
  <c r="K104" i="1"/>
  <c r="M104" i="1" s="1"/>
  <c r="M84" i="1"/>
  <c r="L23" i="1"/>
  <c r="L70" i="1"/>
  <c r="M70" i="1"/>
  <c r="L42" i="1"/>
  <c r="L116" i="1"/>
  <c r="L86" i="1"/>
  <c r="M86" i="1"/>
  <c r="L78" i="1"/>
  <c r="M78" i="1"/>
  <c r="I63" i="1"/>
  <c r="K63" i="1" s="1"/>
  <c r="L34" i="1"/>
  <c r="L25" i="1"/>
  <c r="M25" i="1"/>
  <c r="L21" i="1"/>
  <c r="L28" i="1"/>
  <c r="M28" i="1"/>
  <c r="L117" i="1"/>
  <c r="L66" i="1"/>
  <c r="L17" i="1"/>
  <c r="L92" i="1"/>
  <c r="M92" i="1"/>
  <c r="K15" i="1"/>
  <c r="M15" i="1" s="1"/>
  <c r="J13" i="1"/>
  <c r="K98" i="1"/>
  <c r="M89" i="1"/>
  <c r="L89" i="1"/>
  <c r="L40" i="1"/>
  <c r="I111" i="1"/>
  <c r="L121" i="1"/>
  <c r="M121" i="1"/>
  <c r="L94" i="1"/>
  <c r="M94" i="1"/>
  <c r="M93" i="1" s="1"/>
  <c r="L76" i="1"/>
  <c r="M76" i="1"/>
  <c r="L46" i="1"/>
  <c r="L133" i="1"/>
  <c r="L93" i="1"/>
  <c r="K119" i="1"/>
  <c r="M119" i="1" s="1"/>
  <c r="M115" i="1"/>
  <c r="L115" i="1"/>
  <c r="K91" i="1"/>
  <c r="I90" i="1"/>
  <c r="L68" i="1"/>
  <c r="M68" i="1"/>
  <c r="L60" i="1"/>
  <c r="L48" i="1"/>
  <c r="M134" i="1"/>
  <c r="J74" i="1"/>
  <c r="L58" i="1"/>
  <c r="H90" i="1"/>
  <c r="L80" i="1"/>
  <c r="M80" i="1"/>
  <c r="K36" i="1"/>
  <c r="H36" i="1"/>
  <c r="L36" i="1" s="1"/>
  <c r="H19" i="1"/>
  <c r="K114" i="1"/>
  <c r="M114" i="1" s="1"/>
  <c r="I88" i="1"/>
  <c r="K88" i="1" s="1"/>
  <c r="M29" i="1"/>
  <c r="K100" i="1"/>
  <c r="H63" i="1"/>
  <c r="L63" i="1" s="1"/>
  <c r="H55" i="1"/>
  <c r="H30" i="1"/>
  <c r="K125" i="1"/>
  <c r="M103" i="1"/>
  <c r="L16" i="1"/>
  <c r="L102" i="1"/>
  <c r="M136" i="1"/>
  <c r="M22" i="1" l="1"/>
  <c r="L22" i="1"/>
  <c r="L30" i="1"/>
  <c r="L41" i="1"/>
  <c r="L38" i="1"/>
  <c r="K113" i="1"/>
  <c r="L61" i="1"/>
  <c r="J52" i="1"/>
  <c r="J10" i="1" s="1"/>
  <c r="L19" i="1"/>
  <c r="K55" i="1"/>
  <c r="L55" i="1" s="1"/>
  <c r="J54" i="1"/>
  <c r="K30" i="1"/>
  <c r="L37" i="1"/>
  <c r="K75" i="1"/>
  <c r="L104" i="1"/>
  <c r="L114" i="1"/>
  <c r="L15" i="1"/>
  <c r="L69" i="1"/>
  <c r="L49" i="1"/>
  <c r="H74" i="1"/>
  <c r="M74" i="1" s="1"/>
  <c r="K71" i="1"/>
  <c r="M71" i="1" s="1"/>
  <c r="L43" i="1"/>
  <c r="K90" i="1"/>
  <c r="M90" i="1" s="1"/>
  <c r="M91" i="1"/>
  <c r="H13" i="1"/>
  <c r="M36" i="1"/>
  <c r="L98" i="1"/>
  <c r="M98" i="1"/>
  <c r="L91" i="1"/>
  <c r="H54" i="1"/>
  <c r="I52" i="1"/>
  <c r="I10" i="1"/>
  <c r="M30" i="1"/>
  <c r="L100" i="1"/>
  <c r="M100" i="1"/>
  <c r="L90" i="1"/>
  <c r="K13" i="1"/>
  <c r="L88" i="1"/>
  <c r="M88" i="1"/>
  <c r="L119" i="1"/>
  <c r="L125" i="1"/>
  <c r="M125" i="1"/>
  <c r="K124" i="1"/>
  <c r="M63" i="1"/>
  <c r="M55" i="1" l="1"/>
  <c r="K54" i="1"/>
  <c r="L74" i="1"/>
  <c r="M75" i="1"/>
  <c r="L75" i="1"/>
  <c r="L71" i="1"/>
  <c r="M113" i="1"/>
  <c r="L113" i="1"/>
  <c r="K52" i="1"/>
  <c r="M54" i="1"/>
  <c r="H52" i="1"/>
  <c r="H10" i="1" s="1"/>
  <c r="L54" i="1"/>
  <c r="M13" i="1"/>
  <c r="L124" i="1"/>
  <c r="M124" i="1"/>
  <c r="L13" i="1"/>
  <c r="K111" i="1"/>
  <c r="M52" i="1" l="1"/>
  <c r="M111" i="1"/>
  <c r="L111" i="1"/>
  <c r="K10" i="1"/>
  <c r="M10" i="1" s="1"/>
  <c r="L52" i="1"/>
  <c r="L10" i="1" l="1"/>
</calcChain>
</file>

<file path=xl/sharedStrings.xml><?xml version="1.0" encoding="utf-8"?>
<sst xmlns="http://schemas.openxmlformats.org/spreadsheetml/2006/main" count="527" uniqueCount="140">
  <si>
    <t>-</t>
  </si>
  <si>
    <t xml:space="preserve">Pendapatan Denda Pengakhiran Sewa  BMD </t>
  </si>
  <si>
    <t>0001</t>
  </si>
  <si>
    <t>01</t>
  </si>
  <si>
    <t>17</t>
  </si>
  <si>
    <t>04</t>
  </si>
  <si>
    <t>Pendapatan BLUD dari Jasa Giro</t>
  </si>
  <si>
    <t>06</t>
  </si>
  <si>
    <t>Pendapatan BLUD dari Lain-lain Pendapatan BLUD yang sah</t>
  </si>
  <si>
    <t>16</t>
  </si>
  <si>
    <t>Pendapatan BLUD dari Jasa Layanan</t>
  </si>
  <si>
    <t>02</t>
  </si>
  <si>
    <t>Pendapatan BLUD</t>
  </si>
  <si>
    <t>Pendapatan dari Pengembalian Kelebihan Pembayaran Belanja Jasa</t>
  </si>
  <si>
    <t>03</t>
  </si>
  <si>
    <t>15</t>
  </si>
  <si>
    <t>Pendapatan dari Pengembalian Kelebihan Pembayaran Gaji dan Tunjangan</t>
  </si>
  <si>
    <t>Pendapatan dari Pengembalian</t>
  </si>
  <si>
    <t>Pendapatan Hasil Eksekusi atas Jaminan</t>
  </si>
  <si>
    <t>14</t>
  </si>
  <si>
    <t>Pendapatan Denda Pajak Daerah</t>
  </si>
  <si>
    <t>12</t>
  </si>
  <si>
    <t>Pendapatan Denda atas Keterlambatan Pelaksanaan Pekerjaan</t>
  </si>
  <si>
    <t>11</t>
  </si>
  <si>
    <t>Penerimaan atas Tuntutan Ganti Kerugian Keuangan Daerah</t>
  </si>
  <si>
    <t>08</t>
  </si>
  <si>
    <t>Pendapatan Bunga atas Penempatan Uang Pemerintah Daerah</t>
  </si>
  <si>
    <t>07</t>
  </si>
  <si>
    <t>Pendapatan Bunga</t>
  </si>
  <si>
    <t>Jasa Giro pada Kas di Bendahara</t>
  </si>
  <si>
    <t>05</t>
  </si>
  <si>
    <t>Jasa Giro  pada Kas Daerah</t>
  </si>
  <si>
    <t>Penerimaan Jasa Giro</t>
  </si>
  <si>
    <t>Hasil dari Kerja Sama Penyediaan Infrastruktur</t>
  </si>
  <si>
    <t>Hasil Kerja Sama Pemanfaatan BMD</t>
  </si>
  <si>
    <t>Hasil Sewa BMD</t>
  </si>
  <si>
    <t>Hasil Pemanfaatan BMD yang Tidak Dipisahkan</t>
  </si>
  <si>
    <t>Hasil Penjualan BMD yang Tidak Dipisahkan</t>
  </si>
  <si>
    <t>Lain-lain Pendapatan Asli Daerah yang Sah</t>
  </si>
  <si>
    <t>Bagian Laba Yang dibagikan kepada Pemerintah Daerah (Dividen) atas Penyertaan Modal pada BUMD (Bidang Air Minum)</t>
  </si>
  <si>
    <t>Bagian Laba Yang dibagikan kepada Pemerintah Daerah (Dividen) atas Penyertaan Modal pada BUMD (Aneka Usaha)</t>
  </si>
  <si>
    <t>Bagian Laba Yang dibagikan kepada Pemerintah Daerah (Dividen) atas Penyertaan Modal pada BUMD (Lembaga Keuangan) Tugu Artha Sejahtera</t>
  </si>
  <si>
    <t>0002</t>
  </si>
  <si>
    <t>Bagian Laba Yang dibagikan kepada Pemerintah Daerah (Dividen) atas Penyertaan Modal pada BUMD (Lembaga Keuangan) Bank Jatim</t>
  </si>
  <si>
    <t>Bagian Laba Yang dibagikan kepada Pemerintah Daerah (Dividen) atas Penyertaan Modal pada BUMD</t>
  </si>
  <si>
    <t xml:space="preserve">Hasil Pengelolaan Kekayaan Daerah yang Dipisahkan </t>
  </si>
  <si>
    <t>Retribusi Pemakainan Tenaga Kerja Asing</t>
  </si>
  <si>
    <t>Retribusi Persetujuan Bangunan Gedung (PBG)</t>
  </si>
  <si>
    <t>Retribusi Perizinan Tertentu</t>
  </si>
  <si>
    <t>Retribusi Penjualan Produksi Hasil Usaha Daerah berupa Kompos (DLH)</t>
  </si>
  <si>
    <t>19</t>
  </si>
  <si>
    <t>Retribusi Penjualan Produksi Usaha Daerah</t>
  </si>
  <si>
    <t>Retribusi Pelayanan Tempat Rekreasi, Pariwisata dan Olahraga</t>
  </si>
  <si>
    <t>Retribusi Tempat Rekreasi dan Olah Raga</t>
  </si>
  <si>
    <t>Retribusi Penjualan Produksi Hasil Usaha Daerah berupa Bibit atau Benih Ikan</t>
  </si>
  <si>
    <t>Retribusi Pelayanan Tempat Khusus Parkir</t>
  </si>
  <si>
    <t>Retribusi Tempat Khusus Parkir</t>
  </si>
  <si>
    <t>Retribusi Pemakaian Alat (SATPOL PP)</t>
  </si>
  <si>
    <t>0007</t>
  </si>
  <si>
    <t>Retribusi Pemakaian Alat (DPUPR PERKIM)</t>
  </si>
  <si>
    <t>Retribusi Pemakaian Laboratorium (DLH)</t>
  </si>
  <si>
    <t>0004</t>
  </si>
  <si>
    <t>Retribusi Pemakaian Laboratorium (DPUPR PERKIM)</t>
  </si>
  <si>
    <t>Retribusi Penyewaan Bangunan (DIKBUD)</t>
  </si>
  <si>
    <t>0003</t>
  </si>
  <si>
    <t>Retribusi Penyewaan Tanah (BKAD)</t>
  </si>
  <si>
    <t>Retribusi Pemakaian Kekayaan Daerah</t>
  </si>
  <si>
    <t>Retribusi Jasa Usaha</t>
  </si>
  <si>
    <t>Retribusi Pengolahan Limbah Cair Rumah Tangga, Perkantoran dan Industri</t>
  </si>
  <si>
    <t>Retribusi Penyediaan dan/atau Penyedotan Kakus (DPUPR)</t>
  </si>
  <si>
    <t>Retribusi Pelayanan Kebersihan</t>
  </si>
  <si>
    <t>Retribusi Penyediaan dan/atau Penyedotan Kakus (DLH)</t>
  </si>
  <si>
    <t>09</t>
  </si>
  <si>
    <t>Retribusi Penyediaan dan/atau Penyedotan Kakus</t>
  </si>
  <si>
    <t>Retribusi MCC</t>
  </si>
  <si>
    <t>Retribusi Kios</t>
  </si>
  <si>
    <t>Retribusi Los</t>
  </si>
  <si>
    <t>Retribusi Pelataran</t>
  </si>
  <si>
    <t>Retribusi Pelayanan Pasar</t>
  </si>
  <si>
    <t>Retribusi Pelayanan Parkir di Tepi Jalan Umum</t>
  </si>
  <si>
    <t>Retribusi Pelayanan Persampahan/ Kebersihan</t>
  </si>
  <si>
    <t>Retribusi Pelayanan Kesehatan di Tempat Pelayanan Kesehatan Lainnya yang Sejenis</t>
  </si>
  <si>
    <t>0006</t>
  </si>
  <si>
    <t>Retribusi Pelayanan Kesehatan di Rumah Sakit Umum Daerah</t>
  </si>
  <si>
    <t>0005</t>
  </si>
  <si>
    <t>Retribusi Pelayanan Kesehatan di Puskesmas</t>
  </si>
  <si>
    <t>Retribusi Pelayanan Kesehatan</t>
  </si>
  <si>
    <t>Retribusi Jasa Umum</t>
  </si>
  <si>
    <t>HASIL RETRIBUSI DAERAH</t>
  </si>
  <si>
    <t>OPSEN BBNKB</t>
  </si>
  <si>
    <t>21</t>
  </si>
  <si>
    <t>OPSEN BEA BALIK NAMA KENDARAAN BERMOTOR (BBNKB)</t>
  </si>
  <si>
    <t>OPSEN PKB</t>
  </si>
  <si>
    <t>20</t>
  </si>
  <si>
    <t>OPSEN PAJAK KENDARAAN BERMOTOR (PKB)</t>
  </si>
  <si>
    <t>Pajak Bea Perolehan Hak Atas Tanah &amp; Bangunan (BPHTB)</t>
  </si>
  <si>
    <t>Pajak Bumi dan Bangunan Perkotaan (PBB)</t>
  </si>
  <si>
    <t xml:space="preserve"> Pajak Air Tanah</t>
  </si>
  <si>
    <t>PBJT-Jasa Parkir</t>
  </si>
  <si>
    <t>PBJT JASA PARKIR</t>
  </si>
  <si>
    <t>PBJT-konsumsi Tenaga Listrik  yang dihasilkan Sendiri</t>
  </si>
  <si>
    <t>10</t>
  </si>
  <si>
    <t>PBJT-Konsumsi Tenaga Listrik dari Sumber Lain</t>
  </si>
  <si>
    <t>PBJT TENAGA LISTRIK</t>
  </si>
  <si>
    <t xml:space="preserve"> Reklame Berjalan</t>
  </si>
  <si>
    <t xml:space="preserve"> Reklame Selebaran</t>
  </si>
  <si>
    <t xml:space="preserve"> Reklame Melekat/Stiker/Poster</t>
  </si>
  <si>
    <t xml:space="preserve"> Reklame Kain</t>
  </si>
  <si>
    <t xml:space="preserve"> Reklame Papan/Billboard/Mika/Videotron/Megatron</t>
  </si>
  <si>
    <t xml:space="preserve"> Pajak Reklame</t>
  </si>
  <si>
    <t>PBJT-Diskotik, Karaoke,Kelab Malam, Bar, dan Mandi Uap/SPA</t>
  </si>
  <si>
    <t>PBJT-Panti Pijat dan Pijat Refleksi</t>
  </si>
  <si>
    <t>PBJT-Olahraga Permainan dengan menggunakan tempat/ruang dan/atau Peralatan dan Perlengkapan untuk Olahraga dan Kebugaran</t>
  </si>
  <si>
    <t>PBJT-Permainan Ketangkasan</t>
  </si>
  <si>
    <t>PBJT-Pameran</t>
  </si>
  <si>
    <t>PBJT-Pergelaran Kesenian, Musik, Tari, dan/atau Busana</t>
  </si>
  <si>
    <t>PBJT-Tontonan Film atau Bentuk Tontonan Aauio Visual Lainnya yang Dipertontonkan ecara langsung disuatu lokasi tertentu</t>
  </si>
  <si>
    <t>PBJT JASA KESENIAN DAN HIBURAN</t>
  </si>
  <si>
    <t>PBJT-Penyedia Jasa Boga dan Katering</t>
  </si>
  <si>
    <t>PBJT-Restoran</t>
  </si>
  <si>
    <t xml:space="preserve"> PBJT JASA MAKANAN DAN/ATAU MINUMAN</t>
  </si>
  <si>
    <t>PBJT-Rumah Penginapan/Guesthouse/Bungalo/Resort/Cottage</t>
  </si>
  <si>
    <t>0009</t>
  </si>
  <si>
    <t xml:space="preserve"> PBJT-Wisma Pariwisata</t>
  </si>
  <si>
    <t xml:space="preserve"> PBJT-Hotel </t>
  </si>
  <si>
    <t>PBJT JASA PERHOTELAN</t>
  </si>
  <si>
    <t>HASIL PAJAK DAERAH</t>
  </si>
  <si>
    <t>PENDAPATAN ASLI DAERAH</t>
  </si>
  <si>
    <t>Rp.</t>
  </si>
  <si>
    <t>S/D NOVEMBER 2025</t>
  </si>
  <si>
    <t>NOVEMBER 2025</t>
  </si>
  <si>
    <t>S/D BULAN LALU</t>
  </si>
  <si>
    <t>% S/D BULAN</t>
  </si>
  <si>
    <t>KURANG/(LEBIH)</t>
  </si>
  <si>
    <t>REALISASI PENERIMAAN</t>
  </si>
  <si>
    <t>ANGGARAN TAHUN 2025 SETELAH PAK</t>
  </si>
  <si>
    <t xml:space="preserve">URAIAN </t>
  </si>
  <si>
    <t>KODE REKENING</t>
  </si>
  <si>
    <t>TAHUN ANGGARAN 2025  S/D   NOVEMBER 2025</t>
  </si>
  <si>
    <t>LAPORAN REALISASI PENERIMAAN PENDAPATAN ASLI DAERAH KOTA MALANG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</si>
</sst>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#,##0.00;[Red]#,##0.00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sz val="12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1"/>
      <scheme val="minor"/>
    </font>
    <font>
      <sz val="12"/>
      <color rgb="FF08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>
      <alignment vertical="center"/>
    </xf>
  </cellStyleXfs>
  <cellXfs count="327">
    <xf numFmtId="0" fontId="0" fillId="0" borderId="0" xfId="0"/>
    <xf numFmtId="0" fontId="5" fillId="0" borderId="2" xfId="0" applyFont="1" applyBorder="1"/>
    <xf numFmtId="0" fontId="6" fillId="0" borderId="5" xfId="0" applyFont="1" applyBorder="1"/>
    <xf numFmtId="0" fontId="7" fillId="0" borderId="6" xfId="0" applyFont="1" applyBorder="1"/>
    <xf numFmtId="0" fontId="5" fillId="0" borderId="0" xfId="0" applyFont="1"/>
    <xf numFmtId="0" fontId="8" fillId="0" borderId="7" xfId="0" quotePrefix="1" applyFont="1" applyBorder="1" applyAlignment="1">
      <alignment horizontal="center" vertical="center"/>
    </xf>
    <xf numFmtId="164" fontId="5" fillId="0" borderId="5" xfId="4" applyNumberFormat="1" applyFont="1" applyBorder="1"/>
    <xf numFmtId="164" fontId="9" fillId="0" borderId="5" xfId="4" applyNumberFormat="1" applyFont="1" applyBorder="1" applyAlignment="1">
      <alignment horizontal="center"/>
    </xf>
    <xf numFmtId="43" fontId="10" fillId="0" borderId="5" xfId="5" applyFont="1" applyFill="1" applyBorder="1" applyAlignment="1">
      <alignment horizontal="right" vertical="center"/>
    </xf>
    <xf numFmtId="43" fontId="5" fillId="0" borderId="7" xfId="4" applyNumberFormat="1" applyFont="1" applyFill="1" applyBorder="1"/>
    <xf numFmtId="0" fontId="6" fillId="0" borderId="6" xfId="0" applyFont="1" applyBorder="1"/>
    <xf numFmtId="43" fontId="11" fillId="0" borderId="8" xfId="5" applyFont="1" applyFill="1" applyBorder="1" applyAlignment="1">
      <alignment horizontal="right" vertical="center"/>
    </xf>
    <xf numFmtId="164" fontId="9" fillId="0" borderId="8" xfId="4" applyNumberFormat="1" applyFont="1" applyBorder="1" applyAlignment="1">
      <alignment vertical="center"/>
    </xf>
    <xf numFmtId="164" fontId="9" fillId="0" borderId="0" xfId="4" applyNumberFormat="1" applyFont="1" applyBorder="1"/>
    <xf numFmtId="0" fontId="9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3" fontId="11" fillId="0" borderId="11" xfId="5" applyFont="1" applyFill="1" applyBorder="1" applyAlignment="1">
      <alignment horizontal="right" vertical="center"/>
    </xf>
    <xf numFmtId="0" fontId="10" fillId="0" borderId="12" xfId="0" applyFont="1" applyBorder="1" applyAlignment="1">
      <alignment horizontal="center" vertical="center"/>
    </xf>
    <xf numFmtId="0" fontId="11" fillId="0" borderId="12" xfId="0" quotePrefix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0" xfId="0" quotePrefix="1" applyFont="1" applyAlignment="1">
      <alignment horizontal="center" vertical="center"/>
    </xf>
    <xf numFmtId="43" fontId="11" fillId="0" borderId="12" xfId="5" applyFont="1" applyFill="1" applyBorder="1" applyAlignment="1">
      <alignment horizontal="right" vertical="center"/>
    </xf>
    <xf numFmtId="43" fontId="11" fillId="0" borderId="15" xfId="5" applyFont="1" applyFill="1" applyBorder="1" applyAlignment="1">
      <alignment horizontal="right" vertical="center"/>
    </xf>
    <xf numFmtId="164" fontId="9" fillId="0" borderId="12" xfId="4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1" fillId="0" borderId="10" xfId="0" quotePrefix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10" fontId="9" fillId="0" borderId="5" xfId="3" applyNumberFormat="1" applyFont="1" applyBorder="1" applyAlignment="1">
      <alignment vertical="center"/>
    </xf>
    <xf numFmtId="0" fontId="11" fillId="0" borderId="12" xfId="0" applyFont="1" applyBorder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64" fontId="11" fillId="0" borderId="5" xfId="2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/>
    <xf numFmtId="0" fontId="10" fillId="0" borderId="5" xfId="0" applyFont="1" applyBorder="1" applyAlignment="1">
      <alignment vertical="center"/>
    </xf>
    <xf numFmtId="0" fontId="12" fillId="0" borderId="9" xfId="0" quotePrefix="1" applyFont="1" applyBorder="1" applyAlignment="1">
      <alignment horizontal="center" vertical="center"/>
    </xf>
    <xf numFmtId="43" fontId="9" fillId="0" borderId="12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quotePrefix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/>
    </xf>
    <xf numFmtId="0" fontId="4" fillId="0" borderId="0" xfId="0" applyFont="1"/>
    <xf numFmtId="164" fontId="4" fillId="0" borderId="0" xfId="2" applyNumberFormat="1" applyFont="1"/>
    <xf numFmtId="0" fontId="13" fillId="0" borderId="0" xfId="0" applyFont="1" applyAlignment="1">
      <alignment horizontal="center"/>
    </xf>
    <xf numFmtId="164" fontId="4" fillId="0" borderId="0" xfId="2" applyNumberFormat="1" applyFont="1" applyAlignment="1">
      <alignment horizontal="center"/>
    </xf>
    <xf numFmtId="0" fontId="11" fillId="5" borderId="10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center"/>
    </xf>
    <xf numFmtId="164" fontId="4" fillId="0" borderId="0" xfId="2" applyNumberFormat="1" applyFont="1" applyFill="1"/>
    <xf numFmtId="0" fontId="11" fillId="5" borderId="0" xfId="0" applyFont="1" applyFill="1" applyAlignment="1">
      <alignment horizontal="center" vertical="center" wrapText="1"/>
    </xf>
    <xf numFmtId="164" fontId="9" fillId="5" borderId="8" xfId="2" applyNumberFormat="1" applyFont="1" applyFill="1" applyBorder="1" applyAlignment="1">
      <alignment horizontal="center"/>
    </xf>
    <xf numFmtId="164" fontId="9" fillId="5" borderId="0" xfId="2" quotePrefix="1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center"/>
    </xf>
    <xf numFmtId="164" fontId="9" fillId="5" borderId="3" xfId="2" applyNumberFormat="1" applyFont="1" applyFill="1" applyBorder="1" applyAlignment="1">
      <alignment horizontal="center"/>
    </xf>
    <xf numFmtId="1" fontId="13" fillId="4" borderId="12" xfId="0" applyNumberFormat="1" applyFont="1" applyFill="1" applyBorder="1" applyAlignment="1">
      <alignment horizontal="center"/>
    </xf>
    <xf numFmtId="1" fontId="4" fillId="4" borderId="11" xfId="0" applyNumberFormat="1" applyFont="1" applyFill="1" applyBorder="1" applyAlignment="1">
      <alignment horizontal="center" vertical="center" wrapText="1"/>
    </xf>
    <xf numFmtId="1" fontId="4" fillId="4" borderId="12" xfId="2" applyNumberFormat="1" applyFont="1" applyFill="1" applyBorder="1" applyAlignment="1">
      <alignment horizontal="center" vertical="center" wrapText="1"/>
    </xf>
    <xf numFmtId="1" fontId="4" fillId="4" borderId="13" xfId="2" applyNumberFormat="1" applyFont="1" applyFill="1" applyBorder="1" applyAlignment="1">
      <alignment horizontal="center"/>
    </xf>
    <xf numFmtId="1" fontId="4" fillId="4" borderId="11" xfId="2" applyNumberFormat="1" applyFont="1" applyFill="1" applyBorder="1" applyAlignment="1">
      <alignment horizontal="center"/>
    </xf>
    <xf numFmtId="1" fontId="4" fillId="4" borderId="12" xfId="2" applyNumberFormat="1" applyFont="1" applyFill="1" applyBorder="1" applyAlignment="1">
      <alignment horizontal="center"/>
    </xf>
    <xf numFmtId="1" fontId="4" fillId="4" borderId="11" xfId="2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64" fontId="4" fillId="0" borderId="0" xfId="2" applyNumberFormat="1" applyFont="1" applyFill="1" applyAlignment="1">
      <alignment horizontal="center"/>
    </xf>
    <xf numFmtId="0" fontId="13" fillId="0" borderId="6" xfId="0" applyFont="1" applyBorder="1"/>
    <xf numFmtId="164" fontId="4" fillId="0" borderId="0" xfId="2" applyNumberFormat="1" applyFont="1" applyBorder="1"/>
    <xf numFmtId="164" fontId="4" fillId="0" borderId="6" xfId="2" applyNumberFormat="1" applyFont="1" applyBorder="1"/>
    <xf numFmtId="164" fontId="4" fillId="0" borderId="5" xfId="2" applyNumberFormat="1" applyFont="1" applyBorder="1"/>
    <xf numFmtId="164" fontId="4" fillId="0" borderId="5" xfId="2" applyNumberFormat="1" applyFont="1" applyBorder="1" applyAlignment="1">
      <alignment horizontal="center"/>
    </xf>
    <xf numFmtId="164" fontId="9" fillId="0" borderId="0" xfId="2" applyNumberFormat="1" applyFont="1" applyFill="1" applyAlignment="1">
      <alignment horizontal="center" vertical="center"/>
    </xf>
    <xf numFmtId="0" fontId="9" fillId="0" borderId="5" xfId="0" applyFont="1" applyBorder="1"/>
    <xf numFmtId="164" fontId="9" fillId="0" borderId="0" xfId="2" applyNumberFormat="1" applyFont="1" applyBorder="1"/>
    <xf numFmtId="164" fontId="9" fillId="0" borderId="6" xfId="2" applyNumberFormat="1" applyFont="1" applyBorder="1" applyAlignment="1">
      <alignment vertical="center"/>
    </xf>
    <xf numFmtId="164" fontId="14" fillId="0" borderId="6" xfId="2" applyNumberFormat="1" applyFont="1" applyBorder="1" applyAlignment="1">
      <alignment vertical="center"/>
    </xf>
    <xf numFmtId="43" fontId="14" fillId="0" borderId="6" xfId="0" applyNumberFormat="1" applyFont="1" applyBorder="1" applyAlignment="1">
      <alignment vertical="center"/>
    </xf>
    <xf numFmtId="10" fontId="14" fillId="0" borderId="5" xfId="3" applyNumberFormat="1" applyFont="1" applyBorder="1" applyAlignment="1">
      <alignment vertical="center"/>
    </xf>
    <xf numFmtId="4" fontId="4" fillId="0" borderId="0" xfId="1" applyNumberFormat="1" applyFont="1" applyFill="1"/>
    <xf numFmtId="0" fontId="13" fillId="0" borderId="4" xfId="0" applyFont="1" applyBorder="1"/>
    <xf numFmtId="0" fontId="13" fillId="0" borderId="3" xfId="0" applyFont="1" applyBorder="1" applyAlignment="1">
      <alignment horizontal="center"/>
    </xf>
    <xf numFmtId="0" fontId="4" fillId="0" borderId="2" xfId="0" applyFont="1" applyBorder="1"/>
    <xf numFmtId="164" fontId="4" fillId="0" borderId="3" xfId="2" applyNumberFormat="1" applyFont="1" applyBorder="1"/>
    <xf numFmtId="164" fontId="4" fillId="0" borderId="4" xfId="2" applyNumberFormat="1" applyFont="1" applyBorder="1"/>
    <xf numFmtId="164" fontId="4" fillId="0" borderId="2" xfId="2" applyNumberFormat="1" applyFont="1" applyBorder="1"/>
    <xf numFmtId="164" fontId="4" fillId="0" borderId="2" xfId="2" applyNumberFormat="1" applyFont="1" applyBorder="1" applyAlignment="1">
      <alignment horizontal="center"/>
    </xf>
    <xf numFmtId="0" fontId="13" fillId="0" borderId="13" xfId="0" applyFont="1" applyBorder="1"/>
    <xf numFmtId="0" fontId="13" fillId="0" borderId="12" xfId="0" applyFont="1" applyBorder="1" applyAlignment="1">
      <alignment horizontal="center"/>
    </xf>
    <xf numFmtId="0" fontId="4" fillId="0" borderId="12" xfId="0" applyFont="1" applyBorder="1"/>
    <xf numFmtId="164" fontId="4" fillId="0" borderId="12" xfId="2" applyNumberFormat="1" applyFont="1" applyBorder="1"/>
    <xf numFmtId="164" fontId="4" fillId="0" borderId="15" xfId="2" applyNumberFormat="1" applyFont="1" applyBorder="1" applyAlignment="1">
      <alignment horizontal="center"/>
    </xf>
    <xf numFmtId="164" fontId="9" fillId="0" borderId="12" xfId="2" applyNumberFormat="1" applyFont="1" applyBorder="1" applyAlignment="1">
      <alignment vertical="center"/>
    </xf>
    <xf numFmtId="164" fontId="9" fillId="0" borderId="0" xfId="0" applyNumberFormat="1" applyFont="1"/>
    <xf numFmtId="0" fontId="9" fillId="0" borderId="12" xfId="0" applyFont="1" applyBorder="1"/>
    <xf numFmtId="164" fontId="9" fillId="0" borderId="12" xfId="2" applyNumberFormat="1" applyFont="1" applyBorder="1"/>
    <xf numFmtId="164" fontId="9" fillId="0" borderId="15" xfId="2" applyNumberFormat="1" applyFont="1" applyBorder="1" applyAlignment="1">
      <alignment horizontal="center"/>
    </xf>
    <xf numFmtId="164" fontId="4" fillId="0" borderId="0" xfId="0" applyNumberFormat="1" applyFont="1"/>
    <xf numFmtId="165" fontId="15" fillId="0" borderId="0" xfId="0" applyNumberFormat="1" applyFont="1"/>
    <xf numFmtId="0" fontId="5" fillId="0" borderId="14" xfId="6" applyFont="1" applyBorder="1">
      <alignment vertical="center"/>
    </xf>
    <xf numFmtId="0" fontId="5" fillId="0" borderId="10" xfId="6" applyFont="1" applyBorder="1">
      <alignment vertical="center"/>
    </xf>
    <xf numFmtId="49" fontId="5" fillId="0" borderId="10" xfId="6" applyNumberFormat="1" applyFont="1" applyBorder="1">
      <alignment vertical="center"/>
    </xf>
    <xf numFmtId="0" fontId="9" fillId="0" borderId="8" xfId="0" applyFont="1" applyBorder="1" applyAlignment="1">
      <alignment vertical="center"/>
    </xf>
    <xf numFmtId="164" fontId="9" fillId="0" borderId="8" xfId="2" applyNumberFormat="1" applyFont="1" applyBorder="1" applyAlignment="1">
      <alignment vertical="center"/>
    </xf>
    <xf numFmtId="164" fontId="9" fillId="0" borderId="8" xfId="2" applyNumberFormat="1" applyFont="1" applyFill="1" applyBorder="1" applyAlignment="1">
      <alignment vertical="center"/>
    </xf>
    <xf numFmtId="164" fontId="9" fillId="3" borderId="8" xfId="2" applyNumberFormat="1" applyFont="1" applyFill="1" applyBorder="1" applyAlignment="1">
      <alignment vertical="center"/>
    </xf>
    <xf numFmtId="164" fontId="9" fillId="0" borderId="9" xfId="2" applyNumberFormat="1" applyFont="1" applyBorder="1" applyAlignment="1">
      <alignment vertical="center"/>
    </xf>
    <xf numFmtId="43" fontId="11" fillId="0" borderId="10" xfId="1" applyFont="1" applyFill="1" applyBorder="1" applyAlignment="1">
      <alignment horizontal="right" vertical="center"/>
    </xf>
    <xf numFmtId="0" fontId="5" fillId="0" borderId="6" xfId="6" applyFont="1" applyBorder="1">
      <alignment vertical="center"/>
    </xf>
    <xf numFmtId="0" fontId="5" fillId="0" borderId="0" xfId="6" applyFont="1">
      <alignment vertical="center"/>
    </xf>
    <xf numFmtId="49" fontId="5" fillId="0" borderId="0" xfId="6" applyNumberFormat="1" applyFont="1">
      <alignment vertical="center"/>
    </xf>
    <xf numFmtId="0" fontId="10" fillId="0" borderId="6" xfId="0" applyFont="1" applyBorder="1"/>
    <xf numFmtId="43" fontId="5" fillId="0" borderId="5" xfId="1" applyFont="1" applyBorder="1" applyAlignment="1">
      <alignment vertical="center"/>
    </xf>
    <xf numFmtId="164" fontId="4" fillId="0" borderId="5" xfId="2" applyNumberFormat="1" applyFont="1" applyFill="1" applyBorder="1"/>
    <xf numFmtId="164" fontId="5" fillId="0" borderId="7" xfId="2" applyNumberFormat="1" applyFont="1" applyFill="1" applyBorder="1"/>
    <xf numFmtId="43" fontId="10" fillId="0" borderId="6" xfId="1" applyFont="1" applyFill="1" applyBorder="1" applyAlignment="1">
      <alignment horizontal="right"/>
    </xf>
    <xf numFmtId="10" fontId="5" fillId="0" borderId="5" xfId="3" applyNumberFormat="1" applyFont="1" applyBorder="1" applyAlignment="1"/>
    <xf numFmtId="0" fontId="9" fillId="0" borderId="5" xfId="0" applyFont="1" applyBorder="1" applyAlignment="1">
      <alignment vertical="center"/>
    </xf>
    <xf numFmtId="164" fontId="9" fillId="3" borderId="5" xfId="2" applyNumberFormat="1" applyFont="1" applyFill="1" applyBorder="1" applyAlignment="1">
      <alignment vertical="center"/>
    </xf>
    <xf numFmtId="164" fontId="9" fillId="0" borderId="5" xfId="2" applyNumberFormat="1" applyFont="1" applyFill="1" applyBorder="1" applyAlignment="1">
      <alignment vertical="center"/>
    </xf>
    <xf numFmtId="164" fontId="9" fillId="0" borderId="7" xfId="2" applyNumberFormat="1" applyFont="1" applyBorder="1" applyAlignment="1">
      <alignment vertical="center"/>
    </xf>
    <xf numFmtId="43" fontId="11" fillId="0" borderId="6" xfId="1" applyFont="1" applyFill="1" applyBorder="1" applyAlignment="1">
      <alignment horizontal="right" vertical="center"/>
    </xf>
    <xf numFmtId="164" fontId="9" fillId="0" borderId="5" xfId="2" applyNumberFormat="1" applyFont="1" applyBorder="1" applyAlignment="1">
      <alignment vertical="center"/>
    </xf>
    <xf numFmtId="0" fontId="4" fillId="0" borderId="5" xfId="0" applyFont="1" applyBorder="1" applyAlignment="1">
      <alignment wrapText="1"/>
    </xf>
    <xf numFmtId="43" fontId="4" fillId="0" borderId="5" xfId="1" applyFont="1" applyBorder="1" applyAlignment="1">
      <alignment vertical="center"/>
    </xf>
    <xf numFmtId="164" fontId="4" fillId="0" borderId="5" xfId="2" applyNumberFormat="1" applyFont="1" applyBorder="1" applyAlignment="1">
      <alignment vertical="center"/>
    </xf>
    <xf numFmtId="164" fontId="4" fillId="0" borderId="5" xfId="2" applyNumberFormat="1" applyFont="1" applyFill="1" applyBorder="1" applyAlignment="1">
      <alignment vertical="center"/>
    </xf>
    <xf numFmtId="164" fontId="5" fillId="0" borderId="7" xfId="2" applyNumberFormat="1" applyFont="1" applyBorder="1" applyAlignment="1">
      <alignment vertical="center"/>
    </xf>
    <xf numFmtId="43" fontId="10" fillId="0" borderId="6" xfId="1" applyFont="1" applyFill="1" applyBorder="1" applyAlignment="1">
      <alignment horizontal="right" vertical="center"/>
    </xf>
    <xf numFmtId="10" fontId="5" fillId="0" borderId="5" xfId="3" applyNumberFormat="1" applyFont="1" applyBorder="1" applyAlignment="1">
      <alignment vertical="center"/>
    </xf>
    <xf numFmtId="164" fontId="4" fillId="0" borderId="6" xfId="0" applyNumberFormat="1" applyFont="1" applyBorder="1" applyAlignment="1">
      <alignment wrapText="1"/>
    </xf>
    <xf numFmtId="164" fontId="5" fillId="0" borderId="7" xfId="2" applyNumberFormat="1" applyFont="1" applyBorder="1"/>
    <xf numFmtId="164" fontId="4" fillId="0" borderId="6" xfId="0" applyNumberFormat="1" applyFont="1" applyBorder="1"/>
    <xf numFmtId="0" fontId="9" fillId="0" borderId="6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164" fontId="10" fillId="0" borderId="5" xfId="2" applyNumberFormat="1" applyFont="1" applyBorder="1"/>
    <xf numFmtId="0" fontId="11" fillId="0" borderId="6" xfId="0" applyFont="1" applyBorder="1" applyAlignment="1">
      <alignment vertical="center"/>
    </xf>
    <xf numFmtId="164" fontId="16" fillId="0" borderId="0" xfId="0" applyNumberFormat="1" applyFont="1"/>
    <xf numFmtId="165" fontId="13" fillId="3" borderId="5" xfId="0" applyNumberFormat="1" applyFont="1" applyFill="1" applyBorder="1"/>
    <xf numFmtId="164" fontId="11" fillId="0" borderId="5" xfId="2" applyNumberFormat="1" applyFont="1" applyFill="1" applyBorder="1" applyAlignment="1">
      <alignment vertical="center"/>
    </xf>
    <xf numFmtId="165" fontId="4" fillId="3" borderId="5" xfId="0" applyNumberFormat="1" applyFont="1" applyFill="1" applyBorder="1"/>
    <xf numFmtId="43" fontId="10" fillId="0" borderId="0" xfId="1" applyFont="1" applyFill="1" applyBorder="1" applyAlignment="1">
      <alignment horizontal="right"/>
    </xf>
    <xf numFmtId="0" fontId="9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164" fontId="9" fillId="0" borderId="5" xfId="2" applyNumberFormat="1" applyFont="1" applyBorder="1"/>
    <xf numFmtId="164" fontId="9" fillId="0" borderId="5" xfId="2" applyNumberFormat="1" applyFont="1" applyFill="1" applyBorder="1"/>
    <xf numFmtId="164" fontId="9" fillId="0" borderId="7" xfId="2" applyNumberFormat="1" applyFont="1" applyBorder="1"/>
    <xf numFmtId="43" fontId="11" fillId="0" borderId="0" xfId="1" applyFont="1" applyFill="1" applyBorder="1" applyAlignment="1">
      <alignment horizontal="right"/>
    </xf>
    <xf numFmtId="10" fontId="9" fillId="0" borderId="5" xfId="3" applyNumberFormat="1" applyFont="1" applyBorder="1" applyAlignment="1"/>
    <xf numFmtId="43" fontId="4" fillId="0" borderId="0" xfId="0" applyNumberFormat="1" applyFont="1"/>
    <xf numFmtId="0" fontId="5" fillId="0" borderId="5" xfId="0" applyFont="1" applyBorder="1"/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9" fontId="9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164" fontId="4" fillId="0" borderId="2" xfId="2" applyNumberFormat="1" applyFont="1" applyFill="1" applyBorder="1"/>
    <xf numFmtId="164" fontId="5" fillId="0" borderId="1" xfId="2" applyNumberFormat="1" applyFont="1" applyBorder="1"/>
    <xf numFmtId="43" fontId="10" fillId="0" borderId="3" xfId="1" applyFont="1" applyFill="1" applyBorder="1" applyAlignment="1">
      <alignment horizontal="right"/>
    </xf>
    <xf numFmtId="10" fontId="5" fillId="0" borderId="2" xfId="3" applyNumberFormat="1" applyFont="1" applyBorder="1" applyAlignment="1"/>
    <xf numFmtId="165" fontId="4" fillId="0" borderId="0" xfId="0" applyNumberFormat="1" applyFont="1"/>
    <xf numFmtId="0" fontId="13" fillId="0" borderId="3" xfId="0" applyFont="1" applyBorder="1"/>
    <xf numFmtId="0" fontId="4" fillId="0" borderId="3" xfId="0" applyFont="1" applyBorder="1"/>
    <xf numFmtId="164" fontId="4" fillId="0" borderId="3" xfId="4" applyNumberFormat="1" applyFont="1" applyBorder="1"/>
    <xf numFmtId="164" fontId="4" fillId="0" borderId="3" xfId="4" applyNumberFormat="1" applyFont="1" applyFill="1" applyBorder="1"/>
    <xf numFmtId="43" fontId="11" fillId="0" borderId="3" xfId="5" applyFont="1" applyFill="1" applyBorder="1" applyAlignment="1">
      <alignment horizontal="right"/>
    </xf>
    <xf numFmtId="164" fontId="9" fillId="0" borderId="3" xfId="4" applyNumberFormat="1" applyFont="1" applyBorder="1" applyAlignment="1">
      <alignment horizontal="center"/>
    </xf>
    <xf numFmtId="164" fontId="4" fillId="0" borderId="0" xfId="1" applyNumberFormat="1" applyFont="1"/>
    <xf numFmtId="0" fontId="11" fillId="0" borderId="13" xfId="0" applyFont="1" applyBorder="1"/>
    <xf numFmtId="164" fontId="9" fillId="0" borderId="12" xfId="4" applyNumberFormat="1" applyFont="1" applyBorder="1"/>
    <xf numFmtId="164" fontId="4" fillId="0" borderId="12" xfId="4" applyNumberFormat="1" applyFont="1" applyBorder="1"/>
    <xf numFmtId="164" fontId="4" fillId="0" borderId="12" xfId="4" applyNumberFormat="1" applyFont="1" applyFill="1" applyBorder="1"/>
    <xf numFmtId="43" fontId="11" fillId="0" borderId="12" xfId="5" applyFont="1" applyFill="1" applyBorder="1" applyAlignment="1">
      <alignment horizontal="right"/>
    </xf>
    <xf numFmtId="164" fontId="9" fillId="0" borderId="15" xfId="4" applyNumberFormat="1" applyFont="1" applyBorder="1" applyAlignment="1">
      <alignment horizontal="center"/>
    </xf>
    <xf numFmtId="0" fontId="11" fillId="0" borderId="6" xfId="0" applyFont="1" applyBorder="1"/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0" borderId="8" xfId="0" applyFont="1" applyBorder="1"/>
    <xf numFmtId="43" fontId="9" fillId="0" borderId="8" xfId="0" applyNumberFormat="1" applyFont="1" applyBorder="1" applyAlignment="1">
      <alignment horizontal="right"/>
    </xf>
    <xf numFmtId="164" fontId="9" fillId="0" borderId="8" xfId="4" applyNumberFormat="1" applyFont="1" applyFill="1" applyBorder="1"/>
    <xf numFmtId="43" fontId="11" fillId="0" borderId="8" xfId="5" applyFont="1" applyFill="1" applyBorder="1" applyAlignment="1">
      <alignment horizontal="right"/>
    </xf>
    <xf numFmtId="10" fontId="9" fillId="0" borderId="8" xfId="3" applyNumberFormat="1" applyFont="1" applyBorder="1" applyAlignment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43" fontId="4" fillId="0" borderId="5" xfId="0" applyNumberFormat="1" applyFont="1" applyBorder="1" applyAlignment="1">
      <alignment horizontal="right"/>
    </xf>
    <xf numFmtId="164" fontId="4" fillId="0" borderId="6" xfId="4" applyNumberFormat="1" applyFont="1" applyBorder="1"/>
    <xf numFmtId="164" fontId="4" fillId="0" borderId="5" xfId="4" applyNumberFormat="1" applyFont="1" applyFill="1" applyBorder="1"/>
    <xf numFmtId="164" fontId="5" fillId="0" borderId="5" xfId="4" applyNumberFormat="1" applyFont="1" applyFill="1" applyBorder="1"/>
    <xf numFmtId="43" fontId="10" fillId="0" borderId="5" xfId="5" applyFont="1" applyFill="1" applyBorder="1" applyAlignment="1">
      <alignment horizontal="right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43" fontId="4" fillId="0" borderId="5" xfId="0" applyNumberFormat="1" applyFont="1" applyBorder="1" applyAlignment="1">
      <alignment horizontal="right" vertical="center"/>
    </xf>
    <xf numFmtId="164" fontId="4" fillId="0" borderId="6" xfId="4" applyNumberFormat="1" applyFont="1" applyBorder="1" applyAlignment="1">
      <alignment vertical="center"/>
    </xf>
    <xf numFmtId="164" fontId="4" fillId="0" borderId="5" xfId="4" applyNumberFormat="1" applyFont="1" applyFill="1" applyBorder="1" applyAlignment="1">
      <alignment vertical="center"/>
    </xf>
    <xf numFmtId="164" fontId="5" fillId="0" borderId="5" xfId="4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2" applyNumberFormat="1" applyFont="1" applyAlignment="1">
      <alignment vertical="center"/>
    </xf>
    <xf numFmtId="43" fontId="9" fillId="0" borderId="5" xfId="0" applyNumberFormat="1" applyFont="1" applyBorder="1" applyAlignment="1">
      <alignment horizontal="right"/>
    </xf>
    <xf numFmtId="164" fontId="9" fillId="0" borderId="5" xfId="4" applyNumberFormat="1" applyFont="1" applyBorder="1"/>
    <xf numFmtId="164" fontId="9" fillId="0" borderId="5" xfId="4" applyNumberFormat="1" applyFont="1" applyFill="1" applyBorder="1"/>
    <xf numFmtId="43" fontId="11" fillId="0" borderId="5" xfId="5" applyFont="1" applyFill="1" applyBorder="1" applyAlignment="1">
      <alignment horizontal="right"/>
    </xf>
    <xf numFmtId="164" fontId="9" fillId="0" borderId="6" xfId="4" applyNumberFormat="1" applyFont="1" applyBorder="1"/>
    <xf numFmtId="43" fontId="9" fillId="0" borderId="5" xfId="4" applyNumberFormat="1" applyFont="1" applyBorder="1"/>
    <xf numFmtId="164" fontId="4" fillId="0" borderId="6" xfId="4" applyNumberFormat="1" applyFont="1" applyFill="1" applyBorder="1"/>
    <xf numFmtId="0" fontId="11" fillId="0" borderId="7" xfId="0" quotePrefix="1" applyFont="1" applyBorder="1" applyAlignment="1">
      <alignment horizontal="center"/>
    </xf>
    <xf numFmtId="0" fontId="10" fillId="0" borderId="7" xfId="0" quotePrefix="1" applyFont="1" applyBorder="1" applyAlignment="1">
      <alignment horizontal="center"/>
    </xf>
    <xf numFmtId="0" fontId="4" fillId="0" borderId="6" xfId="0" applyFont="1" applyBorder="1"/>
    <xf numFmtId="43" fontId="5" fillId="0" borderId="5" xfId="0" applyNumberFormat="1" applyFont="1" applyBorder="1" applyAlignment="1">
      <alignment horizontal="right"/>
    </xf>
    <xf numFmtId="164" fontId="5" fillId="0" borderId="6" xfId="4" applyNumberFormat="1" applyFont="1" applyBorder="1"/>
    <xf numFmtId="10" fontId="9" fillId="0" borderId="11" xfId="3" applyNumberFormat="1" applyFont="1" applyBorder="1" applyAlignment="1">
      <alignment vertical="center"/>
    </xf>
    <xf numFmtId="164" fontId="9" fillId="0" borderId="8" xfId="4" applyNumberFormat="1" applyFont="1" applyBorder="1"/>
    <xf numFmtId="0" fontId="5" fillId="0" borderId="5" xfId="0" quotePrefix="1" applyFont="1" applyBorder="1"/>
    <xf numFmtId="164" fontId="4" fillId="0" borderId="0" xfId="4" applyNumberFormat="1" applyFont="1" applyBorder="1"/>
    <xf numFmtId="0" fontId="9" fillId="0" borderId="0" xfId="0" applyFont="1"/>
    <xf numFmtId="43" fontId="9" fillId="0" borderId="6" xfId="0" applyNumberFormat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0" fillId="0" borderId="7" xfId="0" quotePrefix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164" fontId="5" fillId="0" borderId="6" xfId="4" applyNumberFormat="1" applyFont="1" applyBorder="1" applyAlignment="1">
      <alignment vertical="center"/>
    </xf>
    <xf numFmtId="164" fontId="5" fillId="0" borderId="5" xfId="4" applyNumberFormat="1" applyFont="1" applyBorder="1" applyAlignment="1">
      <alignment vertical="center"/>
    </xf>
    <xf numFmtId="164" fontId="9" fillId="0" borderId="0" xfId="4" applyNumberFormat="1" applyFont="1" applyBorder="1" applyAlignment="1">
      <alignment vertical="center"/>
    </xf>
    <xf numFmtId="10" fontId="9" fillId="0" borderId="11" xfId="3" applyNumberFormat="1" applyFont="1" applyBorder="1" applyAlignment="1"/>
    <xf numFmtId="43" fontId="9" fillId="0" borderId="8" xfId="0" applyNumberFormat="1" applyFont="1" applyBorder="1" applyAlignment="1">
      <alignment horizontal="right" vertical="center"/>
    </xf>
    <xf numFmtId="164" fontId="9" fillId="0" borderId="6" xfId="4" applyNumberFormat="1" applyFont="1" applyBorder="1" applyAlignment="1">
      <alignment vertical="center"/>
    </xf>
    <xf numFmtId="164" fontId="9" fillId="0" borderId="5" xfId="4" applyNumberFormat="1" applyFont="1" applyFill="1" applyBorder="1" applyAlignment="1">
      <alignment vertical="center"/>
    </xf>
    <xf numFmtId="43" fontId="11" fillId="0" borderId="5" xfId="5" applyFont="1" applyFill="1" applyBorder="1" applyAlignment="1">
      <alignment horizontal="right" vertical="center"/>
    </xf>
    <xf numFmtId="164" fontId="5" fillId="0" borderId="0" xfId="4" applyNumberFormat="1" applyFont="1" applyBorder="1" applyAlignment="1">
      <alignment vertical="center"/>
    </xf>
    <xf numFmtId="43" fontId="9" fillId="0" borderId="0" xfId="0" applyNumberFormat="1" applyFont="1" applyAlignment="1">
      <alignment horizontal="right" vertical="center"/>
    </xf>
    <xf numFmtId="43" fontId="9" fillId="0" borderId="5" xfId="0" applyNumberFormat="1" applyFont="1" applyBorder="1" applyAlignment="1">
      <alignment horizontal="right" vertical="center"/>
    </xf>
    <xf numFmtId="10" fontId="9" fillId="0" borderId="7" xfId="3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4" fillId="0" borderId="3" xfId="0" applyNumberFormat="1" applyFont="1" applyBorder="1" applyAlignment="1">
      <alignment horizontal="right" vertical="center"/>
    </xf>
    <xf numFmtId="164" fontId="4" fillId="0" borderId="4" xfId="4" applyNumberFormat="1" applyFont="1" applyBorder="1" applyAlignment="1">
      <alignment vertical="center"/>
    </xf>
    <xf numFmtId="164" fontId="4" fillId="0" borderId="2" xfId="4" applyNumberFormat="1" applyFont="1" applyFill="1" applyBorder="1" applyAlignment="1">
      <alignment vertical="center"/>
    </xf>
    <xf numFmtId="164" fontId="5" fillId="0" borderId="3" xfId="4" applyNumberFormat="1" applyFont="1" applyBorder="1" applyAlignment="1">
      <alignment vertical="center"/>
    </xf>
    <xf numFmtId="43" fontId="10" fillId="0" borderId="2" xfId="5" applyFont="1" applyFill="1" applyBorder="1" applyAlignment="1">
      <alignment horizontal="right" vertical="center"/>
    </xf>
    <xf numFmtId="10" fontId="5" fillId="0" borderId="2" xfId="3" applyNumberFormat="1" applyFont="1" applyBorder="1" applyAlignment="1">
      <alignment vertical="center"/>
    </xf>
    <xf numFmtId="0" fontId="11" fillId="0" borderId="12" xfId="0" quotePrefix="1" applyFont="1" applyBorder="1" applyAlignment="1">
      <alignment horizontal="center"/>
    </xf>
    <xf numFmtId="0" fontId="9" fillId="0" borderId="8" xfId="0" applyFont="1" applyBorder="1" applyAlignment="1">
      <alignment wrapText="1"/>
    </xf>
    <xf numFmtId="43" fontId="9" fillId="0" borderId="8" xfId="5" applyFont="1" applyBorder="1" applyAlignment="1">
      <alignment horizontal="right" vertical="center"/>
    </xf>
    <xf numFmtId="164" fontId="9" fillId="0" borderId="8" xfId="4" applyNumberFormat="1" applyFont="1" applyFill="1" applyBorder="1" applyAlignment="1">
      <alignment vertical="center"/>
    </xf>
    <xf numFmtId="0" fontId="11" fillId="0" borderId="4" xfId="0" applyFont="1" applyBorder="1"/>
    <xf numFmtId="0" fontId="11" fillId="0" borderId="3" xfId="0" applyFont="1" applyBorder="1" applyAlignment="1">
      <alignment horizontal="center"/>
    </xf>
    <xf numFmtId="0" fontId="9" fillId="0" borderId="6" xfId="0" applyFont="1" applyBorder="1"/>
    <xf numFmtId="43" fontId="11" fillId="0" borderId="7" xfId="5" applyFont="1" applyFill="1" applyBorder="1" applyAlignment="1">
      <alignment horizontal="right"/>
    </xf>
    <xf numFmtId="43" fontId="5" fillId="0" borderId="5" xfId="5" applyFont="1" applyBorder="1" applyAlignment="1">
      <alignment horizontal="right" vertical="center"/>
    </xf>
    <xf numFmtId="0" fontId="11" fillId="0" borderId="7" xfId="0" quotePrefix="1" applyFont="1" applyBorder="1" applyAlignment="1">
      <alignment horizontal="center" vertical="center"/>
    </xf>
    <xf numFmtId="43" fontId="9" fillId="0" borderId="5" xfId="5" applyFont="1" applyBorder="1" applyAlignment="1">
      <alignment horizontal="right" vertical="center"/>
    </xf>
    <xf numFmtId="164" fontId="9" fillId="0" borderId="5" xfId="4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164" fontId="5" fillId="0" borderId="2" xfId="4" applyNumberFormat="1" applyFont="1" applyBorder="1" applyAlignment="1">
      <alignment vertical="center"/>
    </xf>
    <xf numFmtId="164" fontId="5" fillId="0" borderId="4" xfId="4" applyNumberFormat="1" applyFont="1" applyBorder="1" applyAlignment="1">
      <alignment vertical="center"/>
    </xf>
    <xf numFmtId="164" fontId="5" fillId="0" borderId="2" xfId="4" applyNumberFormat="1" applyFont="1" applyFill="1" applyBorder="1" applyAlignment="1">
      <alignment vertical="center"/>
    </xf>
    <xf numFmtId="164" fontId="9" fillId="0" borderId="1" xfId="4" applyNumberFormat="1" applyFont="1" applyBorder="1" applyAlignment="1">
      <alignment horizontal="center"/>
    </xf>
    <xf numFmtId="0" fontId="11" fillId="0" borderId="14" xfId="0" applyFont="1" applyBorder="1"/>
    <xf numFmtId="0" fontId="11" fillId="0" borderId="10" xfId="0" applyFont="1" applyBorder="1" applyAlignment="1">
      <alignment horizontal="center"/>
    </xf>
    <xf numFmtId="0" fontId="11" fillId="0" borderId="10" xfId="0" quotePrefix="1" applyFont="1" applyBorder="1" applyAlignment="1">
      <alignment horizontal="center"/>
    </xf>
    <xf numFmtId="0" fontId="9" fillId="0" borderId="14" xfId="0" applyFont="1" applyBorder="1"/>
    <xf numFmtId="164" fontId="4" fillId="0" borderId="10" xfId="4" applyNumberFormat="1" applyFont="1" applyBorder="1"/>
    <xf numFmtId="164" fontId="4" fillId="0" borderId="10" xfId="4" applyNumberFormat="1" applyFont="1" applyFill="1" applyBorder="1"/>
    <xf numFmtId="43" fontId="11" fillId="0" borderId="10" xfId="5" applyFont="1" applyFill="1" applyBorder="1" applyAlignment="1">
      <alignment horizontal="right"/>
    </xf>
    <xf numFmtId="164" fontId="9" fillId="0" borderId="9" xfId="4" applyNumberFormat="1" applyFont="1" applyBorder="1" applyAlignment="1">
      <alignment horizontal="center"/>
    </xf>
    <xf numFmtId="0" fontId="9" fillId="0" borderId="4" xfId="0" applyFont="1" applyBorder="1"/>
    <xf numFmtId="164" fontId="9" fillId="0" borderId="3" xfId="4" applyNumberFormat="1" applyFont="1" applyBorder="1"/>
    <xf numFmtId="164" fontId="9" fillId="0" borderId="3" xfId="4" applyNumberFormat="1" applyFont="1" applyFill="1" applyBorder="1"/>
    <xf numFmtId="0" fontId="13" fillId="0" borderId="12" xfId="0" quotePrefix="1" applyFont="1" applyBorder="1" applyAlignment="1">
      <alignment horizontal="center"/>
    </xf>
    <xf numFmtId="0" fontId="5" fillId="0" borderId="11" xfId="0" applyFont="1" applyBorder="1"/>
    <xf numFmtId="164" fontId="4" fillId="0" borderId="11" xfId="4" applyNumberFormat="1" applyFont="1" applyBorder="1"/>
    <xf numFmtId="164" fontId="4" fillId="0" borderId="11" xfId="4" applyNumberFormat="1" applyFont="1" applyFill="1" applyBorder="1"/>
    <xf numFmtId="43" fontId="10" fillId="0" borderId="11" xfId="5" applyFont="1" applyFill="1" applyBorder="1" applyAlignment="1">
      <alignment horizontal="right"/>
    </xf>
    <xf numFmtId="164" fontId="9" fillId="0" borderId="11" xfId="4" applyNumberFormat="1" applyFont="1" applyBorder="1" applyAlignment="1">
      <alignment horizontal="center"/>
    </xf>
    <xf numFmtId="0" fontId="9" fillId="0" borderId="3" xfId="0" applyFont="1" applyBorder="1"/>
    <xf numFmtId="10" fontId="5" fillId="0" borderId="5" xfId="3" applyNumberFormat="1" applyFont="1" applyBorder="1" applyAlignment="1">
      <alignment horizontal="center"/>
    </xf>
    <xf numFmtId="0" fontId="5" fillId="0" borderId="6" xfId="0" applyFont="1" applyBorder="1"/>
    <xf numFmtId="164" fontId="5" fillId="0" borderId="0" xfId="4" applyNumberFormat="1" applyFont="1" applyBorder="1"/>
    <xf numFmtId="164" fontId="4" fillId="0" borderId="5" xfId="4" applyNumberFormat="1" applyFont="1" applyBorder="1"/>
    <xf numFmtId="164" fontId="4" fillId="0" borderId="5" xfId="4" applyNumberFormat="1" applyFont="1" applyBorder="1" applyAlignment="1">
      <alignment horizontal="right"/>
    </xf>
    <xf numFmtId="164" fontId="4" fillId="0" borderId="5" xfId="4" applyNumberFormat="1" applyFont="1" applyFill="1" applyBorder="1" applyAlignment="1">
      <alignment horizontal="center"/>
    </xf>
    <xf numFmtId="43" fontId="4" fillId="0" borderId="0" xfId="1" applyFont="1"/>
    <xf numFmtId="43" fontId="17" fillId="2" borderId="0" xfId="1" applyFont="1" applyFill="1" applyBorder="1" applyAlignment="1" applyProtection="1">
      <alignment horizontal="right" vertical="top" wrapText="1" readingOrder="1"/>
    </xf>
    <xf numFmtId="7" fontId="17" fillId="2" borderId="0" xfId="0" applyNumberFormat="1" applyFont="1" applyFill="1" applyAlignment="1">
      <alignment horizontal="right" vertical="top" wrapText="1" readingOrder="1"/>
    </xf>
    <xf numFmtId="10" fontId="5" fillId="0" borderId="5" xfId="3" applyNumberFormat="1" applyFont="1" applyBorder="1" applyAlignment="1">
      <alignment horizontal="right"/>
    </xf>
    <xf numFmtId="0" fontId="10" fillId="0" borderId="4" xfId="0" applyFont="1" applyBorder="1"/>
    <xf numFmtId="0" fontId="10" fillId="0" borderId="3" xfId="0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1" xfId="0" quotePrefix="1" applyFont="1" applyBorder="1" applyAlignment="1">
      <alignment horizontal="center"/>
    </xf>
    <xf numFmtId="164" fontId="4" fillId="0" borderId="2" xfId="4" applyNumberFormat="1" applyFont="1" applyBorder="1"/>
    <xf numFmtId="164" fontId="4" fillId="0" borderId="4" xfId="4" applyNumberFormat="1" applyFont="1" applyBorder="1"/>
    <xf numFmtId="164" fontId="4" fillId="0" borderId="2" xfId="4" applyNumberFormat="1" applyFont="1" applyFill="1" applyBorder="1"/>
    <xf numFmtId="164" fontId="5" fillId="0" borderId="3" xfId="4" applyNumberFormat="1" applyFont="1" applyBorder="1"/>
    <xf numFmtId="10" fontId="5" fillId="0" borderId="1" xfId="3" applyNumberFormat="1" applyFont="1" applyBorder="1" applyAlignment="1">
      <alignment horizontal="center"/>
    </xf>
    <xf numFmtId="1" fontId="13" fillId="4" borderId="13" xfId="0" applyNumberFormat="1" applyFont="1" applyFill="1" applyBorder="1" applyAlignment="1">
      <alignment horizontal="center"/>
    </xf>
    <xf numFmtId="1" fontId="13" fillId="4" borderId="12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64" fontId="9" fillId="5" borderId="10" xfId="2" applyNumberFormat="1" applyFont="1" applyFill="1" applyBorder="1" applyAlignment="1">
      <alignment horizontal="center" vertical="center" wrapText="1"/>
    </xf>
    <xf numFmtId="164" fontId="9" fillId="5" borderId="0" xfId="2" applyNumberFormat="1" applyFont="1" applyFill="1" applyBorder="1" applyAlignment="1">
      <alignment horizontal="center" vertical="center" wrapText="1"/>
    </xf>
    <xf numFmtId="164" fontId="9" fillId="5" borderId="3" xfId="2" applyNumberFormat="1" applyFont="1" applyFill="1" applyBorder="1" applyAlignment="1">
      <alignment horizontal="center" vertical="center" wrapText="1"/>
    </xf>
    <xf numFmtId="164" fontId="9" fillId="5" borderId="13" xfId="2" applyNumberFormat="1" applyFont="1" applyFill="1" applyBorder="1" applyAlignment="1">
      <alignment horizontal="center"/>
    </xf>
    <xf numFmtId="164" fontId="9" fillId="5" borderId="12" xfId="2" applyNumberFormat="1" applyFont="1" applyFill="1" applyBorder="1" applyAlignment="1">
      <alignment horizontal="center"/>
    </xf>
    <xf numFmtId="164" fontId="9" fillId="5" borderId="8" xfId="2" applyNumberFormat="1" applyFont="1" applyFill="1" applyBorder="1" applyAlignment="1">
      <alignment horizontal="center" vertical="center" wrapText="1"/>
    </xf>
    <xf numFmtId="164" fontId="9" fillId="5" borderId="5" xfId="2" applyNumberFormat="1" applyFont="1" applyFill="1" applyBorder="1" applyAlignment="1">
      <alignment horizontal="center" vertical="center" wrapText="1"/>
    </xf>
    <xf numFmtId="164" fontId="9" fillId="5" borderId="2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[0]" xfId="2" builtinId="6"/>
    <cellStyle name="Comma [0] 2" xfId="4" xr:uid="{194DFBC3-64B2-41B5-BF22-07023C4CB366}"/>
    <cellStyle name="Comma 2" xfId="5" xr:uid="{0E7FC341-80FE-4190-99BE-3F54370A0FED}"/>
    <cellStyle name="Normal" xfId="0" builtinId="0"/>
    <cellStyle name="Normal 2" xfId="6" xr:uid="{304EB3C1-E8BA-4BE2-8D7F-4CA7EF7C411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1.%20November%202025\Lap%20Realisasi%20November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1.%20November%202025\Lap%20Realisasi%20Oktober%20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%20C\LAPORAN%20REALISASI\Laporan%20Realisasi%20Pendapatan%20Asli%20Daerah%20Tahun%202025\10.%20Oktober%202025\Lap%20Realisasi%20Okto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Lainlain"/>
      <sheetName val="RET PAK"/>
      <sheetName val="Lainlain PAK"/>
      <sheetName val="PAD25"/>
      <sheetName val="REKAP"/>
      <sheetName val="MASTER (HARIAN) "/>
      <sheetName val="TRIBULANAN"/>
      <sheetName val="PAD25PAK"/>
      <sheetName val="rEKAP PAD (PAK)"/>
      <sheetName val="realisasi 1"/>
      <sheetName val="realisasi"/>
      <sheetName val="PBNDNGN"/>
      <sheetName val="PAD"/>
      <sheetName val="rEKAP PAD"/>
      <sheetName val="rEKAP PAD (PAK) (2)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>
        <row r="12">
          <cell r="I12">
            <v>6387360969</v>
          </cell>
        </row>
        <row r="13">
          <cell r="I13">
            <v>20415871</v>
          </cell>
        </row>
        <row r="14">
          <cell r="I14">
            <v>343407368</v>
          </cell>
        </row>
        <row r="16">
          <cell r="I16">
            <v>14073903183</v>
          </cell>
        </row>
        <row r="17">
          <cell r="I17">
            <v>137704257</v>
          </cell>
        </row>
        <row r="19">
          <cell r="I19">
            <v>282228273</v>
          </cell>
        </row>
        <row r="20">
          <cell r="I20">
            <v>10327400</v>
          </cell>
        </row>
        <row r="21">
          <cell r="I21">
            <v>0</v>
          </cell>
        </row>
        <row r="22">
          <cell r="I22">
            <v>211043672</v>
          </cell>
        </row>
        <row r="23">
          <cell r="I23">
            <v>111974612</v>
          </cell>
        </row>
        <row r="24">
          <cell r="I24">
            <v>77186106</v>
          </cell>
        </row>
        <row r="25">
          <cell r="I25">
            <v>193275795</v>
          </cell>
        </row>
        <row r="27">
          <cell r="G27">
            <v>22740000000</v>
          </cell>
          <cell r="I27">
            <v>835436402</v>
          </cell>
        </row>
        <row r="28">
          <cell r="G28">
            <v>1155000000</v>
          </cell>
          <cell r="I28">
            <v>206905725</v>
          </cell>
        </row>
        <row r="29">
          <cell r="G29">
            <v>1575000</v>
          </cell>
          <cell r="I29">
            <v>0</v>
          </cell>
        </row>
        <row r="30">
          <cell r="G30">
            <v>1050000</v>
          </cell>
          <cell r="I30">
            <v>2400000</v>
          </cell>
        </row>
        <row r="31">
          <cell r="G31">
            <v>102375000</v>
          </cell>
          <cell r="I31">
            <v>0</v>
          </cell>
        </row>
        <row r="33">
          <cell r="I33">
            <v>10659168033</v>
          </cell>
        </row>
        <row r="34">
          <cell r="G34">
            <v>450000000</v>
          </cell>
          <cell r="I34">
            <v>25873705</v>
          </cell>
        </row>
        <row r="36">
          <cell r="I36">
            <v>404328602</v>
          </cell>
        </row>
        <row r="38">
          <cell r="G38">
            <v>3500000000</v>
          </cell>
          <cell r="I38">
            <v>584739972</v>
          </cell>
        </row>
        <row r="40">
          <cell r="G40">
            <v>73000000000</v>
          </cell>
          <cell r="I40">
            <v>2764950769</v>
          </cell>
        </row>
        <row r="42">
          <cell r="I42">
            <v>18491605928</v>
          </cell>
        </row>
        <row r="43">
          <cell r="G43">
            <v>126293996903</v>
          </cell>
          <cell r="I43">
            <v>12480021900</v>
          </cell>
        </row>
        <row r="45">
          <cell r="G45">
            <v>57801526810</v>
          </cell>
          <cell r="I45">
            <v>4312025500</v>
          </cell>
        </row>
      </sheetData>
      <sheetData sheetId="3">
        <row r="11">
          <cell r="J11">
            <v>6751184208</v>
          </cell>
        </row>
        <row r="12">
          <cell r="H12">
            <v>53385000000</v>
          </cell>
          <cell r="I12">
            <v>43149506478</v>
          </cell>
        </row>
        <row r="13">
          <cell r="H13">
            <v>472500000</v>
          </cell>
          <cell r="I13">
            <v>217781511</v>
          </cell>
        </row>
        <row r="14">
          <cell r="H14">
            <v>2142500000</v>
          </cell>
          <cell r="I14">
            <v>3353252037</v>
          </cell>
        </row>
        <row r="16">
          <cell r="H16">
            <v>159239476287</v>
          </cell>
          <cell r="I16">
            <v>145471208376.79999</v>
          </cell>
        </row>
        <row r="17">
          <cell r="H17">
            <v>12165000000</v>
          </cell>
          <cell r="I17">
            <v>1178779082</v>
          </cell>
        </row>
        <row r="19">
          <cell r="H19">
            <v>4576500000</v>
          </cell>
          <cell r="I19">
            <v>4448691459.8999996</v>
          </cell>
        </row>
        <row r="20">
          <cell r="I20">
            <v>311778875</v>
          </cell>
        </row>
        <row r="21">
          <cell r="I21">
            <v>3500000</v>
          </cell>
        </row>
        <row r="22">
          <cell r="I22">
            <v>2248223697.9000001</v>
          </cell>
        </row>
        <row r="23">
          <cell r="I23">
            <v>939656990.5</v>
          </cell>
        </row>
        <row r="24">
          <cell r="I24">
            <v>702903191</v>
          </cell>
        </row>
        <row r="25">
          <cell r="I25">
            <v>1390944142</v>
          </cell>
        </row>
        <row r="27">
          <cell r="I27">
            <v>18489485131</v>
          </cell>
        </row>
        <row r="28">
          <cell r="I28">
            <v>1735151229</v>
          </cell>
        </row>
        <row r="29">
          <cell r="I29">
            <v>0</v>
          </cell>
        </row>
        <row r="30">
          <cell r="I30">
            <v>26400000</v>
          </cell>
        </row>
        <row r="31">
          <cell r="I31">
            <v>98453320</v>
          </cell>
        </row>
        <row r="33">
          <cell r="H33">
            <v>109550000000</v>
          </cell>
          <cell r="I33">
            <v>95247057318</v>
          </cell>
        </row>
        <row r="34">
          <cell r="I34">
            <v>312494522.08999997</v>
          </cell>
        </row>
        <row r="36">
          <cell r="H36">
            <v>5000000000</v>
          </cell>
          <cell r="I36">
            <v>4756462851</v>
          </cell>
        </row>
        <row r="38">
          <cell r="I38">
            <v>2933391962.6999998</v>
          </cell>
        </row>
        <row r="40">
          <cell r="I40">
            <v>67335050499</v>
          </cell>
        </row>
        <row r="42">
          <cell r="H42">
            <v>225500000000</v>
          </cell>
          <cell r="I42">
            <v>192915850918.72</v>
          </cell>
        </row>
        <row r="43">
          <cell r="I43">
            <v>107056074400</v>
          </cell>
        </row>
        <row r="45">
          <cell r="I45">
            <v>44315641900</v>
          </cell>
        </row>
      </sheetData>
      <sheetData sheetId="4">
        <row r="98">
          <cell r="H98">
            <v>1000000000</v>
          </cell>
        </row>
      </sheetData>
      <sheetData sheetId="5">
        <row r="93">
          <cell r="J93">
            <v>0</v>
          </cell>
        </row>
        <row r="98">
          <cell r="J98">
            <v>0</v>
          </cell>
        </row>
        <row r="112">
          <cell r="H112">
            <v>4000000000</v>
          </cell>
        </row>
        <row r="126">
          <cell r="H126">
            <v>0</v>
          </cell>
        </row>
      </sheetData>
      <sheetData sheetId="6">
        <row r="65">
          <cell r="H65">
            <v>32919782873.259998</v>
          </cell>
          <cell r="I65">
            <v>29843147774</v>
          </cell>
          <cell r="J65">
            <v>3166563301</v>
          </cell>
        </row>
        <row r="66">
          <cell r="H66">
            <v>26900000000</v>
          </cell>
          <cell r="I66">
            <v>25657095044</v>
          </cell>
          <cell r="J66">
            <v>1829032135</v>
          </cell>
        </row>
        <row r="67">
          <cell r="H67">
            <v>434018750</v>
          </cell>
          <cell r="I67">
            <v>380455000</v>
          </cell>
          <cell r="J67">
            <v>68145000</v>
          </cell>
        </row>
        <row r="69">
          <cell r="H69">
            <v>22000000000</v>
          </cell>
          <cell r="I69">
            <v>20844009000</v>
          </cell>
          <cell r="J69">
            <v>2086658500</v>
          </cell>
        </row>
        <row r="71">
          <cell r="H71">
            <v>10500000000</v>
          </cell>
          <cell r="I71">
            <v>4911096591</v>
          </cell>
          <cell r="J71">
            <v>485242610</v>
          </cell>
        </row>
        <row r="73">
          <cell r="H73">
            <v>2160000000</v>
          </cell>
          <cell r="I73">
            <v>1446565000</v>
          </cell>
          <cell r="J73">
            <v>139336000</v>
          </cell>
        </row>
        <row r="74">
          <cell r="H74">
            <v>3690000000</v>
          </cell>
          <cell r="I74">
            <v>2828655500</v>
          </cell>
          <cell r="J74">
            <v>270063500</v>
          </cell>
        </row>
        <row r="75">
          <cell r="J75">
            <v>326555600</v>
          </cell>
        </row>
        <row r="76">
          <cell r="I76">
            <v>2362190500</v>
          </cell>
          <cell r="J76">
            <v>229265500</v>
          </cell>
        </row>
        <row r="77">
          <cell r="I77">
            <v>186336990.61000001</v>
          </cell>
          <cell r="J77">
            <v>97290100</v>
          </cell>
        </row>
        <row r="79">
          <cell r="H79">
            <v>12000000</v>
          </cell>
          <cell r="I79">
            <v>27750000</v>
          </cell>
          <cell r="J79">
            <v>1750000</v>
          </cell>
        </row>
        <row r="81">
          <cell r="H81">
            <v>30000000</v>
          </cell>
          <cell r="I81">
            <v>12230000</v>
          </cell>
          <cell r="J81">
            <v>4125000</v>
          </cell>
        </row>
        <row r="82">
          <cell r="H82">
            <v>144000000</v>
          </cell>
          <cell r="I82">
            <v>226623000</v>
          </cell>
          <cell r="J82">
            <v>50960000</v>
          </cell>
        </row>
        <row r="85">
          <cell r="H85">
            <v>1600000000</v>
          </cell>
          <cell r="I85">
            <v>1772569775</v>
          </cell>
          <cell r="J85">
            <v>105319500</v>
          </cell>
        </row>
        <row r="86">
          <cell r="H86">
            <v>75000000</v>
          </cell>
          <cell r="I86">
            <v>82000000</v>
          </cell>
          <cell r="J86">
            <v>2000000</v>
          </cell>
        </row>
        <row r="87">
          <cell r="H87">
            <v>25000000</v>
          </cell>
          <cell r="I87">
            <v>20475000</v>
          </cell>
          <cell r="J87">
            <v>2500000</v>
          </cell>
        </row>
        <row r="88">
          <cell r="H88">
            <v>30000000</v>
          </cell>
          <cell r="I88">
            <v>28148050</v>
          </cell>
          <cell r="J88">
            <v>4786750</v>
          </cell>
        </row>
        <row r="89">
          <cell r="H89">
            <v>75000000</v>
          </cell>
          <cell r="I89">
            <v>58675000</v>
          </cell>
          <cell r="J89">
            <v>8475000</v>
          </cell>
        </row>
        <row r="90">
          <cell r="H90">
            <v>5000000</v>
          </cell>
          <cell r="I90">
            <v>9000000</v>
          </cell>
          <cell r="J90">
            <v>3000000</v>
          </cell>
        </row>
        <row r="92">
          <cell r="H92">
            <v>6500000000</v>
          </cell>
          <cell r="I92">
            <v>4254049264</v>
          </cell>
          <cell r="J92">
            <v>398754275</v>
          </cell>
        </row>
        <row r="94">
          <cell r="H94">
            <v>55000000</v>
          </cell>
          <cell r="I94">
            <v>51866800</v>
          </cell>
          <cell r="J94">
            <v>3634000</v>
          </cell>
        </row>
        <row r="96">
          <cell r="H96">
            <v>1200000000</v>
          </cell>
          <cell r="I96">
            <v>1127652000</v>
          </cell>
          <cell r="J96">
            <v>199906222</v>
          </cell>
        </row>
        <row r="98">
          <cell r="H98">
            <v>15000000</v>
          </cell>
          <cell r="I98">
            <v>11079900</v>
          </cell>
          <cell r="J98">
            <v>2647800</v>
          </cell>
        </row>
        <row r="101">
          <cell r="H101">
            <v>10000000000</v>
          </cell>
          <cell r="I101">
            <v>6493280421</v>
          </cell>
          <cell r="J101">
            <v>2456629463</v>
          </cell>
        </row>
        <row r="103">
          <cell r="I103">
            <v>489261000</v>
          </cell>
          <cell r="J103">
            <v>40356000</v>
          </cell>
        </row>
      </sheetData>
      <sheetData sheetId="7">
        <row r="93">
          <cell r="K93">
            <v>5943475505.29</v>
          </cell>
        </row>
        <row r="106">
          <cell r="I106">
            <v>4893335149</v>
          </cell>
        </row>
        <row r="107">
          <cell r="J107">
            <v>61598000</v>
          </cell>
        </row>
        <row r="110">
          <cell r="I110">
            <v>20190202164</v>
          </cell>
          <cell r="J110">
            <v>1098684050</v>
          </cell>
        </row>
        <row r="112">
          <cell r="I112">
            <v>3349755653</v>
          </cell>
          <cell r="J112">
            <v>367903330</v>
          </cell>
        </row>
        <row r="113">
          <cell r="I113">
            <v>2308393000</v>
          </cell>
          <cell r="J113">
            <v>137255800</v>
          </cell>
        </row>
        <row r="116">
          <cell r="I116">
            <v>1529639149.8599997</v>
          </cell>
          <cell r="J116">
            <v>143224155.69999999</v>
          </cell>
        </row>
        <row r="118">
          <cell r="I118">
            <v>181392627.82999998</v>
          </cell>
          <cell r="J118">
            <v>13069910.059999999</v>
          </cell>
        </row>
        <row r="120">
          <cell r="I120">
            <v>3581506849.1800003</v>
          </cell>
          <cell r="J120">
            <v>473634041.94999999</v>
          </cell>
        </row>
        <row r="121">
          <cell r="I121">
            <v>11600000</v>
          </cell>
        </row>
        <row r="122">
          <cell r="J122">
            <v>16324040</v>
          </cell>
        </row>
        <row r="123">
          <cell r="I123">
            <v>2214574629.96</v>
          </cell>
          <cell r="J123">
            <v>18686049</v>
          </cell>
        </row>
        <row r="124">
          <cell r="I124">
            <v>378002737.93000001</v>
          </cell>
          <cell r="J124">
            <v>4856376.2300000004</v>
          </cell>
        </row>
        <row r="126">
          <cell r="I126">
            <v>0</v>
          </cell>
        </row>
        <row r="127">
          <cell r="I127">
            <v>14013293025.209999</v>
          </cell>
          <cell r="J127">
            <v>602751583</v>
          </cell>
        </row>
        <row r="129">
          <cell r="K129">
            <v>0</v>
          </cell>
        </row>
        <row r="131">
          <cell r="I131">
            <v>87752840.820000008</v>
          </cell>
          <cell r="J131">
            <v>12600549.17</v>
          </cell>
        </row>
        <row r="132">
          <cell r="I132">
            <v>19406800</v>
          </cell>
          <cell r="J132">
            <v>2410500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Lainlain PAK"/>
      <sheetName val="PAD25"/>
      <sheetName val="REKAP"/>
      <sheetName val="MASTER (HARIAN) "/>
      <sheetName val="TRIBULANAN"/>
      <sheetName val="PAD25PAK"/>
      <sheetName val="realisasi 1"/>
      <sheetName val="realisasi"/>
      <sheetName val="PBNDNGN"/>
      <sheetName val="PAD"/>
      <sheetName val="rEKAP PAD"/>
      <sheetName val="rEKAP PAD (PAK)"/>
      <sheetName val="Penerimaan"/>
      <sheetName val="Penerimaan PAK"/>
      <sheetName val="PAD23 (2)"/>
      <sheetName val="REKAP RET KEBERSIHAN"/>
      <sheetName val="PAD TRIBULAN"/>
      <sheetName val="MON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0">
          <cell r="K100">
            <v>5943475505.29</v>
          </cell>
        </row>
        <row r="101">
          <cell r="K101">
            <v>1083454210</v>
          </cell>
        </row>
        <row r="102">
          <cell r="K102">
            <v>927717817</v>
          </cell>
        </row>
        <row r="103">
          <cell r="K103">
            <v>927717817</v>
          </cell>
        </row>
        <row r="105">
          <cell r="K105">
            <v>22348428943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ONSILIASI"/>
      <sheetName val="Sheet1"/>
      <sheetName val="PAJAK RINCI"/>
      <sheetName val="PAJAK PAK"/>
      <sheetName val="RETRIBUSI"/>
      <sheetName val="RET PAK"/>
      <sheetName val="Lainlain"/>
      <sheetName val="Lainlain PAK"/>
      <sheetName val="PAD25"/>
      <sheetName val="REKAP"/>
      <sheetName val="MASTER (HARIAN) "/>
      <sheetName val="TRIBULANAN"/>
      <sheetName val="PAD25PAK"/>
      <sheetName val="PBNDNGN"/>
      <sheetName val="PAD"/>
      <sheetName val="rEKAP PAD"/>
      <sheetName val="rEKAP PAD (PAK)"/>
      <sheetName val="Penerimaan"/>
      <sheetName val="Penerimaan PAK"/>
      <sheetName val="PAD23 (2)"/>
      <sheetName val="REKAP RET KEBERSIHAN"/>
      <sheetName val="PAD TRIBULAN"/>
      <sheetName val="MONIT"/>
    </sheetNames>
    <sheetDataSet>
      <sheetData sheetId="0"/>
      <sheetData sheetId="1"/>
      <sheetData sheetId="2">
        <row r="12">
          <cell r="I12">
            <v>5526288663</v>
          </cell>
        </row>
      </sheetData>
      <sheetData sheetId="3">
        <row r="11">
          <cell r="J11">
            <v>5894189452</v>
          </cell>
        </row>
      </sheetData>
      <sheetData sheetId="4">
        <row r="98">
          <cell r="H98">
            <v>1000000000</v>
          </cell>
        </row>
      </sheetData>
      <sheetData sheetId="5">
        <row r="65">
          <cell r="H65">
            <v>32919782873.259998</v>
          </cell>
        </row>
      </sheetData>
      <sheetData sheetId="6">
        <row r="93">
          <cell r="J93">
            <v>0</v>
          </cell>
        </row>
      </sheetData>
      <sheetData sheetId="7">
        <row r="93">
          <cell r="I93">
            <v>5943475505.29</v>
          </cell>
        </row>
        <row r="122">
          <cell r="K122">
            <v>1945063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5FB7D-57BB-4E5F-95B3-278FDD6AABA3}">
  <dimension ref="A1:V137"/>
  <sheetViews>
    <sheetView tabSelected="1" topLeftCell="A129" zoomScaleNormal="100" workbookViewId="0">
      <selection activeCell="H149" sqref="H149"/>
    </sheetView>
  </sheetViews>
  <sheetFormatPr defaultRowHeight="15.75" x14ac:dyDescent="0.25"/>
  <cols>
    <col min="1" max="1" width="2.85546875" style="51" customWidth="1"/>
    <col min="2" max="2" width="2.5703125" style="55" customWidth="1"/>
    <col min="3" max="5" width="3.42578125" style="55" customWidth="1"/>
    <col min="6" max="6" width="6.28515625" style="55" customWidth="1"/>
    <col min="7" max="7" width="75.42578125" style="53" customWidth="1"/>
    <col min="8" max="8" width="26.28515625" style="54" customWidth="1"/>
    <col min="9" max="9" width="26" style="54" customWidth="1"/>
    <col min="10" max="10" width="22.85546875" style="54" customWidth="1"/>
    <col min="11" max="11" width="25.7109375" style="54" customWidth="1"/>
    <col min="12" max="12" width="24.140625" style="54" customWidth="1"/>
    <col min="13" max="13" width="10" style="56" customWidth="1"/>
    <col min="14" max="14" width="24.140625" style="53" customWidth="1"/>
    <col min="15" max="15" width="23.5703125" style="54" customWidth="1"/>
    <col min="16" max="16" width="9.140625" style="53"/>
    <col min="17" max="17" width="25.28515625" style="53" customWidth="1"/>
    <col min="18" max="16384" width="9.140625" style="53"/>
  </cols>
  <sheetData>
    <row r="1" spans="1:15" ht="24" customHeight="1" x14ac:dyDescent="0.25">
      <c r="B1" s="309" t="s">
        <v>139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</row>
    <row r="2" spans="1:15" ht="24" customHeight="1" x14ac:dyDescent="0.25">
      <c r="B2" s="309" t="s">
        <v>138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4" spans="1:15" ht="16.5" thickBot="1" x14ac:dyDescent="0.3"/>
    <row r="5" spans="1:15" ht="15.75" customHeight="1" thickBot="1" x14ac:dyDescent="0.3">
      <c r="A5" s="310" t="s">
        <v>137</v>
      </c>
      <c r="B5" s="311"/>
      <c r="C5" s="311"/>
      <c r="D5" s="311"/>
      <c r="E5" s="311"/>
      <c r="F5" s="57"/>
      <c r="G5" s="316" t="s">
        <v>136</v>
      </c>
      <c r="H5" s="319" t="s">
        <v>135</v>
      </c>
      <c r="I5" s="322" t="s">
        <v>134</v>
      </c>
      <c r="J5" s="323"/>
      <c r="K5" s="323"/>
      <c r="L5" s="316" t="s">
        <v>133</v>
      </c>
      <c r="M5" s="324" t="s">
        <v>132</v>
      </c>
      <c r="N5" s="58"/>
      <c r="O5" s="59"/>
    </row>
    <row r="6" spans="1:15" x14ac:dyDescent="0.25">
      <c r="A6" s="312"/>
      <c r="B6" s="313"/>
      <c r="C6" s="313"/>
      <c r="D6" s="313"/>
      <c r="E6" s="313"/>
      <c r="F6" s="60"/>
      <c r="G6" s="317"/>
      <c r="H6" s="320"/>
      <c r="I6" s="61" t="s">
        <v>131</v>
      </c>
      <c r="J6" s="62" t="s">
        <v>130</v>
      </c>
      <c r="K6" s="61" t="s">
        <v>129</v>
      </c>
      <c r="L6" s="317"/>
      <c r="M6" s="325"/>
      <c r="N6" s="52"/>
      <c r="O6" s="59"/>
    </row>
    <row r="7" spans="1:15" ht="16.5" thickBot="1" x14ac:dyDescent="0.3">
      <c r="A7" s="314"/>
      <c r="B7" s="315"/>
      <c r="C7" s="315"/>
      <c r="D7" s="315"/>
      <c r="E7" s="315"/>
      <c r="F7" s="63"/>
      <c r="G7" s="318"/>
      <c r="H7" s="321"/>
      <c r="I7" s="64" t="s">
        <v>128</v>
      </c>
      <c r="J7" s="65" t="s">
        <v>128</v>
      </c>
      <c r="K7" s="64" t="s">
        <v>128</v>
      </c>
      <c r="L7" s="318"/>
      <c r="M7" s="326"/>
      <c r="O7" s="59"/>
    </row>
    <row r="8" spans="1:15" s="73" customFormat="1" ht="16.5" thickBot="1" x14ac:dyDescent="0.3">
      <c r="A8" s="307">
        <v>1</v>
      </c>
      <c r="B8" s="308"/>
      <c r="C8" s="308"/>
      <c r="D8" s="308"/>
      <c r="E8" s="308"/>
      <c r="F8" s="66"/>
      <c r="G8" s="67">
        <v>2</v>
      </c>
      <c r="H8" s="68">
        <v>3</v>
      </c>
      <c r="I8" s="69">
        <v>4</v>
      </c>
      <c r="J8" s="70">
        <v>5</v>
      </c>
      <c r="K8" s="71">
        <v>6</v>
      </c>
      <c r="L8" s="67">
        <v>7</v>
      </c>
      <c r="M8" s="72">
        <v>8</v>
      </c>
      <c r="O8" s="74"/>
    </row>
    <row r="9" spans="1:15" x14ac:dyDescent="0.25">
      <c r="A9" s="75"/>
      <c r="G9" s="44"/>
      <c r="H9" s="76"/>
      <c r="I9" s="77"/>
      <c r="J9" s="78"/>
      <c r="K9" s="76"/>
      <c r="L9" s="44"/>
      <c r="M9" s="79"/>
      <c r="O9" s="80"/>
    </row>
    <row r="10" spans="1:15" ht="21.75" customHeight="1" x14ac:dyDescent="0.25">
      <c r="A10" s="41">
        <v>4</v>
      </c>
      <c r="B10" s="40">
        <v>1</v>
      </c>
      <c r="G10" s="81" t="s">
        <v>127</v>
      </c>
      <c r="H10" s="82" t="e">
        <f>H13+H52+H96+H111</f>
        <v>#REF!</v>
      </c>
      <c r="I10" s="83">
        <f>I13+I52+I96+I111</f>
        <v>924825827667.30005</v>
      </c>
      <c r="J10" s="84">
        <f>J13+J52+J96+J111</f>
        <v>87225723083.110001</v>
      </c>
      <c r="K10" s="84">
        <f>K13+K52+K96+K111</f>
        <v>1012051550750.41</v>
      </c>
      <c r="L10" s="85" t="e">
        <f>H10-K10</f>
        <v>#REF!</v>
      </c>
      <c r="M10" s="86" t="e">
        <f>K10/H10</f>
        <v>#REF!</v>
      </c>
      <c r="N10" s="87"/>
      <c r="O10" s="80"/>
    </row>
    <row r="11" spans="1:15" ht="16.5" thickBot="1" x14ac:dyDescent="0.3">
      <c r="A11" s="88"/>
      <c r="B11" s="89"/>
      <c r="C11" s="89"/>
      <c r="D11" s="89"/>
      <c r="E11" s="89"/>
      <c r="F11" s="89"/>
      <c r="G11" s="90"/>
      <c r="H11" s="91"/>
      <c r="I11" s="92"/>
      <c r="J11" s="93"/>
      <c r="K11" s="91"/>
      <c r="L11" s="90"/>
      <c r="M11" s="94"/>
      <c r="O11" s="80"/>
    </row>
    <row r="12" spans="1:15" ht="16.5" thickBot="1" x14ac:dyDescent="0.3">
      <c r="A12" s="95"/>
      <c r="B12" s="96"/>
      <c r="C12" s="96"/>
      <c r="D12" s="96"/>
      <c r="E12" s="96"/>
      <c r="F12" s="96"/>
      <c r="G12" s="97"/>
      <c r="H12" s="98"/>
      <c r="I12" s="98"/>
      <c r="J12" s="98"/>
      <c r="K12" s="98"/>
      <c r="L12" s="97"/>
      <c r="M12" s="99"/>
      <c r="O12" s="80"/>
    </row>
    <row r="13" spans="1:15" ht="29.25" customHeight="1" thickBot="1" x14ac:dyDescent="0.3">
      <c r="A13" s="50">
        <v>4</v>
      </c>
      <c r="B13" s="48">
        <v>1</v>
      </c>
      <c r="C13" s="49" t="s">
        <v>3</v>
      </c>
      <c r="D13" s="48"/>
      <c r="E13" s="48"/>
      <c r="F13" s="48"/>
      <c r="G13" s="29" t="s">
        <v>126</v>
      </c>
      <c r="H13" s="100">
        <f>H15+H19+H22+H30+H36+H39+H41+H43+H45+H47+H49</f>
        <v>863500000000</v>
      </c>
      <c r="I13" s="100">
        <f>I15+I19+I22+I30+I36+I39+I41+I43+I45+I47+I49</f>
        <v>738637739892.60999</v>
      </c>
      <c r="J13" s="100">
        <f>J15+J19+J22+J30+J36+J39+J41+J43+J45+J47+J49</f>
        <v>72616284042</v>
      </c>
      <c r="K13" s="100">
        <f>J13+I13</f>
        <v>811254023934.60999</v>
      </c>
      <c r="L13" s="47">
        <f>H13-K13</f>
        <v>52245976065.390015</v>
      </c>
      <c r="M13" s="34">
        <f>K13/H13</f>
        <v>0.93949510588837293</v>
      </c>
      <c r="N13" s="101"/>
      <c r="O13" s="80"/>
    </row>
    <row r="14" spans="1:15" ht="16.5" thickBot="1" x14ac:dyDescent="0.3">
      <c r="A14" s="95"/>
      <c r="B14" s="35"/>
      <c r="C14" s="35"/>
      <c r="D14" s="35"/>
      <c r="E14" s="35"/>
      <c r="F14" s="35"/>
      <c r="G14" s="102"/>
      <c r="H14" s="103"/>
      <c r="I14" s="98"/>
      <c r="J14" s="98"/>
      <c r="K14" s="98"/>
      <c r="L14" s="97"/>
      <c r="M14" s="104"/>
      <c r="N14" s="105"/>
      <c r="O14" s="106"/>
    </row>
    <row r="15" spans="1:15" ht="18" customHeight="1" x14ac:dyDescent="0.25">
      <c r="A15" s="107">
        <v>4</v>
      </c>
      <c r="B15" s="108">
        <v>1</v>
      </c>
      <c r="C15" s="109" t="s">
        <v>3</v>
      </c>
      <c r="D15" s="109" t="s">
        <v>50</v>
      </c>
      <c r="E15" s="109" t="s">
        <v>14</v>
      </c>
      <c r="F15" s="46"/>
      <c r="G15" s="110" t="s">
        <v>125</v>
      </c>
      <c r="H15" s="111">
        <f>SUM(H16:H18)</f>
        <v>56000000000</v>
      </c>
      <c r="I15" s="112">
        <f>SUM(I16:I18)</f>
        <v>46720540026</v>
      </c>
      <c r="J15" s="113">
        <f>SUM(J16:J18)</f>
        <v>6751184208</v>
      </c>
      <c r="K15" s="114">
        <f t="shared" ref="K15:K50" si="0">J15+I15</f>
        <v>53471724234</v>
      </c>
      <c r="L15" s="115">
        <f t="shared" ref="L15:L50" si="1">H15-K15</f>
        <v>2528275766</v>
      </c>
      <c r="M15" s="34">
        <f t="shared" ref="M15:M50" si="2">K15/H15</f>
        <v>0.9548522184642857</v>
      </c>
      <c r="N15" s="105"/>
      <c r="O15" s="106"/>
    </row>
    <row r="16" spans="1:15" x14ac:dyDescent="0.25">
      <c r="A16" s="116">
        <v>4</v>
      </c>
      <c r="B16" s="117">
        <v>1</v>
      </c>
      <c r="C16" s="118" t="s">
        <v>3</v>
      </c>
      <c r="D16" s="118" t="s">
        <v>50</v>
      </c>
      <c r="E16" s="118" t="s">
        <v>14</v>
      </c>
      <c r="F16" s="5" t="s">
        <v>2</v>
      </c>
      <c r="G16" s="119" t="s">
        <v>124</v>
      </c>
      <c r="H16" s="120">
        <f>'[1]PAJAK PAK'!H12</f>
        <v>53385000000</v>
      </c>
      <c r="I16" s="78">
        <f>'[1]PAJAK PAK'!I12</f>
        <v>43149506478</v>
      </c>
      <c r="J16" s="121">
        <f>'[1]PAJAK RINCI'!I12</f>
        <v>6387360969</v>
      </c>
      <c r="K16" s="122">
        <f t="shared" si="0"/>
        <v>49536867447</v>
      </c>
      <c r="L16" s="123">
        <f t="shared" si="1"/>
        <v>3848132553</v>
      </c>
      <c r="M16" s="124">
        <f t="shared" si="2"/>
        <v>0.92791734470356846</v>
      </c>
      <c r="N16" s="105"/>
      <c r="O16" s="106"/>
    </row>
    <row r="17" spans="1:15" x14ac:dyDescent="0.25">
      <c r="A17" s="116">
        <v>4</v>
      </c>
      <c r="B17" s="117">
        <v>1</v>
      </c>
      <c r="C17" s="118" t="s">
        <v>3</v>
      </c>
      <c r="D17" s="118" t="s">
        <v>50</v>
      </c>
      <c r="E17" s="118" t="s">
        <v>14</v>
      </c>
      <c r="F17" s="5" t="s">
        <v>58</v>
      </c>
      <c r="G17" s="45" t="s">
        <v>123</v>
      </c>
      <c r="H17" s="120">
        <f>'[1]PAJAK PAK'!H13</f>
        <v>472500000</v>
      </c>
      <c r="I17" s="78">
        <f>'[1]PAJAK PAK'!I13</f>
        <v>217781511</v>
      </c>
      <c r="J17" s="121">
        <f>'[1]PAJAK RINCI'!I13</f>
        <v>20415871</v>
      </c>
      <c r="K17" s="122">
        <f t="shared" si="0"/>
        <v>238197382</v>
      </c>
      <c r="L17" s="123">
        <f t="shared" si="1"/>
        <v>234302618</v>
      </c>
      <c r="M17" s="124">
        <f t="shared" si="2"/>
        <v>0.50412144338624343</v>
      </c>
      <c r="N17" s="105"/>
      <c r="O17" s="106"/>
    </row>
    <row r="18" spans="1:15" x14ac:dyDescent="0.25">
      <c r="A18" s="116">
        <v>4</v>
      </c>
      <c r="B18" s="117">
        <v>1</v>
      </c>
      <c r="C18" s="118" t="s">
        <v>3</v>
      </c>
      <c r="D18" s="118" t="s">
        <v>50</v>
      </c>
      <c r="E18" s="118" t="s">
        <v>14</v>
      </c>
      <c r="F18" s="5" t="s">
        <v>122</v>
      </c>
      <c r="G18" s="44" t="s">
        <v>121</v>
      </c>
      <c r="H18" s="120">
        <f>'[1]PAJAK PAK'!H14</f>
        <v>2142500000</v>
      </c>
      <c r="I18" s="78">
        <f>'[1]PAJAK PAK'!I14</f>
        <v>3353252037</v>
      </c>
      <c r="J18" s="121">
        <f>'[1]PAJAK RINCI'!I14</f>
        <v>343407368</v>
      </c>
      <c r="K18" s="122">
        <f t="shared" si="0"/>
        <v>3696659405</v>
      </c>
      <c r="L18" s="123">
        <f t="shared" si="1"/>
        <v>-1554159405</v>
      </c>
      <c r="M18" s="124">
        <f t="shared" si="2"/>
        <v>1.7253952882147026</v>
      </c>
      <c r="N18" s="105"/>
      <c r="O18" s="106"/>
    </row>
    <row r="19" spans="1:15" ht="19.5" customHeight="1" x14ac:dyDescent="0.25">
      <c r="A19" s="41">
        <v>4</v>
      </c>
      <c r="B19" s="40">
        <v>1</v>
      </c>
      <c r="C19" s="39" t="s">
        <v>3</v>
      </c>
      <c r="D19" s="39" t="s">
        <v>27</v>
      </c>
      <c r="E19" s="39"/>
      <c r="F19" s="39"/>
      <c r="G19" s="125" t="s">
        <v>120</v>
      </c>
      <c r="H19" s="126">
        <f>SUM(H20:H21)</f>
        <v>171404476287</v>
      </c>
      <c r="I19" s="127">
        <f>SUM(I20:I21)</f>
        <v>146649987458.79999</v>
      </c>
      <c r="J19" s="126">
        <f>SUM(J20:J21)</f>
        <v>14211607440</v>
      </c>
      <c r="K19" s="128">
        <f t="shared" si="0"/>
        <v>160861594898.79999</v>
      </c>
      <c r="L19" s="129">
        <f t="shared" si="1"/>
        <v>10542881388.200012</v>
      </c>
      <c r="M19" s="34">
        <f t="shared" si="2"/>
        <v>0.93849121320176621</v>
      </c>
      <c r="N19" s="105"/>
      <c r="O19" s="106"/>
    </row>
    <row r="20" spans="1:15" x14ac:dyDescent="0.25">
      <c r="A20" s="38">
        <v>4</v>
      </c>
      <c r="B20" s="37">
        <v>1</v>
      </c>
      <c r="C20" s="25" t="s">
        <v>3</v>
      </c>
      <c r="D20" s="25" t="s">
        <v>27</v>
      </c>
      <c r="E20" s="25" t="s">
        <v>3</v>
      </c>
      <c r="F20" s="25" t="s">
        <v>2</v>
      </c>
      <c r="G20" s="119" t="s">
        <v>119</v>
      </c>
      <c r="H20" s="120">
        <f>'[1]PAJAK PAK'!H16</f>
        <v>159239476287</v>
      </c>
      <c r="I20" s="78">
        <f>'[1]PAJAK PAK'!I16</f>
        <v>145471208376.79999</v>
      </c>
      <c r="J20" s="121">
        <f>'[1]PAJAK RINCI'!I16</f>
        <v>14073903183</v>
      </c>
      <c r="K20" s="122">
        <f t="shared" si="0"/>
        <v>159545111559.79999</v>
      </c>
      <c r="L20" s="123">
        <f t="shared" si="1"/>
        <v>-305635272.79998779</v>
      </c>
      <c r="M20" s="124">
        <f t="shared" si="2"/>
        <v>1.0019193436196006</v>
      </c>
      <c r="N20" s="105"/>
      <c r="O20" s="106"/>
    </row>
    <row r="21" spans="1:15" x14ac:dyDescent="0.25">
      <c r="A21" s="38">
        <v>4</v>
      </c>
      <c r="B21" s="37">
        <v>1</v>
      </c>
      <c r="C21" s="25" t="s">
        <v>3</v>
      </c>
      <c r="D21" s="25" t="s">
        <v>27</v>
      </c>
      <c r="E21" s="25" t="s">
        <v>11</v>
      </c>
      <c r="F21" s="25" t="s">
        <v>42</v>
      </c>
      <c r="G21" s="119" t="s">
        <v>118</v>
      </c>
      <c r="H21" s="120">
        <f>'[1]PAJAK PAK'!H17</f>
        <v>12165000000</v>
      </c>
      <c r="I21" s="78">
        <f>'[1]PAJAK PAK'!I17</f>
        <v>1178779082</v>
      </c>
      <c r="J21" s="121">
        <f>'[1]PAJAK RINCI'!I17</f>
        <v>137704257</v>
      </c>
      <c r="K21" s="122">
        <f t="shared" si="0"/>
        <v>1316483339</v>
      </c>
      <c r="L21" s="123">
        <f t="shared" si="1"/>
        <v>10848516661</v>
      </c>
      <c r="M21" s="124">
        <f t="shared" si="2"/>
        <v>0.10821893456637896</v>
      </c>
      <c r="N21" s="105"/>
      <c r="O21" s="106"/>
    </row>
    <row r="22" spans="1:15" ht="18.75" customHeight="1" x14ac:dyDescent="0.25">
      <c r="A22" s="41">
        <v>4</v>
      </c>
      <c r="B22" s="40">
        <v>1</v>
      </c>
      <c r="C22" s="39" t="s">
        <v>3</v>
      </c>
      <c r="D22" s="39" t="s">
        <v>25</v>
      </c>
      <c r="E22" s="39"/>
      <c r="F22" s="39"/>
      <c r="G22" s="125" t="s">
        <v>117</v>
      </c>
      <c r="H22" s="130">
        <f>SUM(H23:H29)</f>
        <v>11000000000</v>
      </c>
      <c r="I22" s="130">
        <f>SUM(I23:I29)</f>
        <v>10045698356.299999</v>
      </c>
      <c r="J22" s="126">
        <f>SUM(J23:J29)</f>
        <v>886035858</v>
      </c>
      <c r="K22" s="128">
        <f t="shared" si="0"/>
        <v>10931734214.299999</v>
      </c>
      <c r="L22" s="129">
        <f t="shared" si="1"/>
        <v>68265785.700000763</v>
      </c>
      <c r="M22" s="34">
        <f t="shared" si="2"/>
        <v>0.99379401948181811</v>
      </c>
      <c r="N22" s="101"/>
      <c r="O22" s="106"/>
    </row>
    <row r="23" spans="1:15" ht="30.75" customHeight="1" x14ac:dyDescent="0.25">
      <c r="A23" s="38">
        <v>4</v>
      </c>
      <c r="B23" s="37">
        <v>1</v>
      </c>
      <c r="C23" s="25" t="s">
        <v>3</v>
      </c>
      <c r="D23" s="25" t="s">
        <v>25</v>
      </c>
      <c r="E23" s="25" t="s">
        <v>3</v>
      </c>
      <c r="F23" s="25" t="s">
        <v>2</v>
      </c>
      <c r="G23" s="131" t="s">
        <v>116</v>
      </c>
      <c r="H23" s="132">
        <f>'[1]PAJAK PAK'!H19</f>
        <v>4576500000</v>
      </c>
      <c r="I23" s="133">
        <f>'[1]PAJAK PAK'!I19</f>
        <v>4448691459.8999996</v>
      </c>
      <c r="J23" s="134">
        <f>'[1]PAJAK RINCI'!I19</f>
        <v>282228273</v>
      </c>
      <c r="K23" s="135">
        <f t="shared" si="0"/>
        <v>4730919732.8999996</v>
      </c>
      <c r="L23" s="136">
        <f t="shared" si="1"/>
        <v>-154419732.89999962</v>
      </c>
      <c r="M23" s="137">
        <f t="shared" si="2"/>
        <v>1.0337418841691248</v>
      </c>
      <c r="N23" s="138"/>
      <c r="O23" s="106"/>
    </row>
    <row r="24" spans="1:15" x14ac:dyDescent="0.25">
      <c r="A24" s="38">
        <v>4</v>
      </c>
      <c r="B24" s="37">
        <v>1</v>
      </c>
      <c r="C24" s="25" t="s">
        <v>3</v>
      </c>
      <c r="D24" s="25" t="s">
        <v>25</v>
      </c>
      <c r="E24" s="25" t="s">
        <v>11</v>
      </c>
      <c r="F24" s="25" t="s">
        <v>42</v>
      </c>
      <c r="G24" s="44" t="s">
        <v>115</v>
      </c>
      <c r="H24" s="132">
        <v>1809000000</v>
      </c>
      <c r="I24" s="133">
        <f>'[1]PAJAK PAK'!I20</f>
        <v>311778875</v>
      </c>
      <c r="J24" s="121">
        <f>'[1]PAJAK RINCI'!I20</f>
        <v>10327400</v>
      </c>
      <c r="K24" s="139">
        <f t="shared" si="0"/>
        <v>322106275</v>
      </c>
      <c r="L24" s="123">
        <f t="shared" si="1"/>
        <v>1486893725</v>
      </c>
      <c r="M24" s="124">
        <f t="shared" si="2"/>
        <v>0.17805764234383636</v>
      </c>
      <c r="N24" s="140"/>
      <c r="O24" s="106"/>
    </row>
    <row r="25" spans="1:15" x14ac:dyDescent="0.25">
      <c r="A25" s="38">
        <v>4</v>
      </c>
      <c r="B25" s="37">
        <v>1</v>
      </c>
      <c r="C25" s="25" t="s">
        <v>3</v>
      </c>
      <c r="D25" s="25" t="s">
        <v>25</v>
      </c>
      <c r="E25" s="25" t="s">
        <v>14</v>
      </c>
      <c r="F25" s="25" t="s">
        <v>64</v>
      </c>
      <c r="G25" s="44" t="s">
        <v>114</v>
      </c>
      <c r="H25" s="132">
        <v>760500000</v>
      </c>
      <c r="I25" s="133">
        <f>'[1]PAJAK PAK'!I21</f>
        <v>3500000</v>
      </c>
      <c r="J25" s="121">
        <f>'[1]PAJAK RINCI'!I21</f>
        <v>0</v>
      </c>
      <c r="K25" s="139">
        <f t="shared" si="0"/>
        <v>3500000</v>
      </c>
      <c r="L25" s="123">
        <f t="shared" si="1"/>
        <v>757000000</v>
      </c>
      <c r="M25" s="124">
        <f t="shared" si="2"/>
        <v>4.6022353714661405E-3</v>
      </c>
      <c r="N25" s="140"/>
      <c r="O25" s="106"/>
    </row>
    <row r="26" spans="1:15" x14ac:dyDescent="0.25">
      <c r="A26" s="38">
        <v>4</v>
      </c>
      <c r="B26" s="37">
        <v>1</v>
      </c>
      <c r="C26" s="25" t="s">
        <v>3</v>
      </c>
      <c r="D26" s="25" t="s">
        <v>25</v>
      </c>
      <c r="E26" s="25" t="s">
        <v>5</v>
      </c>
      <c r="F26" s="25" t="s">
        <v>61</v>
      </c>
      <c r="G26" s="44" t="s">
        <v>113</v>
      </c>
      <c r="H26" s="132">
        <v>618000000</v>
      </c>
      <c r="I26" s="133">
        <f>'[1]PAJAK PAK'!I22</f>
        <v>2248223697.9000001</v>
      </c>
      <c r="J26" s="121">
        <f>'[1]PAJAK RINCI'!I22</f>
        <v>211043672</v>
      </c>
      <c r="K26" s="139">
        <f t="shared" si="0"/>
        <v>2459267369.9000001</v>
      </c>
      <c r="L26" s="123">
        <f t="shared" si="1"/>
        <v>-1841267369.9000001</v>
      </c>
      <c r="M26" s="124">
        <f t="shared" si="2"/>
        <v>3.9793970386731394</v>
      </c>
      <c r="N26" s="140"/>
      <c r="O26" s="106"/>
    </row>
    <row r="27" spans="1:15" ht="30.75" customHeight="1" x14ac:dyDescent="0.25">
      <c r="A27" s="38">
        <v>4</v>
      </c>
      <c r="B27" s="37">
        <v>1</v>
      </c>
      <c r="C27" s="25" t="s">
        <v>3</v>
      </c>
      <c r="D27" s="25" t="s">
        <v>25</v>
      </c>
      <c r="E27" s="25" t="s">
        <v>30</v>
      </c>
      <c r="F27" s="25" t="s">
        <v>84</v>
      </c>
      <c r="G27" s="131" t="s">
        <v>112</v>
      </c>
      <c r="H27" s="132">
        <v>288000000</v>
      </c>
      <c r="I27" s="133">
        <f>'[1]PAJAK PAK'!I23</f>
        <v>939656990.5</v>
      </c>
      <c r="J27" s="134">
        <f>'[1]PAJAK RINCI'!I23</f>
        <v>111974612</v>
      </c>
      <c r="K27" s="135">
        <f t="shared" si="0"/>
        <v>1051631602.5</v>
      </c>
      <c r="L27" s="136">
        <f t="shared" si="1"/>
        <v>-763631602.5</v>
      </c>
      <c r="M27" s="137">
        <f t="shared" si="2"/>
        <v>3.6514986197916666</v>
      </c>
      <c r="N27" s="140"/>
      <c r="O27" s="106"/>
    </row>
    <row r="28" spans="1:15" x14ac:dyDescent="0.25">
      <c r="A28" s="38">
        <v>4</v>
      </c>
      <c r="B28" s="37">
        <v>1</v>
      </c>
      <c r="C28" s="25" t="s">
        <v>3</v>
      </c>
      <c r="D28" s="25" t="s">
        <v>25</v>
      </c>
      <c r="E28" s="25" t="s">
        <v>7</v>
      </c>
      <c r="F28" s="25" t="s">
        <v>82</v>
      </c>
      <c r="G28" s="44" t="s">
        <v>111</v>
      </c>
      <c r="H28" s="132">
        <v>1411500000</v>
      </c>
      <c r="I28" s="133">
        <f>'[1]PAJAK PAK'!I24</f>
        <v>702903191</v>
      </c>
      <c r="J28" s="121">
        <f>'[1]PAJAK RINCI'!I24</f>
        <v>77186106</v>
      </c>
      <c r="K28" s="139">
        <f t="shared" si="0"/>
        <v>780089297</v>
      </c>
      <c r="L28" s="123">
        <f t="shared" si="1"/>
        <v>631410703</v>
      </c>
      <c r="M28" s="124">
        <f t="shared" si="2"/>
        <v>0.55266687708111939</v>
      </c>
      <c r="N28" s="140"/>
      <c r="O28" s="106"/>
    </row>
    <row r="29" spans="1:15" x14ac:dyDescent="0.25">
      <c r="A29" s="38">
        <v>4</v>
      </c>
      <c r="B29" s="37">
        <v>1</v>
      </c>
      <c r="C29" s="25" t="s">
        <v>3</v>
      </c>
      <c r="D29" s="25" t="s">
        <v>25</v>
      </c>
      <c r="E29" s="25" t="s">
        <v>27</v>
      </c>
      <c r="F29" s="25" t="s">
        <v>58</v>
      </c>
      <c r="G29" s="44" t="s">
        <v>110</v>
      </c>
      <c r="H29" s="132">
        <v>1536500000</v>
      </c>
      <c r="I29" s="133">
        <f>'[1]PAJAK PAK'!I25</f>
        <v>1390944142</v>
      </c>
      <c r="J29" s="121">
        <f>'[1]PAJAK RINCI'!I25</f>
        <v>193275795</v>
      </c>
      <c r="K29" s="139">
        <f t="shared" si="0"/>
        <v>1584219937</v>
      </c>
      <c r="L29" s="123">
        <f t="shared" si="1"/>
        <v>-47719937</v>
      </c>
      <c r="M29" s="124">
        <f t="shared" si="2"/>
        <v>1.0310575574357306</v>
      </c>
      <c r="N29" s="140"/>
      <c r="O29" s="106"/>
    </row>
    <row r="30" spans="1:15" ht="18" customHeight="1" x14ac:dyDescent="0.25">
      <c r="A30" s="41">
        <v>4</v>
      </c>
      <c r="B30" s="40">
        <v>1</v>
      </c>
      <c r="C30" s="39" t="s">
        <v>3</v>
      </c>
      <c r="D30" s="39" t="s">
        <v>72</v>
      </c>
      <c r="E30" s="39"/>
      <c r="F30" s="39"/>
      <c r="G30" s="141" t="s">
        <v>109</v>
      </c>
      <c r="H30" s="127">
        <f>SUM(H31:H35)</f>
        <v>24000000000</v>
      </c>
      <c r="I30" s="126">
        <f>SUM(I31:I35)</f>
        <v>20349489680</v>
      </c>
      <c r="J30" s="126">
        <f>SUM(J31:J35)</f>
        <v>1044742127</v>
      </c>
      <c r="K30" s="128">
        <f t="shared" si="0"/>
        <v>21394231807</v>
      </c>
      <c r="L30" s="129">
        <f t="shared" si="1"/>
        <v>2605768193</v>
      </c>
      <c r="M30" s="34">
        <f t="shared" si="2"/>
        <v>0.89142632529166665</v>
      </c>
      <c r="N30" s="105"/>
      <c r="O30" s="106"/>
    </row>
    <row r="31" spans="1:15" x14ac:dyDescent="0.25">
      <c r="A31" s="38">
        <v>4</v>
      </c>
      <c r="B31" s="37">
        <v>1</v>
      </c>
      <c r="C31" s="25" t="s">
        <v>3</v>
      </c>
      <c r="D31" s="25" t="s">
        <v>72</v>
      </c>
      <c r="E31" s="25" t="s">
        <v>3</v>
      </c>
      <c r="F31" s="25" t="s">
        <v>2</v>
      </c>
      <c r="G31" s="142" t="s">
        <v>108</v>
      </c>
      <c r="H31" s="120">
        <f>'[1]PAJAK RINCI'!G27</f>
        <v>22740000000</v>
      </c>
      <c r="I31" s="78">
        <f>'[1]PAJAK PAK'!I27</f>
        <v>18489485131</v>
      </c>
      <c r="J31" s="121">
        <f>'[1]PAJAK RINCI'!I27</f>
        <v>835436402</v>
      </c>
      <c r="K31" s="139">
        <f t="shared" si="0"/>
        <v>19324921533</v>
      </c>
      <c r="L31" s="123">
        <f t="shared" si="1"/>
        <v>3415078467</v>
      </c>
      <c r="M31" s="124">
        <f t="shared" si="2"/>
        <v>0.8498206478891821</v>
      </c>
      <c r="N31" s="105"/>
      <c r="O31" s="106"/>
    </row>
    <row r="32" spans="1:15" x14ac:dyDescent="0.25">
      <c r="A32" s="38">
        <v>4</v>
      </c>
      <c r="B32" s="37">
        <v>1</v>
      </c>
      <c r="C32" s="25" t="s">
        <v>3</v>
      </c>
      <c r="D32" s="25" t="s">
        <v>72</v>
      </c>
      <c r="E32" s="25" t="s">
        <v>11</v>
      </c>
      <c r="F32" s="25" t="s">
        <v>42</v>
      </c>
      <c r="G32" s="119" t="s">
        <v>107</v>
      </c>
      <c r="H32" s="120">
        <f>'[1]PAJAK RINCI'!G28</f>
        <v>1155000000</v>
      </c>
      <c r="I32" s="78">
        <f>'[1]PAJAK PAK'!I28</f>
        <v>1735151229</v>
      </c>
      <c r="J32" s="121">
        <f>'[1]PAJAK RINCI'!I28</f>
        <v>206905725</v>
      </c>
      <c r="K32" s="139">
        <f t="shared" si="0"/>
        <v>1942056954</v>
      </c>
      <c r="L32" s="123">
        <f t="shared" si="1"/>
        <v>-787056954</v>
      </c>
      <c r="M32" s="124">
        <f t="shared" si="2"/>
        <v>1.6814345922077922</v>
      </c>
      <c r="N32" s="105"/>
      <c r="O32" s="106"/>
    </row>
    <row r="33" spans="1:15" x14ac:dyDescent="0.25">
      <c r="A33" s="38">
        <v>4</v>
      </c>
      <c r="B33" s="37">
        <v>1</v>
      </c>
      <c r="C33" s="25" t="s">
        <v>3</v>
      </c>
      <c r="D33" s="25" t="s">
        <v>72</v>
      </c>
      <c r="E33" s="25" t="s">
        <v>14</v>
      </c>
      <c r="F33" s="25" t="s">
        <v>64</v>
      </c>
      <c r="G33" s="119" t="s">
        <v>106</v>
      </c>
      <c r="H33" s="120">
        <f>'[1]PAJAK RINCI'!G29</f>
        <v>1575000</v>
      </c>
      <c r="I33" s="78">
        <f>'[1]PAJAK PAK'!I29</f>
        <v>0</v>
      </c>
      <c r="J33" s="121">
        <f>'[1]PAJAK RINCI'!I29</f>
        <v>0</v>
      </c>
      <c r="K33" s="139">
        <f t="shared" si="0"/>
        <v>0</v>
      </c>
      <c r="L33" s="123">
        <f t="shared" si="1"/>
        <v>1575000</v>
      </c>
      <c r="M33" s="124">
        <f t="shared" si="2"/>
        <v>0</v>
      </c>
      <c r="N33" s="105"/>
      <c r="O33" s="106"/>
    </row>
    <row r="34" spans="1:15" x14ac:dyDescent="0.25">
      <c r="A34" s="38">
        <v>4</v>
      </c>
      <c r="B34" s="37">
        <v>1</v>
      </c>
      <c r="C34" s="25" t="s">
        <v>3</v>
      </c>
      <c r="D34" s="25" t="s">
        <v>72</v>
      </c>
      <c r="E34" s="25" t="s">
        <v>5</v>
      </c>
      <c r="F34" s="25" t="s">
        <v>61</v>
      </c>
      <c r="G34" s="119" t="s">
        <v>105</v>
      </c>
      <c r="H34" s="120">
        <f>'[1]PAJAK RINCI'!G30</f>
        <v>1050000</v>
      </c>
      <c r="I34" s="78">
        <f>'[1]PAJAK PAK'!I30</f>
        <v>26400000</v>
      </c>
      <c r="J34" s="121">
        <f>'[1]PAJAK RINCI'!I30</f>
        <v>2400000</v>
      </c>
      <c r="K34" s="139">
        <f t="shared" si="0"/>
        <v>28800000</v>
      </c>
      <c r="L34" s="123">
        <f t="shared" si="1"/>
        <v>-27750000</v>
      </c>
      <c r="M34" s="124">
        <f t="shared" si="2"/>
        <v>27.428571428571427</v>
      </c>
      <c r="N34" s="105"/>
      <c r="O34" s="106"/>
    </row>
    <row r="35" spans="1:15" x14ac:dyDescent="0.25">
      <c r="A35" s="38">
        <v>4</v>
      </c>
      <c r="B35" s="37">
        <v>1</v>
      </c>
      <c r="C35" s="25" t="s">
        <v>3</v>
      </c>
      <c r="D35" s="25" t="s">
        <v>72</v>
      </c>
      <c r="E35" s="25" t="s">
        <v>30</v>
      </c>
      <c r="F35" s="25" t="s">
        <v>84</v>
      </c>
      <c r="G35" s="119" t="s">
        <v>104</v>
      </c>
      <c r="H35" s="120">
        <f>'[1]PAJAK RINCI'!G31</f>
        <v>102375000</v>
      </c>
      <c r="I35" s="78">
        <f>'[1]PAJAK PAK'!I31</f>
        <v>98453320</v>
      </c>
      <c r="J35" s="121">
        <f>'[1]PAJAK RINCI'!I31</f>
        <v>0</v>
      </c>
      <c r="K35" s="139">
        <f t="shared" si="0"/>
        <v>98453320</v>
      </c>
      <c r="L35" s="123">
        <f t="shared" si="1"/>
        <v>3921680</v>
      </c>
      <c r="M35" s="124">
        <f t="shared" si="2"/>
        <v>0.96169299145299147</v>
      </c>
      <c r="N35" s="105"/>
      <c r="O35" s="106"/>
    </row>
    <row r="36" spans="1:15" ht="18.75" customHeight="1" x14ac:dyDescent="0.25">
      <c r="A36" s="41">
        <v>4</v>
      </c>
      <c r="B36" s="40">
        <v>1</v>
      </c>
      <c r="C36" s="39" t="s">
        <v>3</v>
      </c>
      <c r="D36" s="39" t="s">
        <v>101</v>
      </c>
      <c r="E36" s="39"/>
      <c r="F36" s="39"/>
      <c r="G36" s="125" t="s">
        <v>103</v>
      </c>
      <c r="H36" s="130">
        <f>SUM(H37:H38)</f>
        <v>110000000000</v>
      </c>
      <c r="I36" s="130">
        <f>SUM(I37:I38)</f>
        <v>95559551840.089996</v>
      </c>
      <c r="J36" s="126">
        <f>J37+J38</f>
        <v>10685041738</v>
      </c>
      <c r="K36" s="128">
        <f t="shared" si="0"/>
        <v>106244593578.09</v>
      </c>
      <c r="L36" s="129">
        <f t="shared" si="1"/>
        <v>3755406421.9100037</v>
      </c>
      <c r="M36" s="34">
        <f t="shared" si="2"/>
        <v>0.96585994161900002</v>
      </c>
      <c r="N36" s="105"/>
      <c r="O36" s="106"/>
    </row>
    <row r="37" spans="1:15" x14ac:dyDescent="0.25">
      <c r="A37" s="38">
        <v>4</v>
      </c>
      <c r="B37" s="37">
        <v>1</v>
      </c>
      <c r="C37" s="25" t="s">
        <v>3</v>
      </c>
      <c r="D37" s="25" t="s">
        <v>101</v>
      </c>
      <c r="E37" s="25" t="s">
        <v>3</v>
      </c>
      <c r="F37" s="25" t="s">
        <v>2</v>
      </c>
      <c r="G37" s="43" t="s">
        <v>102</v>
      </c>
      <c r="H37" s="120">
        <f>'[1]PAJAK PAK'!H33</f>
        <v>109550000000</v>
      </c>
      <c r="I37" s="78">
        <f>'[1]PAJAK PAK'!I33</f>
        <v>95247057318</v>
      </c>
      <c r="J37" s="121">
        <f>'[1]PAJAK RINCI'!I33</f>
        <v>10659168033</v>
      </c>
      <c r="K37" s="139">
        <f t="shared" si="0"/>
        <v>105906225351</v>
      </c>
      <c r="L37" s="123">
        <f t="shared" si="1"/>
        <v>3643774649</v>
      </c>
      <c r="M37" s="124">
        <f t="shared" si="2"/>
        <v>0.96673870699224096</v>
      </c>
      <c r="N37" s="105"/>
      <c r="O37" s="106"/>
    </row>
    <row r="38" spans="1:15" x14ac:dyDescent="0.25">
      <c r="A38" s="38">
        <v>4</v>
      </c>
      <c r="B38" s="37">
        <v>1</v>
      </c>
      <c r="C38" s="25" t="s">
        <v>3</v>
      </c>
      <c r="D38" s="25" t="s">
        <v>101</v>
      </c>
      <c r="E38" s="25" t="s">
        <v>11</v>
      </c>
      <c r="F38" s="25" t="s">
        <v>42</v>
      </c>
      <c r="G38" s="43" t="s">
        <v>100</v>
      </c>
      <c r="H38" s="120">
        <f>'[1]PAJAK RINCI'!G34</f>
        <v>450000000</v>
      </c>
      <c r="I38" s="78">
        <f>'[1]PAJAK PAK'!I34</f>
        <v>312494522.08999997</v>
      </c>
      <c r="J38" s="121">
        <f>'[1]PAJAK RINCI'!I34</f>
        <v>25873705</v>
      </c>
      <c r="K38" s="139">
        <f t="shared" si="0"/>
        <v>338368227.08999997</v>
      </c>
      <c r="L38" s="123">
        <f t="shared" si="1"/>
        <v>111631772.91000003</v>
      </c>
      <c r="M38" s="124">
        <f t="shared" si="2"/>
        <v>0.75192939353333332</v>
      </c>
      <c r="N38" s="105"/>
      <c r="O38" s="106"/>
    </row>
    <row r="39" spans="1:15" ht="18" customHeight="1" x14ac:dyDescent="0.25">
      <c r="A39" s="41">
        <v>4</v>
      </c>
      <c r="B39" s="40">
        <v>1</v>
      </c>
      <c r="C39" s="39" t="s">
        <v>3</v>
      </c>
      <c r="D39" s="39" t="s">
        <v>23</v>
      </c>
      <c r="E39" s="39"/>
      <c r="F39" s="39"/>
      <c r="G39" s="81" t="s">
        <v>99</v>
      </c>
      <c r="H39" s="42">
        <f>SUM(H40)</f>
        <v>5000000000</v>
      </c>
      <c r="I39" s="130">
        <f>SUM(I40)</f>
        <v>4756462851</v>
      </c>
      <c r="J39" s="126">
        <f>J40</f>
        <v>404328602</v>
      </c>
      <c r="K39" s="128">
        <f t="shared" si="0"/>
        <v>5160791453</v>
      </c>
      <c r="L39" s="129">
        <f t="shared" si="1"/>
        <v>-160791453</v>
      </c>
      <c r="M39" s="34">
        <f t="shared" si="2"/>
        <v>1.0321582906</v>
      </c>
      <c r="N39" s="105"/>
      <c r="O39" s="106"/>
    </row>
    <row r="40" spans="1:15" x14ac:dyDescent="0.25">
      <c r="A40" s="38">
        <v>4</v>
      </c>
      <c r="B40" s="37">
        <v>1</v>
      </c>
      <c r="C40" s="25" t="s">
        <v>3</v>
      </c>
      <c r="D40" s="25" t="s">
        <v>23</v>
      </c>
      <c r="E40" s="25" t="s">
        <v>3</v>
      </c>
      <c r="F40" s="25" t="s">
        <v>2</v>
      </c>
      <c r="G40" s="119" t="s">
        <v>98</v>
      </c>
      <c r="H40" s="143">
        <f>'[1]PAJAK PAK'!H36</f>
        <v>5000000000</v>
      </c>
      <c r="I40" s="78">
        <f>'[1]PAJAK PAK'!I36</f>
        <v>4756462851</v>
      </c>
      <c r="J40" s="121">
        <f>'[1]PAJAK RINCI'!I36</f>
        <v>404328602</v>
      </c>
      <c r="K40" s="139">
        <f t="shared" si="0"/>
        <v>5160791453</v>
      </c>
      <c r="L40" s="123">
        <f t="shared" si="1"/>
        <v>-160791453</v>
      </c>
      <c r="M40" s="124">
        <f t="shared" si="2"/>
        <v>1.0321582906</v>
      </c>
      <c r="N40" s="105"/>
      <c r="O40" s="106"/>
    </row>
    <row r="41" spans="1:15" ht="18" customHeight="1" x14ac:dyDescent="0.25">
      <c r="A41" s="41">
        <v>4</v>
      </c>
      <c r="B41" s="40">
        <v>1</v>
      </c>
      <c r="C41" s="39" t="s">
        <v>3</v>
      </c>
      <c r="D41" s="39" t="s">
        <v>21</v>
      </c>
      <c r="E41" s="39"/>
      <c r="F41" s="39"/>
      <c r="G41" s="144" t="s">
        <v>97</v>
      </c>
      <c r="H41" s="42">
        <f>SUM(H42)</f>
        <v>3500000000</v>
      </c>
      <c r="I41" s="130">
        <f>SUM(I42)</f>
        <v>2933391962.6999998</v>
      </c>
      <c r="J41" s="126">
        <f>J42</f>
        <v>584739972</v>
      </c>
      <c r="K41" s="128">
        <f t="shared" si="0"/>
        <v>3518131934.6999998</v>
      </c>
      <c r="L41" s="129">
        <f t="shared" si="1"/>
        <v>-18131934.699999809</v>
      </c>
      <c r="M41" s="34">
        <f t="shared" si="2"/>
        <v>1.0051805527714286</v>
      </c>
      <c r="N41" s="145"/>
      <c r="O41" s="106"/>
    </row>
    <row r="42" spans="1:15" x14ac:dyDescent="0.25">
      <c r="A42" s="38">
        <v>4</v>
      </c>
      <c r="B42" s="37">
        <v>1</v>
      </c>
      <c r="C42" s="25" t="s">
        <v>3</v>
      </c>
      <c r="D42" s="25" t="s">
        <v>21</v>
      </c>
      <c r="E42" s="25" t="s">
        <v>3</v>
      </c>
      <c r="F42" s="25" t="s">
        <v>2</v>
      </c>
      <c r="G42" s="119" t="s">
        <v>97</v>
      </c>
      <c r="H42" s="146">
        <f>'[1]PAJAK RINCI'!G38</f>
        <v>3500000000</v>
      </c>
      <c r="I42" s="78">
        <f>'[1]PAJAK PAK'!I38</f>
        <v>2933391962.6999998</v>
      </c>
      <c r="J42" s="121">
        <f>'[1]PAJAK RINCI'!I38</f>
        <v>584739972</v>
      </c>
      <c r="K42" s="139">
        <f t="shared" si="0"/>
        <v>3518131934.6999998</v>
      </c>
      <c r="L42" s="123">
        <f t="shared" si="1"/>
        <v>-18131934.699999809</v>
      </c>
      <c r="M42" s="124">
        <f t="shared" si="2"/>
        <v>1.0051805527714286</v>
      </c>
      <c r="N42" s="145"/>
      <c r="O42" s="106"/>
    </row>
    <row r="43" spans="1:15" ht="18" customHeight="1" x14ac:dyDescent="0.25">
      <c r="A43" s="41">
        <v>4</v>
      </c>
      <c r="B43" s="40">
        <v>1</v>
      </c>
      <c r="C43" s="39" t="s">
        <v>3</v>
      </c>
      <c r="D43" s="39" t="s">
        <v>15</v>
      </c>
      <c r="E43" s="39"/>
      <c r="F43" s="39"/>
      <c r="G43" s="144" t="s">
        <v>96</v>
      </c>
      <c r="H43" s="147">
        <f>SUM(H44)</f>
        <v>73000000000</v>
      </c>
      <c r="I43" s="130">
        <f>SUM(I44)</f>
        <v>67335050499</v>
      </c>
      <c r="J43" s="126">
        <f>J44</f>
        <v>2764950769</v>
      </c>
      <c r="K43" s="128">
        <f t="shared" si="0"/>
        <v>70100001268</v>
      </c>
      <c r="L43" s="129">
        <f t="shared" si="1"/>
        <v>2899998732</v>
      </c>
      <c r="M43" s="34">
        <f t="shared" si="2"/>
        <v>0.96027398997260272</v>
      </c>
      <c r="N43" s="105"/>
      <c r="O43" s="106"/>
    </row>
    <row r="44" spans="1:15" x14ac:dyDescent="0.25">
      <c r="A44" s="38">
        <v>4</v>
      </c>
      <c r="B44" s="37">
        <v>1</v>
      </c>
      <c r="C44" s="25" t="s">
        <v>3</v>
      </c>
      <c r="D44" s="25" t="s">
        <v>15</v>
      </c>
      <c r="E44" s="25" t="s">
        <v>3</v>
      </c>
      <c r="F44" s="25" t="s">
        <v>2</v>
      </c>
      <c r="G44" s="119" t="s">
        <v>96</v>
      </c>
      <c r="H44" s="148">
        <f>'[1]PAJAK RINCI'!G40</f>
        <v>73000000000</v>
      </c>
      <c r="I44" s="78">
        <f>'[1]PAJAK PAK'!I40</f>
        <v>67335050499</v>
      </c>
      <c r="J44" s="121">
        <f>'[1]PAJAK RINCI'!I40</f>
        <v>2764950769</v>
      </c>
      <c r="K44" s="139">
        <f t="shared" si="0"/>
        <v>70100001268</v>
      </c>
      <c r="L44" s="123">
        <f t="shared" si="1"/>
        <v>2899998732</v>
      </c>
      <c r="M44" s="124">
        <f t="shared" si="2"/>
        <v>0.96027398997260272</v>
      </c>
      <c r="N44" s="105"/>
      <c r="O44" s="106"/>
    </row>
    <row r="45" spans="1:15" ht="18" customHeight="1" x14ac:dyDescent="0.25">
      <c r="A45" s="41">
        <v>4</v>
      </c>
      <c r="B45" s="40">
        <v>1</v>
      </c>
      <c r="C45" s="39" t="s">
        <v>3</v>
      </c>
      <c r="D45" s="39" t="s">
        <v>9</v>
      </c>
      <c r="E45" s="39"/>
      <c r="F45" s="39"/>
      <c r="G45" s="144" t="s">
        <v>95</v>
      </c>
      <c r="H45" s="42">
        <f>SUM(H46)</f>
        <v>225500000000</v>
      </c>
      <c r="I45" s="130">
        <f>SUM(I46)</f>
        <v>192915850918.72</v>
      </c>
      <c r="J45" s="126">
        <f>J46</f>
        <v>18491605928</v>
      </c>
      <c r="K45" s="128">
        <f t="shared" si="0"/>
        <v>211407456846.72</v>
      </c>
      <c r="L45" s="129">
        <f t="shared" si="1"/>
        <v>14092543153.279999</v>
      </c>
      <c r="M45" s="34">
        <f t="shared" si="2"/>
        <v>0.93750535187015527</v>
      </c>
      <c r="N45" s="105"/>
      <c r="O45" s="106"/>
    </row>
    <row r="46" spans="1:15" x14ac:dyDescent="0.25">
      <c r="A46" s="38">
        <v>4</v>
      </c>
      <c r="B46" s="37">
        <v>1</v>
      </c>
      <c r="C46" s="25" t="s">
        <v>3</v>
      </c>
      <c r="D46" s="25" t="s">
        <v>9</v>
      </c>
      <c r="E46" s="25" t="s">
        <v>3</v>
      </c>
      <c r="F46" s="25" t="s">
        <v>2</v>
      </c>
      <c r="G46" s="119" t="s">
        <v>95</v>
      </c>
      <c r="H46" s="78">
        <f>'[1]PAJAK PAK'!H42</f>
        <v>225500000000</v>
      </c>
      <c r="I46" s="78">
        <f>'[1]PAJAK PAK'!I42</f>
        <v>192915850918.72</v>
      </c>
      <c r="J46" s="121">
        <f>'[1]PAJAK RINCI'!I42</f>
        <v>18491605928</v>
      </c>
      <c r="K46" s="139">
        <f t="shared" si="0"/>
        <v>211407456846.72</v>
      </c>
      <c r="L46" s="149">
        <f t="shared" si="1"/>
        <v>14092543153.279999</v>
      </c>
      <c r="M46" s="124">
        <f t="shared" si="2"/>
        <v>0.93750535187015527</v>
      </c>
      <c r="N46" s="105"/>
      <c r="O46" s="106"/>
    </row>
    <row r="47" spans="1:15" ht="18" customHeight="1" x14ac:dyDescent="0.25">
      <c r="A47" s="141">
        <v>4</v>
      </c>
      <c r="B47" s="150">
        <v>1</v>
      </c>
      <c r="C47" s="151" t="s">
        <v>3</v>
      </c>
      <c r="D47" s="152" t="s">
        <v>93</v>
      </c>
      <c r="E47" s="152" t="s">
        <v>3</v>
      </c>
      <c r="F47" s="25"/>
      <c r="G47" s="81" t="s">
        <v>94</v>
      </c>
      <c r="H47" s="153">
        <f>H48</f>
        <v>126293996903</v>
      </c>
      <c r="I47" s="153">
        <f>I48</f>
        <v>107056074400</v>
      </c>
      <c r="J47" s="154">
        <f>J48</f>
        <v>12480021900</v>
      </c>
      <c r="K47" s="155">
        <f t="shared" si="0"/>
        <v>119536096300</v>
      </c>
      <c r="L47" s="156">
        <f t="shared" si="1"/>
        <v>6757900603</v>
      </c>
      <c r="M47" s="157">
        <f t="shared" si="2"/>
        <v>0.94649072189717454</v>
      </c>
      <c r="N47" s="158"/>
      <c r="O47" s="106"/>
    </row>
    <row r="48" spans="1:15" x14ac:dyDescent="0.25">
      <c r="A48" s="141">
        <v>4</v>
      </c>
      <c r="B48" s="150">
        <v>1</v>
      </c>
      <c r="C48" s="151" t="s">
        <v>3</v>
      </c>
      <c r="D48" s="152" t="s">
        <v>93</v>
      </c>
      <c r="E48" s="152" t="s">
        <v>3</v>
      </c>
      <c r="F48" s="25" t="s">
        <v>2</v>
      </c>
      <c r="G48" s="159" t="s">
        <v>92</v>
      </c>
      <c r="H48" s="78">
        <f>'[1]PAJAK RINCI'!G43</f>
        <v>126293996903</v>
      </c>
      <c r="I48" s="78">
        <f>'[1]PAJAK PAK'!I43</f>
        <v>107056074400</v>
      </c>
      <c r="J48" s="121">
        <f>'[1]PAJAK RINCI'!I43</f>
        <v>12480021900</v>
      </c>
      <c r="K48" s="139">
        <f t="shared" si="0"/>
        <v>119536096300</v>
      </c>
      <c r="L48" s="149">
        <f t="shared" si="1"/>
        <v>6757900603</v>
      </c>
      <c r="M48" s="124">
        <f t="shared" si="2"/>
        <v>0.94649072189717454</v>
      </c>
      <c r="N48" s="158"/>
      <c r="O48" s="106"/>
    </row>
    <row r="49" spans="1:15" ht="18.75" customHeight="1" x14ac:dyDescent="0.25">
      <c r="A49" s="141">
        <v>4</v>
      </c>
      <c r="B49" s="150">
        <v>1</v>
      </c>
      <c r="C49" s="151" t="s">
        <v>3</v>
      </c>
      <c r="D49" s="152" t="s">
        <v>90</v>
      </c>
      <c r="E49" s="152" t="s">
        <v>3</v>
      </c>
      <c r="F49" s="25"/>
      <c r="G49" s="160" t="s">
        <v>91</v>
      </c>
      <c r="H49" s="153">
        <f>H50</f>
        <v>57801526810</v>
      </c>
      <c r="I49" s="153">
        <f>I50</f>
        <v>44315641900</v>
      </c>
      <c r="J49" s="154">
        <f>J50</f>
        <v>4312025500</v>
      </c>
      <c r="K49" s="155">
        <f t="shared" si="0"/>
        <v>48627667400</v>
      </c>
      <c r="L49" s="156">
        <f t="shared" si="1"/>
        <v>9173859410</v>
      </c>
      <c r="M49" s="157">
        <f t="shared" si="2"/>
        <v>0.84128690163919906</v>
      </c>
      <c r="N49" s="158"/>
      <c r="O49" s="106"/>
    </row>
    <row r="50" spans="1:15" ht="16.5" thickBot="1" x14ac:dyDescent="0.3">
      <c r="A50" s="161">
        <v>4</v>
      </c>
      <c r="B50" s="162">
        <v>1</v>
      </c>
      <c r="C50" s="163" t="s">
        <v>3</v>
      </c>
      <c r="D50" s="164" t="s">
        <v>90</v>
      </c>
      <c r="E50" s="164" t="s">
        <v>3</v>
      </c>
      <c r="F50" s="36" t="s">
        <v>2</v>
      </c>
      <c r="G50" s="165" t="s">
        <v>89</v>
      </c>
      <c r="H50" s="93">
        <f>'[1]PAJAK RINCI'!G45</f>
        <v>57801526810</v>
      </c>
      <c r="I50" s="93">
        <f>'[1]PAJAK PAK'!I45</f>
        <v>44315641900</v>
      </c>
      <c r="J50" s="166">
        <f>'[1]PAJAK RINCI'!I45</f>
        <v>4312025500</v>
      </c>
      <c r="K50" s="167">
        <f t="shared" si="0"/>
        <v>48627667400</v>
      </c>
      <c r="L50" s="168">
        <f t="shared" si="1"/>
        <v>9173859410</v>
      </c>
      <c r="M50" s="169">
        <f t="shared" si="2"/>
        <v>0.84128690163919906</v>
      </c>
      <c r="N50" s="170"/>
      <c r="O50" s="59"/>
    </row>
    <row r="51" spans="1:15" ht="12" customHeight="1" thickBot="1" x14ac:dyDescent="0.3">
      <c r="A51" s="171"/>
      <c r="B51" s="89"/>
      <c r="C51" s="89"/>
      <c r="D51" s="89"/>
      <c r="E51" s="89"/>
      <c r="F51" s="89"/>
      <c r="G51" s="172"/>
      <c r="H51" s="173"/>
      <c r="I51" s="173"/>
      <c r="J51" s="174"/>
      <c r="K51" s="173"/>
      <c r="L51" s="175"/>
      <c r="M51" s="176"/>
    </row>
    <row r="52" spans="1:15" ht="20.25" customHeight="1" thickBot="1" x14ac:dyDescent="0.3">
      <c r="A52" s="21">
        <v>4</v>
      </c>
      <c r="B52" s="20">
        <v>1</v>
      </c>
      <c r="C52" s="19" t="s">
        <v>11</v>
      </c>
      <c r="D52" s="20"/>
      <c r="E52" s="35"/>
      <c r="F52" s="35"/>
      <c r="G52" s="29" t="s">
        <v>88</v>
      </c>
      <c r="H52" s="28">
        <f>H54+H74+H90</f>
        <v>123019801623.25999</v>
      </c>
      <c r="I52" s="28">
        <f>I54+I74+I90</f>
        <v>103124211609.61</v>
      </c>
      <c r="J52" s="28">
        <f>J54+J74+J90</f>
        <v>11656440656</v>
      </c>
      <c r="K52" s="28">
        <f>K54+K74+K90</f>
        <v>114780652265.61</v>
      </c>
      <c r="L52" s="26">
        <f>H52-K52</f>
        <v>8239149357.6499939</v>
      </c>
      <c r="M52" s="34">
        <f>K52/H52</f>
        <v>0.93302582796481948</v>
      </c>
      <c r="N52" s="177"/>
      <c r="O52" s="80"/>
    </row>
    <row r="53" spans="1:15" ht="12.75" customHeight="1" thickBot="1" x14ac:dyDescent="0.3">
      <c r="A53" s="178"/>
      <c r="B53" s="35"/>
      <c r="C53" s="35"/>
      <c r="D53" s="35"/>
      <c r="E53" s="35"/>
      <c r="F53" s="35"/>
      <c r="G53" s="102"/>
      <c r="H53" s="179"/>
      <c r="I53" s="180"/>
      <c r="J53" s="181"/>
      <c r="K53" s="180"/>
      <c r="L53" s="182"/>
      <c r="M53" s="183"/>
    </row>
    <row r="54" spans="1:15" ht="24" customHeight="1" thickBot="1" x14ac:dyDescent="0.3">
      <c r="A54" s="21">
        <v>4</v>
      </c>
      <c r="B54" s="20">
        <v>1</v>
      </c>
      <c r="C54" s="19" t="s">
        <v>11</v>
      </c>
      <c r="D54" s="19" t="s">
        <v>3</v>
      </c>
      <c r="E54" s="19"/>
      <c r="F54" s="19"/>
      <c r="G54" s="29" t="s">
        <v>87</v>
      </c>
      <c r="H54" s="28">
        <f>H55+H59+H61+H63+H69+H71</f>
        <v>102439801623.25999</v>
      </c>
      <c r="I54" s="28">
        <f>I55+I59+I61+I63+I69+I71</f>
        <v>88726154399.610001</v>
      </c>
      <c r="J54" s="28">
        <f>J55+J59+J61+J63+J69+J71</f>
        <v>8428431646</v>
      </c>
      <c r="K54" s="28">
        <f>K55+K59+K61+K63+K69+K71</f>
        <v>97154586045.610001</v>
      </c>
      <c r="L54" s="11">
        <f t="shared" ref="L54:L94" si="3">H54-K54</f>
        <v>5285215577.6499939</v>
      </c>
      <c r="M54" s="34">
        <f t="shared" ref="M54:M92" si="4">K54/H54</f>
        <v>0.9484066203379885</v>
      </c>
      <c r="N54" s="105"/>
    </row>
    <row r="55" spans="1:15" ht="20.25" customHeight="1" x14ac:dyDescent="0.25">
      <c r="A55" s="184">
        <v>4</v>
      </c>
      <c r="B55" s="185">
        <v>1</v>
      </c>
      <c r="C55" s="186" t="s">
        <v>11</v>
      </c>
      <c r="D55" s="186" t="s">
        <v>3</v>
      </c>
      <c r="E55" s="186" t="s">
        <v>3</v>
      </c>
      <c r="F55" s="186"/>
      <c r="G55" s="187" t="s">
        <v>86</v>
      </c>
      <c r="H55" s="188">
        <f>H56+H57+H58</f>
        <v>60253801623.259995</v>
      </c>
      <c r="I55" s="188">
        <f>I56+I57+I58</f>
        <v>55880697818</v>
      </c>
      <c r="J55" s="188">
        <f>J56+J57+J58</f>
        <v>5063740436</v>
      </c>
      <c r="K55" s="189">
        <f t="shared" ref="K55:K89" si="5">I55+J55</f>
        <v>60944438254</v>
      </c>
      <c r="L55" s="190">
        <f t="shared" si="3"/>
        <v>-690636630.74000549</v>
      </c>
      <c r="M55" s="191">
        <f t="shared" si="4"/>
        <v>1.0114621254117415</v>
      </c>
    </row>
    <row r="56" spans="1:15" ht="20.25" customHeight="1" x14ac:dyDescent="0.25">
      <c r="A56" s="119">
        <v>4</v>
      </c>
      <c r="B56" s="192">
        <v>1</v>
      </c>
      <c r="C56" s="193" t="s">
        <v>11</v>
      </c>
      <c r="D56" s="193" t="s">
        <v>3</v>
      </c>
      <c r="E56" s="193" t="s">
        <v>3</v>
      </c>
      <c r="F56" s="25" t="s">
        <v>2</v>
      </c>
      <c r="G56" s="159" t="s">
        <v>85</v>
      </c>
      <c r="H56" s="194">
        <f>'[1]RET PAK'!H65</f>
        <v>32919782873.259998</v>
      </c>
      <c r="I56" s="195">
        <f>'[1]RET PAK'!I65</f>
        <v>29843147774</v>
      </c>
      <c r="J56" s="196">
        <f>'[1]RET PAK'!J65</f>
        <v>3166563301</v>
      </c>
      <c r="K56" s="197">
        <f t="shared" si="5"/>
        <v>33009711075</v>
      </c>
      <c r="L56" s="198">
        <f t="shared" si="3"/>
        <v>-89928201.740001678</v>
      </c>
      <c r="M56" s="124">
        <f t="shared" si="4"/>
        <v>1.002731737389831</v>
      </c>
    </row>
    <row r="57" spans="1:15" ht="20.25" customHeight="1" x14ac:dyDescent="0.25">
      <c r="A57" s="119">
        <v>4</v>
      </c>
      <c r="B57" s="192">
        <v>1</v>
      </c>
      <c r="C57" s="193" t="s">
        <v>11</v>
      </c>
      <c r="D57" s="193" t="s">
        <v>3</v>
      </c>
      <c r="E57" s="193" t="s">
        <v>3</v>
      </c>
      <c r="F57" s="25" t="s">
        <v>84</v>
      </c>
      <c r="G57" s="159" t="s">
        <v>83</v>
      </c>
      <c r="H57" s="194">
        <f>'[1]RET PAK'!H66</f>
        <v>26900000000</v>
      </c>
      <c r="I57" s="195">
        <f>'[1]RET PAK'!I66</f>
        <v>25657095044</v>
      </c>
      <c r="J57" s="196">
        <f>'[1]RET PAK'!J66</f>
        <v>1829032135</v>
      </c>
      <c r="K57" s="197">
        <f t="shared" si="5"/>
        <v>27486127179</v>
      </c>
      <c r="L57" s="198">
        <f t="shared" si="3"/>
        <v>-586127179</v>
      </c>
      <c r="M57" s="124">
        <f t="shared" si="4"/>
        <v>1.0217891144609665</v>
      </c>
    </row>
    <row r="58" spans="1:15" s="206" customFormat="1" ht="32.25" customHeight="1" x14ac:dyDescent="0.25">
      <c r="A58" s="199">
        <v>4</v>
      </c>
      <c r="B58" s="200">
        <v>1</v>
      </c>
      <c r="C58" s="201" t="s">
        <v>11</v>
      </c>
      <c r="D58" s="201" t="s">
        <v>3</v>
      </c>
      <c r="E58" s="201" t="s">
        <v>3</v>
      </c>
      <c r="F58" s="25" t="s">
        <v>82</v>
      </c>
      <c r="G58" s="43" t="s">
        <v>81</v>
      </c>
      <c r="H58" s="202">
        <f>'[1]RET PAK'!H67</f>
        <v>434018750</v>
      </c>
      <c r="I58" s="203">
        <f>'[1]RET PAK'!I67</f>
        <v>380455000</v>
      </c>
      <c r="J58" s="204">
        <f>'[1]RET PAK'!J67</f>
        <v>68145000</v>
      </c>
      <c r="K58" s="205">
        <f t="shared" si="5"/>
        <v>448600000</v>
      </c>
      <c r="L58" s="8">
        <f t="shared" si="3"/>
        <v>-14581250</v>
      </c>
      <c r="M58" s="137">
        <f t="shared" si="4"/>
        <v>1.0335958987946949</v>
      </c>
      <c r="O58" s="207"/>
    </row>
    <row r="59" spans="1:15" ht="20.25" customHeight="1" x14ac:dyDescent="0.25">
      <c r="A59" s="184">
        <v>4</v>
      </c>
      <c r="B59" s="185">
        <v>1</v>
      </c>
      <c r="C59" s="186" t="s">
        <v>11</v>
      </c>
      <c r="D59" s="186" t="s">
        <v>3</v>
      </c>
      <c r="E59" s="186" t="s">
        <v>11</v>
      </c>
      <c r="F59" s="186"/>
      <c r="G59" s="81" t="s">
        <v>80</v>
      </c>
      <c r="H59" s="208">
        <f>H60</f>
        <v>22000000000</v>
      </c>
      <c r="I59" s="208">
        <f>I60</f>
        <v>20844009000</v>
      </c>
      <c r="J59" s="209">
        <f>J60</f>
        <v>2086658500</v>
      </c>
      <c r="K59" s="210">
        <f t="shared" si="5"/>
        <v>22930667500</v>
      </c>
      <c r="L59" s="211">
        <f t="shared" si="3"/>
        <v>-930667500</v>
      </c>
      <c r="M59" s="157">
        <f t="shared" si="4"/>
        <v>1.0423030681818182</v>
      </c>
    </row>
    <row r="60" spans="1:15" ht="20.25" customHeight="1" x14ac:dyDescent="0.25">
      <c r="A60" s="119">
        <v>4</v>
      </c>
      <c r="B60" s="192">
        <v>1</v>
      </c>
      <c r="C60" s="193" t="s">
        <v>11</v>
      </c>
      <c r="D60" s="193" t="s">
        <v>3</v>
      </c>
      <c r="E60" s="193" t="s">
        <v>11</v>
      </c>
      <c r="F60" s="25" t="s">
        <v>2</v>
      </c>
      <c r="G60" s="44" t="s">
        <v>80</v>
      </c>
      <c r="H60" s="194">
        <f>'[1]RET PAK'!H69</f>
        <v>22000000000</v>
      </c>
      <c r="I60" s="195">
        <f>'[1]RET PAK'!I69</f>
        <v>20844009000</v>
      </c>
      <c r="J60" s="196">
        <f>'[1]RET PAK'!J69</f>
        <v>2086658500</v>
      </c>
      <c r="K60" s="197">
        <f t="shared" si="5"/>
        <v>22930667500</v>
      </c>
      <c r="L60" s="198">
        <f t="shared" si="3"/>
        <v>-930667500</v>
      </c>
      <c r="M60" s="124">
        <f t="shared" si="4"/>
        <v>1.0423030681818182</v>
      </c>
    </row>
    <row r="61" spans="1:15" ht="20.25" customHeight="1" x14ac:dyDescent="0.25">
      <c r="A61" s="184">
        <v>4</v>
      </c>
      <c r="B61" s="185">
        <v>1</v>
      </c>
      <c r="C61" s="186" t="s">
        <v>11</v>
      </c>
      <c r="D61" s="186" t="s">
        <v>3</v>
      </c>
      <c r="E61" s="186" t="s">
        <v>5</v>
      </c>
      <c r="F61" s="186"/>
      <c r="G61" s="81" t="s">
        <v>79</v>
      </c>
      <c r="H61" s="208">
        <f>H62</f>
        <v>10500000000</v>
      </c>
      <c r="I61" s="212">
        <f>I62</f>
        <v>4911096591</v>
      </c>
      <c r="J61" s="209">
        <f>J62</f>
        <v>485242610</v>
      </c>
      <c r="K61" s="210">
        <f t="shared" si="5"/>
        <v>5396339201</v>
      </c>
      <c r="L61" s="211">
        <f t="shared" si="3"/>
        <v>5103660799</v>
      </c>
      <c r="M61" s="157">
        <f t="shared" si="4"/>
        <v>0.51393706676190476</v>
      </c>
    </row>
    <row r="62" spans="1:15" ht="20.25" customHeight="1" x14ac:dyDescent="0.25">
      <c r="A62" s="119">
        <v>4</v>
      </c>
      <c r="B62" s="192">
        <v>1</v>
      </c>
      <c r="C62" s="193" t="s">
        <v>11</v>
      </c>
      <c r="D62" s="193" t="s">
        <v>3</v>
      </c>
      <c r="E62" s="193" t="s">
        <v>5</v>
      </c>
      <c r="F62" s="25" t="s">
        <v>2</v>
      </c>
      <c r="G62" s="44" t="s">
        <v>79</v>
      </c>
      <c r="H62" s="194">
        <f>'[1]RET PAK'!H71</f>
        <v>10500000000</v>
      </c>
      <c r="I62" s="195">
        <f>'[1]RET PAK'!I71</f>
        <v>4911096591</v>
      </c>
      <c r="J62" s="196">
        <f>'[1]RET PAK'!J71</f>
        <v>485242610</v>
      </c>
      <c r="K62" s="197">
        <f t="shared" si="5"/>
        <v>5396339201</v>
      </c>
      <c r="L62" s="198">
        <f t="shared" si="3"/>
        <v>5103660799</v>
      </c>
      <c r="M62" s="124">
        <f t="shared" si="4"/>
        <v>0.51393706676190476</v>
      </c>
    </row>
    <row r="63" spans="1:15" ht="20.25" customHeight="1" x14ac:dyDescent="0.25">
      <c r="A63" s="184">
        <v>4</v>
      </c>
      <c r="B63" s="185">
        <v>1</v>
      </c>
      <c r="C63" s="186" t="s">
        <v>11</v>
      </c>
      <c r="D63" s="186" t="s">
        <v>3</v>
      </c>
      <c r="E63" s="186" t="s">
        <v>30</v>
      </c>
      <c r="F63" s="186"/>
      <c r="G63" s="81" t="s">
        <v>78</v>
      </c>
      <c r="H63" s="208">
        <f>H64+H65+H66</f>
        <v>9500000000</v>
      </c>
      <c r="I63" s="212">
        <f>I64+I65+I66</f>
        <v>6823747990.6100006</v>
      </c>
      <c r="J63" s="213">
        <f>J64+J65+J66</f>
        <v>735955100</v>
      </c>
      <c r="K63" s="210">
        <f t="shared" si="5"/>
        <v>7559703090.6100006</v>
      </c>
      <c r="L63" s="211">
        <f t="shared" si="3"/>
        <v>1940296909.3899994</v>
      </c>
      <c r="M63" s="157">
        <f t="shared" si="4"/>
        <v>0.7957582200642106</v>
      </c>
    </row>
    <row r="64" spans="1:15" ht="20.25" customHeight="1" x14ac:dyDescent="0.25">
      <c r="A64" s="119">
        <v>4</v>
      </c>
      <c r="B64" s="192">
        <v>1</v>
      </c>
      <c r="C64" s="193" t="s">
        <v>11</v>
      </c>
      <c r="D64" s="193" t="s">
        <v>3</v>
      </c>
      <c r="E64" s="193" t="s">
        <v>30</v>
      </c>
      <c r="F64" s="25" t="s">
        <v>2</v>
      </c>
      <c r="G64" s="44" t="s">
        <v>77</v>
      </c>
      <c r="H64" s="194">
        <f>'[1]RET PAK'!H73</f>
        <v>2160000000</v>
      </c>
      <c r="I64" s="195">
        <f>'[1]RET PAK'!I73</f>
        <v>1446565000</v>
      </c>
      <c r="J64" s="196">
        <f>'[1]RET PAK'!J73</f>
        <v>139336000</v>
      </c>
      <c r="K64" s="197">
        <f t="shared" si="5"/>
        <v>1585901000</v>
      </c>
      <c r="L64" s="198">
        <f t="shared" si="3"/>
        <v>574099000</v>
      </c>
      <c r="M64" s="124">
        <f t="shared" si="4"/>
        <v>0.73421342592592598</v>
      </c>
    </row>
    <row r="65" spans="1:15" ht="20.25" customHeight="1" x14ac:dyDescent="0.25">
      <c r="A65" s="119">
        <v>4</v>
      </c>
      <c r="B65" s="192">
        <v>1</v>
      </c>
      <c r="C65" s="193" t="s">
        <v>11</v>
      </c>
      <c r="D65" s="193" t="s">
        <v>3</v>
      </c>
      <c r="E65" s="193" t="s">
        <v>30</v>
      </c>
      <c r="F65" s="25" t="s">
        <v>42</v>
      </c>
      <c r="G65" s="44" t="s">
        <v>76</v>
      </c>
      <c r="H65" s="194">
        <f>'[1]RET PAK'!H74</f>
        <v>3690000000</v>
      </c>
      <c r="I65" s="195">
        <f>'[1]RET PAK'!I74</f>
        <v>2828655500</v>
      </c>
      <c r="J65" s="196">
        <f>'[1]RET PAK'!J74</f>
        <v>270063500</v>
      </c>
      <c r="K65" s="197">
        <f t="shared" si="5"/>
        <v>3098719000</v>
      </c>
      <c r="L65" s="198">
        <f t="shared" si="3"/>
        <v>591281000</v>
      </c>
      <c r="M65" s="124">
        <f t="shared" si="4"/>
        <v>0.83976124661246609</v>
      </c>
    </row>
    <row r="66" spans="1:15" ht="20.25" customHeight="1" x14ac:dyDescent="0.25">
      <c r="A66" s="119">
        <v>4</v>
      </c>
      <c r="B66" s="192">
        <v>1</v>
      </c>
      <c r="C66" s="193" t="s">
        <v>11</v>
      </c>
      <c r="D66" s="193" t="s">
        <v>3</v>
      </c>
      <c r="E66" s="193" t="s">
        <v>30</v>
      </c>
      <c r="F66" s="25" t="s">
        <v>64</v>
      </c>
      <c r="G66" s="81" t="s">
        <v>75</v>
      </c>
      <c r="H66" s="208">
        <f>H67+H68</f>
        <v>3650000000</v>
      </c>
      <c r="I66" s="208">
        <f>I67+I68</f>
        <v>2548527490.6100001</v>
      </c>
      <c r="J66" s="210">
        <f>'[1]RET PAK'!J75</f>
        <v>326555600</v>
      </c>
      <c r="K66" s="210">
        <f t="shared" si="5"/>
        <v>2875083090.6100001</v>
      </c>
      <c r="L66" s="211">
        <f t="shared" si="3"/>
        <v>774916909.38999987</v>
      </c>
      <c r="M66" s="124">
        <f t="shared" si="4"/>
        <v>0.78769399742739732</v>
      </c>
    </row>
    <row r="67" spans="1:15" ht="20.25" customHeight="1" x14ac:dyDescent="0.25">
      <c r="A67" s="119">
        <v>4</v>
      </c>
      <c r="B67" s="192">
        <v>1</v>
      </c>
      <c r="C67" s="193" t="s">
        <v>11</v>
      </c>
      <c r="D67" s="193" t="s">
        <v>3</v>
      </c>
      <c r="E67" s="193" t="s">
        <v>30</v>
      </c>
      <c r="F67" s="25" t="s">
        <v>64</v>
      </c>
      <c r="G67" s="44" t="s">
        <v>75</v>
      </c>
      <c r="H67" s="194">
        <v>3150000000</v>
      </c>
      <c r="I67" s="195">
        <f>'[1]RET PAK'!I76</f>
        <v>2362190500</v>
      </c>
      <c r="J67" s="214">
        <f>'[1]RET PAK'!J76</f>
        <v>229265500</v>
      </c>
      <c r="K67" s="197">
        <f t="shared" si="5"/>
        <v>2591456000</v>
      </c>
      <c r="L67" s="198">
        <f t="shared" si="3"/>
        <v>558544000</v>
      </c>
      <c r="M67" s="124">
        <f t="shared" si="4"/>
        <v>0.82268444444444444</v>
      </c>
    </row>
    <row r="68" spans="1:15" ht="20.25" customHeight="1" x14ac:dyDescent="0.25">
      <c r="A68" s="119">
        <v>4</v>
      </c>
      <c r="B68" s="192">
        <v>1</v>
      </c>
      <c r="C68" s="193" t="s">
        <v>11</v>
      </c>
      <c r="D68" s="193" t="s">
        <v>3</v>
      </c>
      <c r="E68" s="193" t="s">
        <v>30</v>
      </c>
      <c r="F68" s="25" t="s">
        <v>64</v>
      </c>
      <c r="G68" s="44" t="s">
        <v>74</v>
      </c>
      <c r="H68" s="194">
        <v>500000000</v>
      </c>
      <c r="I68" s="195">
        <f>'[1]RET PAK'!I77</f>
        <v>186336990.61000001</v>
      </c>
      <c r="J68" s="214">
        <f>'[1]RET PAK'!J77</f>
        <v>97290100</v>
      </c>
      <c r="K68" s="197">
        <f t="shared" si="5"/>
        <v>283627090.61000001</v>
      </c>
      <c r="L68" s="198">
        <f t="shared" si="3"/>
        <v>216372909.38999999</v>
      </c>
      <c r="M68" s="124">
        <f t="shared" si="4"/>
        <v>0.56725418122000004</v>
      </c>
    </row>
    <row r="69" spans="1:15" ht="20.25" customHeight="1" x14ac:dyDescent="0.25">
      <c r="A69" s="184">
        <v>4</v>
      </c>
      <c r="B69" s="185">
        <v>1</v>
      </c>
      <c r="C69" s="186" t="s">
        <v>11</v>
      </c>
      <c r="D69" s="186" t="s">
        <v>3</v>
      </c>
      <c r="E69" s="186" t="s">
        <v>72</v>
      </c>
      <c r="F69" s="186"/>
      <c r="G69" s="81" t="s">
        <v>73</v>
      </c>
      <c r="H69" s="208">
        <f>H70</f>
        <v>12000000</v>
      </c>
      <c r="I69" s="212">
        <f>I70</f>
        <v>27750000</v>
      </c>
      <c r="J69" s="212">
        <f>J70</f>
        <v>1750000</v>
      </c>
      <c r="K69" s="210">
        <f t="shared" si="5"/>
        <v>29500000</v>
      </c>
      <c r="L69" s="211">
        <f t="shared" si="3"/>
        <v>-17500000</v>
      </c>
      <c r="M69" s="157">
        <f t="shared" si="4"/>
        <v>2.4583333333333335</v>
      </c>
    </row>
    <row r="70" spans="1:15" ht="20.25" customHeight="1" x14ac:dyDescent="0.25">
      <c r="A70" s="119">
        <v>4</v>
      </c>
      <c r="B70" s="192">
        <v>1</v>
      </c>
      <c r="C70" s="193" t="s">
        <v>11</v>
      </c>
      <c r="D70" s="193" t="s">
        <v>3</v>
      </c>
      <c r="E70" s="193" t="s">
        <v>72</v>
      </c>
      <c r="F70" s="25" t="s">
        <v>2</v>
      </c>
      <c r="G70" s="44" t="s">
        <v>71</v>
      </c>
      <c r="H70" s="194">
        <f>'[1]RET PAK'!H79</f>
        <v>12000000</v>
      </c>
      <c r="I70" s="195">
        <f>'[1]RET PAK'!I79</f>
        <v>27750000</v>
      </c>
      <c r="J70" s="196">
        <f>'[1]RET PAK'!J79</f>
        <v>1750000</v>
      </c>
      <c r="K70" s="197">
        <f t="shared" si="5"/>
        <v>29500000</v>
      </c>
      <c r="L70" s="198">
        <f t="shared" si="3"/>
        <v>-17500000</v>
      </c>
      <c r="M70" s="124">
        <f t="shared" si="4"/>
        <v>2.4583333333333335</v>
      </c>
    </row>
    <row r="71" spans="1:15" x14ac:dyDescent="0.25">
      <c r="A71" s="184">
        <v>4</v>
      </c>
      <c r="B71" s="185">
        <v>1</v>
      </c>
      <c r="C71" s="186" t="s">
        <v>11</v>
      </c>
      <c r="D71" s="186" t="s">
        <v>3</v>
      </c>
      <c r="E71" s="186" t="s">
        <v>19</v>
      </c>
      <c r="F71" s="215"/>
      <c r="G71" s="81" t="s">
        <v>70</v>
      </c>
      <c r="H71" s="208">
        <f>H72+H73</f>
        <v>174000000</v>
      </c>
      <c r="I71" s="212">
        <f>I72+I73</f>
        <v>238853000</v>
      </c>
      <c r="J71" s="212">
        <f>J72+J73</f>
        <v>55085000</v>
      </c>
      <c r="K71" s="210">
        <f t="shared" si="5"/>
        <v>293938000</v>
      </c>
      <c r="L71" s="211">
        <f t="shared" si="3"/>
        <v>-119938000</v>
      </c>
      <c r="M71" s="157">
        <f t="shared" si="4"/>
        <v>1.6892988505747126</v>
      </c>
    </row>
    <row r="72" spans="1:15" x14ac:dyDescent="0.25">
      <c r="A72" s="119">
        <v>4</v>
      </c>
      <c r="B72" s="192">
        <v>1</v>
      </c>
      <c r="C72" s="193" t="s">
        <v>11</v>
      </c>
      <c r="D72" s="193" t="s">
        <v>3</v>
      </c>
      <c r="E72" s="193" t="s">
        <v>19</v>
      </c>
      <c r="F72" s="216" t="s">
        <v>42</v>
      </c>
      <c r="G72" s="217" t="s">
        <v>69</v>
      </c>
      <c r="H72" s="218">
        <f>'[1]RET PAK'!H81</f>
        <v>30000000</v>
      </c>
      <c r="I72" s="219">
        <f>'[1]RET PAK'!I81</f>
        <v>12230000</v>
      </c>
      <c r="J72" s="219">
        <f>'[1]RET PAK'!J81</f>
        <v>4125000</v>
      </c>
      <c r="K72" s="197">
        <f t="shared" si="5"/>
        <v>16355000</v>
      </c>
      <c r="L72" s="198">
        <f t="shared" si="3"/>
        <v>13645000</v>
      </c>
      <c r="M72" s="124">
        <f t="shared" si="4"/>
        <v>0.54516666666666669</v>
      </c>
    </row>
    <row r="73" spans="1:15" ht="16.5" thickBot="1" x14ac:dyDescent="0.3">
      <c r="A73" s="119">
        <v>4</v>
      </c>
      <c r="B73" s="192">
        <v>1</v>
      </c>
      <c r="C73" s="193" t="s">
        <v>11</v>
      </c>
      <c r="D73" s="193" t="s">
        <v>3</v>
      </c>
      <c r="E73" s="193" t="s">
        <v>19</v>
      </c>
      <c r="F73" s="216" t="s">
        <v>64</v>
      </c>
      <c r="G73" s="159" t="s">
        <v>68</v>
      </c>
      <c r="H73" s="218">
        <f>'[1]RET PAK'!H82</f>
        <v>144000000</v>
      </c>
      <c r="I73" s="219">
        <f>'[1]RET PAK'!I82</f>
        <v>226623000</v>
      </c>
      <c r="J73" s="219">
        <f>'[1]RET PAK'!J82</f>
        <v>50960000</v>
      </c>
      <c r="K73" s="197">
        <f t="shared" si="5"/>
        <v>277583000</v>
      </c>
      <c r="L73" s="198">
        <f t="shared" si="3"/>
        <v>-133583000</v>
      </c>
      <c r="M73" s="124">
        <f t="shared" si="4"/>
        <v>1.9276597222222223</v>
      </c>
    </row>
    <row r="74" spans="1:15" s="206" customFormat="1" ht="24" customHeight="1" thickBot="1" x14ac:dyDescent="0.3">
      <c r="A74" s="21">
        <v>4</v>
      </c>
      <c r="B74" s="20">
        <v>1</v>
      </c>
      <c r="C74" s="19" t="s">
        <v>11</v>
      </c>
      <c r="D74" s="19" t="s">
        <v>11</v>
      </c>
      <c r="E74" s="19"/>
      <c r="F74" s="19"/>
      <c r="G74" s="29" t="s">
        <v>67</v>
      </c>
      <c r="H74" s="28">
        <f>H75+H82+H84+H86+H88</f>
        <v>9580000000</v>
      </c>
      <c r="I74" s="28">
        <f>I75+I82+I84+I86+I88</f>
        <v>7415515789</v>
      </c>
      <c r="J74" s="28">
        <f>J75+J82+J84+J86+J88</f>
        <v>731023547</v>
      </c>
      <c r="K74" s="28">
        <f t="shared" si="5"/>
        <v>8146539336</v>
      </c>
      <c r="L74" s="11">
        <f t="shared" si="3"/>
        <v>1433460664</v>
      </c>
      <c r="M74" s="220">
        <f t="shared" si="4"/>
        <v>0.8503694505219207</v>
      </c>
      <c r="O74" s="207"/>
    </row>
    <row r="75" spans="1:15" ht="20.25" customHeight="1" x14ac:dyDescent="0.25">
      <c r="A75" s="184">
        <v>4</v>
      </c>
      <c r="B75" s="185">
        <v>1</v>
      </c>
      <c r="C75" s="186" t="s">
        <v>11</v>
      </c>
      <c r="D75" s="186" t="s">
        <v>11</v>
      </c>
      <c r="E75" s="186" t="s">
        <v>3</v>
      </c>
      <c r="F75" s="186"/>
      <c r="G75" s="187" t="s">
        <v>66</v>
      </c>
      <c r="H75" s="221">
        <f>H76+H77+H78+H79+H80+H81</f>
        <v>1810000000</v>
      </c>
      <c r="I75" s="221">
        <f>I76+I77+I78+I79+I80+I81</f>
        <v>1970867825</v>
      </c>
      <c r="J75" s="221">
        <f>J76+J77+J78+J79+J80+J81</f>
        <v>126081250</v>
      </c>
      <c r="K75" s="221">
        <f t="shared" si="5"/>
        <v>2096949075</v>
      </c>
      <c r="L75" s="190">
        <f t="shared" si="3"/>
        <v>-286949075</v>
      </c>
      <c r="M75" s="191">
        <f t="shared" si="4"/>
        <v>1.1585354005524862</v>
      </c>
    </row>
    <row r="76" spans="1:15" ht="20.25" customHeight="1" x14ac:dyDescent="0.25">
      <c r="A76" s="119">
        <v>4</v>
      </c>
      <c r="B76" s="192">
        <v>1</v>
      </c>
      <c r="C76" s="193" t="s">
        <v>11</v>
      </c>
      <c r="D76" s="193" t="s">
        <v>11</v>
      </c>
      <c r="E76" s="193" t="s">
        <v>3</v>
      </c>
      <c r="F76" s="25" t="s">
        <v>42</v>
      </c>
      <c r="G76" s="222" t="s">
        <v>65</v>
      </c>
      <c r="H76" s="194">
        <f>'[1]RET PAK'!H85</f>
        <v>1600000000</v>
      </c>
      <c r="I76" s="195">
        <f>'[1]RET PAK'!I85</f>
        <v>1772569775</v>
      </c>
      <c r="J76" s="6">
        <f>'[1]RET PAK'!J85</f>
        <v>105319500</v>
      </c>
      <c r="K76" s="223">
        <f t="shared" si="5"/>
        <v>1877889275</v>
      </c>
      <c r="L76" s="198">
        <f t="shared" si="3"/>
        <v>-277889275</v>
      </c>
      <c r="M76" s="124">
        <f t="shared" si="4"/>
        <v>1.173680796875</v>
      </c>
    </row>
    <row r="77" spans="1:15" ht="20.25" customHeight="1" x14ac:dyDescent="0.25">
      <c r="A77" s="119">
        <v>4</v>
      </c>
      <c r="B77" s="192">
        <v>1</v>
      </c>
      <c r="C77" s="193" t="s">
        <v>11</v>
      </c>
      <c r="D77" s="193" t="s">
        <v>11</v>
      </c>
      <c r="E77" s="193" t="s">
        <v>3</v>
      </c>
      <c r="F77" s="25" t="s">
        <v>64</v>
      </c>
      <c r="G77" s="222" t="s">
        <v>63</v>
      </c>
      <c r="H77" s="194">
        <f>'[1]RET PAK'!H86</f>
        <v>75000000</v>
      </c>
      <c r="I77" s="195">
        <f>'[1]RET PAK'!I86</f>
        <v>82000000</v>
      </c>
      <c r="J77" s="6">
        <f>'[1]RET PAK'!J86</f>
        <v>2000000</v>
      </c>
      <c r="K77" s="223">
        <f t="shared" si="5"/>
        <v>84000000</v>
      </c>
      <c r="L77" s="198">
        <f t="shared" si="3"/>
        <v>-9000000</v>
      </c>
      <c r="M77" s="124">
        <f t="shared" si="4"/>
        <v>1.1200000000000001</v>
      </c>
    </row>
    <row r="78" spans="1:15" ht="20.25" customHeight="1" x14ac:dyDescent="0.25">
      <c r="A78" s="119">
        <v>4</v>
      </c>
      <c r="B78" s="192">
        <v>1</v>
      </c>
      <c r="C78" s="193" t="s">
        <v>11</v>
      </c>
      <c r="D78" s="193" t="s">
        <v>11</v>
      </c>
      <c r="E78" s="193" t="s">
        <v>3</v>
      </c>
      <c r="F78" s="25" t="s">
        <v>61</v>
      </c>
      <c r="G78" s="222" t="s">
        <v>62</v>
      </c>
      <c r="H78" s="194">
        <f>'[1]RET PAK'!H87</f>
        <v>25000000</v>
      </c>
      <c r="I78" s="195">
        <f>'[1]RET PAK'!I87</f>
        <v>20475000</v>
      </c>
      <c r="J78" s="6">
        <f>'[1]RET PAK'!J87</f>
        <v>2500000</v>
      </c>
      <c r="K78" s="223">
        <f t="shared" si="5"/>
        <v>22975000</v>
      </c>
      <c r="L78" s="198">
        <f t="shared" si="3"/>
        <v>2025000</v>
      </c>
      <c r="M78" s="124">
        <f t="shared" si="4"/>
        <v>0.91900000000000004</v>
      </c>
    </row>
    <row r="79" spans="1:15" ht="20.25" customHeight="1" x14ac:dyDescent="0.25">
      <c r="A79" s="119">
        <v>4</v>
      </c>
      <c r="B79" s="192">
        <v>1</v>
      </c>
      <c r="C79" s="193" t="s">
        <v>11</v>
      </c>
      <c r="D79" s="193" t="s">
        <v>11</v>
      </c>
      <c r="E79" s="193" t="s">
        <v>3</v>
      </c>
      <c r="F79" s="25" t="s">
        <v>61</v>
      </c>
      <c r="G79" s="222" t="s">
        <v>60</v>
      </c>
      <c r="H79" s="194">
        <f>'[1]RET PAK'!H88</f>
        <v>30000000</v>
      </c>
      <c r="I79" s="195">
        <f>'[1]RET PAK'!I88</f>
        <v>28148050</v>
      </c>
      <c r="J79" s="6">
        <f>'[1]RET PAK'!J88</f>
        <v>4786750</v>
      </c>
      <c r="K79" s="223">
        <f t="shared" si="5"/>
        <v>32934800</v>
      </c>
      <c r="L79" s="198">
        <f t="shared" si="3"/>
        <v>-2934800</v>
      </c>
      <c r="M79" s="124">
        <f t="shared" si="4"/>
        <v>1.0978266666666667</v>
      </c>
    </row>
    <row r="80" spans="1:15" ht="20.25" customHeight="1" x14ac:dyDescent="0.25">
      <c r="A80" s="119">
        <v>4</v>
      </c>
      <c r="B80" s="192">
        <v>1</v>
      </c>
      <c r="C80" s="193" t="s">
        <v>11</v>
      </c>
      <c r="D80" s="193" t="s">
        <v>11</v>
      </c>
      <c r="E80" s="193" t="s">
        <v>3</v>
      </c>
      <c r="F80" s="25" t="s">
        <v>58</v>
      </c>
      <c r="G80" s="222" t="s">
        <v>59</v>
      </c>
      <c r="H80" s="194">
        <f>'[1]RET PAK'!H89</f>
        <v>75000000</v>
      </c>
      <c r="I80" s="195">
        <f>'[1]RET PAK'!I89</f>
        <v>58675000</v>
      </c>
      <c r="J80" s="6">
        <f>'[1]RET PAK'!J89</f>
        <v>8475000</v>
      </c>
      <c r="K80" s="223">
        <f t="shared" si="5"/>
        <v>67150000</v>
      </c>
      <c r="L80" s="198">
        <f t="shared" si="3"/>
        <v>7850000</v>
      </c>
      <c r="M80" s="124">
        <f t="shared" si="4"/>
        <v>0.89533333333333331</v>
      </c>
    </row>
    <row r="81" spans="1:15" ht="20.25" customHeight="1" x14ac:dyDescent="0.25">
      <c r="A81" s="119">
        <v>4</v>
      </c>
      <c r="B81" s="192">
        <v>1</v>
      </c>
      <c r="C81" s="193" t="s">
        <v>11</v>
      </c>
      <c r="D81" s="193" t="s">
        <v>11</v>
      </c>
      <c r="E81" s="193" t="s">
        <v>3</v>
      </c>
      <c r="F81" s="25" t="s">
        <v>58</v>
      </c>
      <c r="G81" s="222" t="s">
        <v>57</v>
      </c>
      <c r="H81" s="194">
        <f>'[1]RET PAK'!H90</f>
        <v>5000000</v>
      </c>
      <c r="I81" s="195">
        <f>'[1]RET PAK'!I90</f>
        <v>9000000</v>
      </c>
      <c r="J81" s="6">
        <f>'[1]RET PAK'!J90</f>
        <v>3000000</v>
      </c>
      <c r="K81" s="223">
        <f t="shared" si="5"/>
        <v>12000000</v>
      </c>
      <c r="L81" s="198">
        <f t="shared" si="3"/>
        <v>-7000000</v>
      </c>
      <c r="M81" s="124">
        <f t="shared" si="4"/>
        <v>2.4</v>
      </c>
    </row>
    <row r="82" spans="1:15" ht="20.25" customHeight="1" x14ac:dyDescent="0.25">
      <c r="A82" s="184">
        <v>4</v>
      </c>
      <c r="B82" s="185">
        <v>1</v>
      </c>
      <c r="C82" s="186" t="s">
        <v>11</v>
      </c>
      <c r="D82" s="186" t="s">
        <v>11</v>
      </c>
      <c r="E82" s="186" t="s">
        <v>30</v>
      </c>
      <c r="F82" s="186"/>
      <c r="G82" s="81" t="s">
        <v>56</v>
      </c>
      <c r="H82" s="208">
        <f>H83</f>
        <v>6500000000</v>
      </c>
      <c r="I82" s="212">
        <f>I83</f>
        <v>4254049264</v>
      </c>
      <c r="J82" s="212">
        <f>J83</f>
        <v>398754275</v>
      </c>
      <c r="K82" s="209">
        <f t="shared" si="5"/>
        <v>4652803539</v>
      </c>
      <c r="L82" s="211">
        <f t="shared" si="3"/>
        <v>1847196461</v>
      </c>
      <c r="M82" s="157">
        <f t="shared" si="4"/>
        <v>0.71581592907692304</v>
      </c>
    </row>
    <row r="83" spans="1:15" ht="20.25" customHeight="1" x14ac:dyDescent="0.25">
      <c r="A83" s="119">
        <v>4</v>
      </c>
      <c r="B83" s="192">
        <v>1</v>
      </c>
      <c r="C83" s="193" t="s">
        <v>11</v>
      </c>
      <c r="D83" s="193" t="s">
        <v>11</v>
      </c>
      <c r="E83" s="193" t="s">
        <v>30</v>
      </c>
      <c r="F83" s="25" t="s">
        <v>2</v>
      </c>
      <c r="G83" s="159" t="s">
        <v>55</v>
      </c>
      <c r="H83" s="194">
        <f>'[1]RET PAK'!H92</f>
        <v>6500000000</v>
      </c>
      <c r="I83" s="195">
        <f>'[1]RET PAK'!I92</f>
        <v>4254049264</v>
      </c>
      <c r="J83" s="219">
        <f>'[1]RET PAK'!J92</f>
        <v>398754275</v>
      </c>
      <c r="K83" s="6">
        <f t="shared" si="5"/>
        <v>4652803539</v>
      </c>
      <c r="L83" s="8">
        <f t="shared" si="3"/>
        <v>1847196461</v>
      </c>
      <c r="M83" s="124">
        <f t="shared" si="4"/>
        <v>0.71581592907692304</v>
      </c>
    </row>
    <row r="84" spans="1:15" ht="20.25" customHeight="1" x14ac:dyDescent="0.25">
      <c r="A84" s="119">
        <v>4</v>
      </c>
      <c r="B84" s="192">
        <v>1</v>
      </c>
      <c r="C84" s="193" t="s">
        <v>11</v>
      </c>
      <c r="D84" s="193" t="s">
        <v>11</v>
      </c>
      <c r="E84" s="193" t="s">
        <v>23</v>
      </c>
      <c r="F84" s="215"/>
      <c r="G84" s="224" t="s">
        <v>51</v>
      </c>
      <c r="H84" s="208">
        <f>H85</f>
        <v>55000000</v>
      </c>
      <c r="I84" s="208">
        <f>I85</f>
        <v>51866800</v>
      </c>
      <c r="J84" s="225">
        <f>J85</f>
        <v>3634000</v>
      </c>
      <c r="K84" s="6">
        <f t="shared" si="5"/>
        <v>55500800</v>
      </c>
      <c r="L84" s="8">
        <f t="shared" si="3"/>
        <v>-500800</v>
      </c>
      <c r="M84" s="124">
        <f t="shared" si="4"/>
        <v>1.0091054545454545</v>
      </c>
    </row>
    <row r="85" spans="1:15" ht="18" customHeight="1" x14ac:dyDescent="0.25">
      <c r="A85" s="144">
        <v>4</v>
      </c>
      <c r="B85" s="226">
        <v>1</v>
      </c>
      <c r="C85" s="201" t="s">
        <v>11</v>
      </c>
      <c r="D85" s="227" t="s">
        <v>11</v>
      </c>
      <c r="E85" s="201" t="s">
        <v>23</v>
      </c>
      <c r="F85" s="228" t="s">
        <v>2</v>
      </c>
      <c r="G85" s="229" t="s">
        <v>54</v>
      </c>
      <c r="H85" s="202">
        <f>'[1]RET PAK'!H94</f>
        <v>55000000</v>
      </c>
      <c r="I85" s="203">
        <f>'[1]RET PAK'!I94</f>
        <v>51866800</v>
      </c>
      <c r="J85" s="230">
        <f>'[1]RET PAK'!J94</f>
        <v>3634000</v>
      </c>
      <c r="K85" s="231">
        <f t="shared" si="5"/>
        <v>55500800</v>
      </c>
      <c r="L85" s="8">
        <f t="shared" si="3"/>
        <v>-500800</v>
      </c>
      <c r="M85" s="137">
        <f t="shared" si="4"/>
        <v>1.0091054545454545</v>
      </c>
    </row>
    <row r="86" spans="1:15" ht="20.25" customHeight="1" x14ac:dyDescent="0.25">
      <c r="A86" s="184">
        <v>4</v>
      </c>
      <c r="B86" s="185">
        <v>1</v>
      </c>
      <c r="C86" s="186" t="s">
        <v>11</v>
      </c>
      <c r="D86" s="186" t="s">
        <v>11</v>
      </c>
      <c r="E86" s="186" t="s">
        <v>4</v>
      </c>
      <c r="F86" s="215"/>
      <c r="G86" s="224" t="s">
        <v>53</v>
      </c>
      <c r="H86" s="208">
        <f>H87</f>
        <v>1200000000</v>
      </c>
      <c r="I86" s="212">
        <f>I87</f>
        <v>1127652000</v>
      </c>
      <c r="J86" s="212">
        <f>J87</f>
        <v>199906222</v>
      </c>
      <c r="K86" s="209">
        <f t="shared" si="5"/>
        <v>1327558222</v>
      </c>
      <c r="L86" s="211">
        <f t="shared" si="3"/>
        <v>-127558222</v>
      </c>
      <c r="M86" s="157">
        <f t="shared" si="4"/>
        <v>1.1062985183333334</v>
      </c>
    </row>
    <row r="87" spans="1:15" ht="20.25" customHeight="1" x14ac:dyDescent="0.25">
      <c r="A87" s="184">
        <v>4</v>
      </c>
      <c r="B87" s="185">
        <v>1</v>
      </c>
      <c r="C87" s="193" t="s">
        <v>11</v>
      </c>
      <c r="D87" s="186" t="s">
        <v>11</v>
      </c>
      <c r="E87" s="193" t="s">
        <v>4</v>
      </c>
      <c r="F87" s="216" t="s">
        <v>2</v>
      </c>
      <c r="G87" s="4" t="s">
        <v>52</v>
      </c>
      <c r="H87" s="194">
        <f>'[1]RET PAK'!H96</f>
        <v>1200000000</v>
      </c>
      <c r="I87" s="195">
        <f>'[1]RET PAK'!I96</f>
        <v>1127652000</v>
      </c>
      <c r="J87" s="219">
        <f>'[1]RET PAK'!J96</f>
        <v>199906222</v>
      </c>
      <c r="K87" s="6">
        <f t="shared" si="5"/>
        <v>1327558222</v>
      </c>
      <c r="L87" s="8">
        <f t="shared" si="3"/>
        <v>-127558222</v>
      </c>
      <c r="M87" s="124">
        <f t="shared" si="4"/>
        <v>1.1062985183333334</v>
      </c>
    </row>
    <row r="88" spans="1:15" ht="20.25" customHeight="1" x14ac:dyDescent="0.25">
      <c r="A88" s="119">
        <v>4</v>
      </c>
      <c r="B88" s="192">
        <v>1</v>
      </c>
      <c r="C88" s="193" t="s">
        <v>11</v>
      </c>
      <c r="D88" s="193" t="s">
        <v>11</v>
      </c>
      <c r="E88" s="193" t="s">
        <v>50</v>
      </c>
      <c r="F88" s="215"/>
      <c r="G88" s="224" t="s">
        <v>51</v>
      </c>
      <c r="H88" s="208">
        <f>H89</f>
        <v>15000000</v>
      </c>
      <c r="I88" s="212">
        <f>I89</f>
        <v>11079900</v>
      </c>
      <c r="J88" s="212">
        <f>J89</f>
        <v>2647800</v>
      </c>
      <c r="K88" s="209">
        <f t="shared" si="5"/>
        <v>13727700</v>
      </c>
      <c r="L88" s="8">
        <f t="shared" si="3"/>
        <v>1272300</v>
      </c>
      <c r="M88" s="124">
        <f t="shared" si="4"/>
        <v>0.91517999999999999</v>
      </c>
    </row>
    <row r="89" spans="1:15" s="206" customFormat="1" ht="24.75" customHeight="1" thickBot="1" x14ac:dyDescent="0.3">
      <c r="A89" s="144">
        <v>4</v>
      </c>
      <c r="B89" s="226">
        <v>1</v>
      </c>
      <c r="C89" s="201" t="s">
        <v>11</v>
      </c>
      <c r="D89" s="227" t="s">
        <v>11</v>
      </c>
      <c r="E89" s="201" t="s">
        <v>50</v>
      </c>
      <c r="F89" s="228" t="s">
        <v>2</v>
      </c>
      <c r="G89" s="229" t="s">
        <v>49</v>
      </c>
      <c r="H89" s="202">
        <f>'[1]RET PAK'!H98</f>
        <v>15000000</v>
      </c>
      <c r="I89" s="203">
        <f>'[1]RET PAK'!I98</f>
        <v>11079900</v>
      </c>
      <c r="J89" s="231">
        <f>'[1]RET PAK'!J98</f>
        <v>2647800</v>
      </c>
      <c r="K89" s="232">
        <f t="shared" si="5"/>
        <v>13727700</v>
      </c>
      <c r="L89" s="8">
        <f t="shared" si="3"/>
        <v>1272300</v>
      </c>
      <c r="M89" s="137">
        <f t="shared" si="4"/>
        <v>0.91517999999999999</v>
      </c>
      <c r="O89" s="207"/>
    </row>
    <row r="90" spans="1:15" ht="24" customHeight="1" thickBot="1" x14ac:dyDescent="0.3">
      <c r="A90" s="33">
        <v>4</v>
      </c>
      <c r="B90" s="32">
        <v>1</v>
      </c>
      <c r="C90" s="31" t="s">
        <v>11</v>
      </c>
      <c r="D90" s="30" t="s">
        <v>14</v>
      </c>
      <c r="E90" s="30"/>
      <c r="F90" s="30"/>
      <c r="G90" s="29" t="s">
        <v>48</v>
      </c>
      <c r="H90" s="28">
        <f>H91+H93</f>
        <v>11000000000</v>
      </c>
      <c r="I90" s="28">
        <f>I91+I93</f>
        <v>6982541421</v>
      </c>
      <c r="J90" s="28">
        <f>J91+J93</f>
        <v>2496985463</v>
      </c>
      <c r="K90" s="28">
        <f>K91+K93</f>
        <v>9479526884</v>
      </c>
      <c r="L90" s="27">
        <f t="shared" si="3"/>
        <v>1520473116</v>
      </c>
      <c r="M90" s="233">
        <f t="shared" si="4"/>
        <v>0.86177517127272729</v>
      </c>
    </row>
    <row r="91" spans="1:15" s="206" customFormat="1" ht="20.25" customHeight="1" x14ac:dyDescent="0.25">
      <c r="A91" s="33">
        <v>4</v>
      </c>
      <c r="B91" s="32">
        <v>1</v>
      </c>
      <c r="C91" s="30" t="s">
        <v>11</v>
      </c>
      <c r="D91" s="30" t="s">
        <v>14</v>
      </c>
      <c r="E91" s="30" t="s">
        <v>27</v>
      </c>
      <c r="F91" s="30"/>
      <c r="G91" s="187" t="s">
        <v>47</v>
      </c>
      <c r="H91" s="234">
        <f>H92</f>
        <v>10000000000</v>
      </c>
      <c r="I91" s="235">
        <f>I92</f>
        <v>6493280421</v>
      </c>
      <c r="J91" s="236">
        <f>J92</f>
        <v>2456629463</v>
      </c>
      <c r="K91" s="232">
        <f>I91+J91</f>
        <v>8949909884</v>
      </c>
      <c r="L91" s="237">
        <f t="shared" si="3"/>
        <v>1050090116</v>
      </c>
      <c r="M91" s="34">
        <f t="shared" si="4"/>
        <v>0.89499098840000002</v>
      </c>
      <c r="O91" s="207"/>
    </row>
    <row r="92" spans="1:15" s="206" customFormat="1" ht="20.25" customHeight="1" x14ac:dyDescent="0.25">
      <c r="A92" s="199">
        <v>4</v>
      </c>
      <c r="B92" s="200">
        <v>1</v>
      </c>
      <c r="C92" s="201" t="s">
        <v>11</v>
      </c>
      <c r="D92" s="201" t="s">
        <v>14</v>
      </c>
      <c r="E92" s="201" t="s">
        <v>27</v>
      </c>
      <c r="F92" s="25" t="s">
        <v>2</v>
      </c>
      <c r="G92" s="159" t="s">
        <v>47</v>
      </c>
      <c r="H92" s="202">
        <f>'[1]RET PAK'!H101</f>
        <v>10000000000</v>
      </c>
      <c r="I92" s="203">
        <f>'[1]RET PAK'!I101</f>
        <v>6493280421</v>
      </c>
      <c r="J92" s="204">
        <f>'[1]RET PAK'!J101</f>
        <v>2456629463</v>
      </c>
      <c r="K92" s="238">
        <f>I92+J92</f>
        <v>8949909884</v>
      </c>
      <c r="L92" s="8">
        <f t="shared" si="3"/>
        <v>1050090116</v>
      </c>
      <c r="M92" s="137">
        <f t="shared" si="4"/>
        <v>0.89499098840000002</v>
      </c>
      <c r="O92" s="207"/>
    </row>
    <row r="93" spans="1:15" s="206" customFormat="1" ht="20.25" customHeight="1" x14ac:dyDescent="0.25">
      <c r="A93" s="199">
        <v>4</v>
      </c>
      <c r="B93" s="200">
        <v>1</v>
      </c>
      <c r="C93" s="201" t="s">
        <v>11</v>
      </c>
      <c r="D93" s="201" t="s">
        <v>14</v>
      </c>
      <c r="E93" s="201" t="s">
        <v>25</v>
      </c>
      <c r="F93" s="228"/>
      <c r="G93" s="125" t="s">
        <v>46</v>
      </c>
      <c r="H93" s="239">
        <f>H94</f>
        <v>1000000000</v>
      </c>
      <c r="I93" s="240">
        <f>I94</f>
        <v>489261000</v>
      </c>
      <c r="J93" s="236">
        <f>J94</f>
        <v>40356000</v>
      </c>
      <c r="K93" s="232">
        <f>I93+J93</f>
        <v>529617000</v>
      </c>
      <c r="L93" s="237">
        <f t="shared" si="3"/>
        <v>470383000</v>
      </c>
      <c r="M93" s="241">
        <f>M94</f>
        <v>0.529617</v>
      </c>
      <c r="O93" s="207"/>
    </row>
    <row r="94" spans="1:15" s="206" customFormat="1" ht="20.25" customHeight="1" thickBot="1" x14ac:dyDescent="0.3">
      <c r="A94" s="242">
        <v>4</v>
      </c>
      <c r="B94" s="243">
        <v>1</v>
      </c>
      <c r="C94" s="244" t="s">
        <v>11</v>
      </c>
      <c r="D94" s="244" t="s">
        <v>14</v>
      </c>
      <c r="E94" s="244" t="s">
        <v>25</v>
      </c>
      <c r="F94" s="245" t="s">
        <v>2</v>
      </c>
      <c r="G94" s="246" t="s">
        <v>46</v>
      </c>
      <c r="H94" s="247">
        <f>[1]RETRIBUSI!H98</f>
        <v>1000000000</v>
      </c>
      <c r="I94" s="248">
        <f>'[1]RET PAK'!I103</f>
        <v>489261000</v>
      </c>
      <c r="J94" s="249">
        <f>'[1]RET PAK'!J103</f>
        <v>40356000</v>
      </c>
      <c r="K94" s="250">
        <f>I94+J94</f>
        <v>529617000</v>
      </c>
      <c r="L94" s="251">
        <f t="shared" si="3"/>
        <v>470383000</v>
      </c>
      <c r="M94" s="252">
        <f>K94/H94</f>
        <v>0.529617</v>
      </c>
      <c r="O94" s="207"/>
    </row>
    <row r="95" spans="1:15" ht="16.5" hidden="1" thickBot="1" x14ac:dyDescent="0.3">
      <c r="A95" s="178"/>
      <c r="B95" s="35"/>
      <c r="C95" s="35"/>
      <c r="D95" s="253"/>
      <c r="E95" s="253"/>
      <c r="F95" s="253"/>
      <c r="G95" s="97"/>
      <c r="H95" s="179"/>
      <c r="I95" s="180"/>
      <c r="J95" s="181"/>
      <c r="K95" s="180"/>
      <c r="L95" s="182"/>
      <c r="M95" s="183"/>
    </row>
    <row r="96" spans="1:15" ht="22.5" customHeight="1" thickBot="1" x14ac:dyDescent="0.3">
      <c r="A96" s="21">
        <v>4</v>
      </c>
      <c r="B96" s="20">
        <v>1</v>
      </c>
      <c r="C96" s="19" t="s">
        <v>14</v>
      </c>
      <c r="D96" s="19"/>
      <c r="E96" s="19"/>
      <c r="F96" s="19"/>
      <c r="G96" s="29" t="s">
        <v>45</v>
      </c>
      <c r="H96" s="28">
        <f>H98+H102+H104</f>
        <v>30303076475.290001</v>
      </c>
      <c r="I96" s="28">
        <f>I98+I102+I104</f>
        <v>30303076475.290001</v>
      </c>
      <c r="J96" s="28">
        <f>J99+J108</f>
        <v>0</v>
      </c>
      <c r="K96" s="28">
        <f>I96+J96</f>
        <v>30303076475.290001</v>
      </c>
      <c r="L96" s="26">
        <f>H96-K96</f>
        <v>0</v>
      </c>
      <c r="M96" s="220">
        <f>K96/H96</f>
        <v>1</v>
      </c>
    </row>
    <row r="97" spans="1:14" ht="16.5" thickBot="1" x14ac:dyDescent="0.3">
      <c r="A97" s="178"/>
      <c r="B97" s="35"/>
      <c r="C97" s="35"/>
      <c r="D97" s="253"/>
      <c r="E97" s="253"/>
      <c r="F97" s="253"/>
      <c r="G97" s="102"/>
      <c r="H97" s="179"/>
      <c r="I97" s="180"/>
      <c r="J97" s="181"/>
      <c r="K97" s="180"/>
      <c r="L97" s="182"/>
      <c r="M97" s="183"/>
    </row>
    <row r="98" spans="1:14" ht="33.75" customHeight="1" x14ac:dyDescent="0.25">
      <c r="A98" s="33">
        <v>4</v>
      </c>
      <c r="B98" s="32">
        <v>1</v>
      </c>
      <c r="C98" s="30" t="s">
        <v>14</v>
      </c>
      <c r="D98" s="30" t="s">
        <v>11</v>
      </c>
      <c r="E98" s="30" t="s">
        <v>3</v>
      </c>
      <c r="F98" s="30"/>
      <c r="G98" s="254" t="s">
        <v>44</v>
      </c>
      <c r="H98" s="255">
        <v>7026929715.29</v>
      </c>
      <c r="I98" s="12">
        <f>I100+I101</f>
        <v>7026929715.29</v>
      </c>
      <c r="J98" s="256">
        <f>J100</f>
        <v>0</v>
      </c>
      <c r="K98" s="232">
        <f>I98+J98</f>
        <v>7026929715.29</v>
      </c>
      <c r="L98" s="237">
        <f>H98-K98</f>
        <v>0</v>
      </c>
      <c r="M98" s="34">
        <f>K98/H98</f>
        <v>1</v>
      </c>
    </row>
    <row r="99" spans="1:14" ht="16.5" hidden="1" thickBot="1" x14ac:dyDescent="0.3">
      <c r="A99" s="257"/>
      <c r="B99" s="258"/>
      <c r="C99" s="258"/>
      <c r="D99" s="186"/>
      <c r="E99" s="186"/>
      <c r="F99" s="186"/>
      <c r="G99" s="259"/>
      <c r="H99" s="13"/>
      <c r="I99" s="13"/>
      <c r="J99" s="13"/>
      <c r="K99" s="13"/>
      <c r="L99" s="260"/>
      <c r="M99" s="137" t="e">
        <f>K99/H99</f>
        <v>#DIV/0!</v>
      </c>
    </row>
    <row r="100" spans="1:14" ht="31.5" x14ac:dyDescent="0.25">
      <c r="A100" s="199">
        <v>4</v>
      </c>
      <c r="B100" s="200">
        <v>1</v>
      </c>
      <c r="C100" s="201" t="s">
        <v>14</v>
      </c>
      <c r="D100" s="201" t="s">
        <v>11</v>
      </c>
      <c r="E100" s="201" t="s">
        <v>3</v>
      </c>
      <c r="F100" s="25" t="s">
        <v>2</v>
      </c>
      <c r="G100" s="23" t="s">
        <v>43</v>
      </c>
      <c r="H100" s="261">
        <v>7026929715.29</v>
      </c>
      <c r="I100" s="230">
        <f>[2]PAD25PAK!$K$100</f>
        <v>5943475505.29</v>
      </c>
      <c r="J100" s="205">
        <f>[1]Lainlain!J93</f>
        <v>0</v>
      </c>
      <c r="K100" s="13">
        <f>I100+J100</f>
        <v>5943475505.29</v>
      </c>
      <c r="L100" s="8">
        <f t="shared" ref="L100:L105" si="6">H100-K100</f>
        <v>1083454210</v>
      </c>
      <c r="M100" s="137">
        <f>K100/H100</f>
        <v>0.84581399645388566</v>
      </c>
    </row>
    <row r="101" spans="1:14" ht="31.5" x14ac:dyDescent="0.25">
      <c r="A101" s="199">
        <v>4</v>
      </c>
      <c r="B101" s="200">
        <v>1</v>
      </c>
      <c r="C101" s="201" t="s">
        <v>14</v>
      </c>
      <c r="D101" s="201" t="s">
        <v>11</v>
      </c>
      <c r="E101" s="201" t="s">
        <v>3</v>
      </c>
      <c r="F101" s="228" t="s">
        <v>42</v>
      </c>
      <c r="G101" s="23" t="s">
        <v>41</v>
      </c>
      <c r="H101" s="261">
        <v>7026929715.29</v>
      </c>
      <c r="I101" s="230">
        <f>[2]PAD25PAK!$K$101</f>
        <v>1083454210</v>
      </c>
      <c r="J101" s="205">
        <f>[1]Lainlain!J94</f>
        <v>0</v>
      </c>
      <c r="K101" s="232">
        <f>I101+J101</f>
        <v>1083454210</v>
      </c>
      <c r="L101" s="8">
        <f t="shared" si="6"/>
        <v>5943475505.29</v>
      </c>
      <c r="M101" s="137" t="s">
        <v>0</v>
      </c>
    </row>
    <row r="102" spans="1:14" ht="31.5" x14ac:dyDescent="0.25">
      <c r="A102" s="144">
        <v>4</v>
      </c>
      <c r="B102" s="226">
        <v>1</v>
      </c>
      <c r="C102" s="227" t="s">
        <v>14</v>
      </c>
      <c r="D102" s="227" t="s">
        <v>11</v>
      </c>
      <c r="E102" s="227" t="s">
        <v>11</v>
      </c>
      <c r="F102" s="262"/>
      <c r="G102" s="24" t="s">
        <v>40</v>
      </c>
      <c r="H102" s="263">
        <f>H103</f>
        <v>927717817</v>
      </c>
      <c r="I102" s="230">
        <f>[2]PAD25PAK!$K$102</f>
        <v>927717817</v>
      </c>
      <c r="J102" s="205">
        <f>J103</f>
        <v>0</v>
      </c>
      <c r="K102" s="232">
        <f>K103</f>
        <v>927717817</v>
      </c>
      <c r="L102" s="8">
        <f t="shared" si="6"/>
        <v>0</v>
      </c>
      <c r="M102" s="34">
        <f>K102/H102</f>
        <v>1</v>
      </c>
    </row>
    <row r="103" spans="1:14" ht="31.5" x14ac:dyDescent="0.25">
      <c r="A103" s="199">
        <v>4</v>
      </c>
      <c r="B103" s="200">
        <v>1</v>
      </c>
      <c r="C103" s="201" t="s">
        <v>14</v>
      </c>
      <c r="D103" s="201" t="s">
        <v>11</v>
      </c>
      <c r="E103" s="201" t="s">
        <v>11</v>
      </c>
      <c r="F103" s="228" t="s">
        <v>2</v>
      </c>
      <c r="G103" s="23" t="s">
        <v>40</v>
      </c>
      <c r="H103" s="261">
        <v>927717817</v>
      </c>
      <c r="I103" s="230">
        <f>[2]PAD25PAK!$K$103</f>
        <v>927717817</v>
      </c>
      <c r="J103" s="205">
        <v>0</v>
      </c>
      <c r="K103" s="238">
        <f>I103+J103</f>
        <v>927717817</v>
      </c>
      <c r="L103" s="8">
        <f t="shared" si="6"/>
        <v>0</v>
      </c>
      <c r="M103" s="137">
        <f>K103/H103</f>
        <v>1</v>
      </c>
    </row>
    <row r="104" spans="1:14" ht="33" customHeight="1" x14ac:dyDescent="0.25">
      <c r="A104" s="144">
        <v>4</v>
      </c>
      <c r="B104" s="226">
        <v>1</v>
      </c>
      <c r="C104" s="227" t="s">
        <v>14</v>
      </c>
      <c r="D104" s="227" t="s">
        <v>11</v>
      </c>
      <c r="E104" s="227" t="s">
        <v>14</v>
      </c>
      <c r="F104" s="227"/>
      <c r="G104" s="24" t="s">
        <v>39</v>
      </c>
      <c r="H104" s="264">
        <f>H105</f>
        <v>22348428943</v>
      </c>
      <c r="I104" s="235">
        <f>I105</f>
        <v>22348428943</v>
      </c>
      <c r="J104" s="236">
        <f>J105</f>
        <v>0</v>
      </c>
      <c r="K104" s="232">
        <f>I104+J104</f>
        <v>22348428943</v>
      </c>
      <c r="L104" s="237">
        <f t="shared" si="6"/>
        <v>0</v>
      </c>
      <c r="M104" s="34">
        <f>K104/H104</f>
        <v>1</v>
      </c>
    </row>
    <row r="105" spans="1:14" ht="32.25" thickBot="1" x14ac:dyDescent="0.3">
      <c r="A105" s="242">
        <v>4</v>
      </c>
      <c r="B105" s="243">
        <v>1</v>
      </c>
      <c r="C105" s="244" t="s">
        <v>14</v>
      </c>
      <c r="D105" s="244" t="s">
        <v>11</v>
      </c>
      <c r="E105" s="244" t="s">
        <v>14</v>
      </c>
      <c r="F105" s="22" t="s">
        <v>2</v>
      </c>
      <c r="G105" s="265" t="s">
        <v>39</v>
      </c>
      <c r="H105" s="266">
        <v>22348428943</v>
      </c>
      <c r="I105" s="267">
        <f>[2]PAD25PAK!$K$105</f>
        <v>22348428943</v>
      </c>
      <c r="J105" s="268">
        <f>[1]Lainlain!J98</f>
        <v>0</v>
      </c>
      <c r="K105" s="250">
        <f>I105+J105</f>
        <v>22348428943</v>
      </c>
      <c r="L105" s="251">
        <f t="shared" si="6"/>
        <v>0</v>
      </c>
      <c r="M105" s="252">
        <f>K105/H105</f>
        <v>1</v>
      </c>
    </row>
    <row r="106" spans="1:14" ht="8.25" customHeight="1" thickBot="1" x14ac:dyDescent="0.3">
      <c r="A106" s="88"/>
      <c r="B106" s="89"/>
      <c r="C106" s="89"/>
      <c r="D106" s="89"/>
      <c r="E106" s="89"/>
      <c r="F106" s="89"/>
      <c r="G106" s="172"/>
      <c r="H106" s="173"/>
      <c r="I106" s="173"/>
      <c r="J106" s="174"/>
      <c r="K106" s="173"/>
      <c r="L106" s="175"/>
      <c r="M106" s="269"/>
    </row>
    <row r="107" spans="1:14" ht="16.5" hidden="1" thickBot="1" x14ac:dyDescent="0.3">
      <c r="A107" s="270"/>
      <c r="B107" s="271"/>
      <c r="C107" s="272"/>
      <c r="D107" s="272"/>
      <c r="E107" s="272"/>
      <c r="F107" s="272"/>
      <c r="G107" s="273"/>
      <c r="H107" s="274"/>
      <c r="I107" s="274"/>
      <c r="J107" s="275"/>
      <c r="K107" s="274"/>
      <c r="L107" s="276"/>
      <c r="M107" s="277"/>
    </row>
    <row r="108" spans="1:14" ht="16.5" hidden="1" thickBot="1" x14ac:dyDescent="0.3">
      <c r="A108" s="88"/>
      <c r="B108" s="89"/>
      <c r="C108" s="89"/>
      <c r="D108" s="89"/>
      <c r="E108" s="89"/>
      <c r="F108" s="89"/>
      <c r="G108" s="278"/>
      <c r="H108" s="173">
        <v>0</v>
      </c>
      <c r="I108" s="279">
        <f>I109</f>
        <v>0</v>
      </c>
      <c r="J108" s="280">
        <f>J109</f>
        <v>0</v>
      </c>
      <c r="K108" s="279">
        <f>I108+J108</f>
        <v>0</v>
      </c>
      <c r="L108" s="175">
        <f>H108-K108</f>
        <v>0</v>
      </c>
      <c r="M108" s="269"/>
    </row>
    <row r="109" spans="1:14" ht="16.5" hidden="1" thickBot="1" x14ac:dyDescent="0.3">
      <c r="A109" s="95"/>
      <c r="B109" s="96"/>
      <c r="C109" s="96"/>
      <c r="D109" s="281"/>
      <c r="E109" s="281"/>
      <c r="F109" s="281"/>
      <c r="G109" s="282"/>
      <c r="H109" s="283">
        <v>0</v>
      </c>
      <c r="I109" s="283"/>
      <c r="J109" s="284"/>
      <c r="K109" s="283">
        <f>I109+J109</f>
        <v>0</v>
      </c>
      <c r="L109" s="285">
        <f>H109-K109</f>
        <v>0</v>
      </c>
      <c r="M109" s="286" t="s">
        <v>0</v>
      </c>
    </row>
    <row r="110" spans="1:14" ht="16.5" hidden="1" thickBot="1" x14ac:dyDescent="0.3">
      <c r="A110" s="88"/>
      <c r="B110" s="89"/>
      <c r="C110" s="89"/>
      <c r="D110" s="89"/>
      <c r="E110" s="89"/>
      <c r="F110" s="89"/>
      <c r="G110" s="287"/>
      <c r="H110" s="173"/>
      <c r="I110" s="173"/>
      <c r="J110" s="174"/>
      <c r="K110" s="173"/>
      <c r="L110" s="175"/>
      <c r="M110" s="269"/>
    </row>
    <row r="111" spans="1:14" ht="20.25" customHeight="1" thickBot="1" x14ac:dyDescent="0.3">
      <c r="A111" s="21">
        <v>4</v>
      </c>
      <c r="B111" s="20">
        <v>1</v>
      </c>
      <c r="C111" s="19" t="s">
        <v>5</v>
      </c>
      <c r="D111" s="18"/>
      <c r="E111" s="18"/>
      <c r="F111" s="18"/>
      <c r="G111" s="29" t="s">
        <v>38</v>
      </c>
      <c r="H111" s="28" t="e">
        <f>H112+H113+H119+#REF!+H124+H135</f>
        <v>#REF!</v>
      </c>
      <c r="I111" s="28">
        <f>I112+I113+I118+I119+I124+I126+I127+I128+I129+I130+I135+I137</f>
        <v>52760799689.789993</v>
      </c>
      <c r="J111" s="28">
        <f>J112+J113+J118+J119+J124+J126+J127+J128+J129+J130+J135+J137</f>
        <v>2952998385.1100001</v>
      </c>
      <c r="K111" s="28">
        <f>K112+K113+K118+K119+K124+K126+K127+K128+K129+K130+K135+K137</f>
        <v>55713798074.900002</v>
      </c>
      <c r="L111" s="17" t="e">
        <f t="shared" ref="L111:L137" si="7">H111-K111</f>
        <v>#REF!</v>
      </c>
      <c r="M111" s="220" t="e">
        <f>K111/H111</f>
        <v>#REF!</v>
      </c>
      <c r="N111" s="105"/>
    </row>
    <row r="112" spans="1:14" x14ac:dyDescent="0.25">
      <c r="A112" s="184">
        <v>4</v>
      </c>
      <c r="B112" s="185">
        <v>1</v>
      </c>
      <c r="C112" s="186" t="s">
        <v>5</v>
      </c>
      <c r="D112" s="186" t="s">
        <v>3</v>
      </c>
      <c r="E112" s="16"/>
      <c r="F112" s="15"/>
      <c r="G112" s="14" t="s">
        <v>37</v>
      </c>
      <c r="H112" s="13">
        <v>2000000000</v>
      </c>
      <c r="I112" s="12">
        <f>'[1]Lainlain PAK'!I106</f>
        <v>4893335149</v>
      </c>
      <c r="J112" s="12">
        <f>'[1]Lainlain PAK'!J107</f>
        <v>61598000</v>
      </c>
      <c r="K112" s="12">
        <f t="shared" ref="K112:K123" si="8">I112+J112</f>
        <v>4954933149</v>
      </c>
      <c r="L112" s="11">
        <f t="shared" si="7"/>
        <v>-2954933149</v>
      </c>
      <c r="M112" s="288" t="s">
        <v>0</v>
      </c>
      <c r="N112" s="105"/>
    </row>
    <row r="113" spans="1:22" x14ac:dyDescent="0.25">
      <c r="A113" s="184">
        <v>4</v>
      </c>
      <c r="B113" s="185">
        <v>1</v>
      </c>
      <c r="C113" s="186" t="s">
        <v>5</v>
      </c>
      <c r="D113" s="186" t="s">
        <v>14</v>
      </c>
      <c r="E113" s="186"/>
      <c r="F113" s="186"/>
      <c r="G113" s="259" t="s">
        <v>36</v>
      </c>
      <c r="H113" s="209">
        <f>H114+H116</f>
        <v>25850000000</v>
      </c>
      <c r="I113" s="209">
        <f>I114+I116</f>
        <v>23539957817</v>
      </c>
      <c r="J113" s="209">
        <f>J114+J116</f>
        <v>1466587380</v>
      </c>
      <c r="K113" s="209">
        <f t="shared" si="8"/>
        <v>25006545197</v>
      </c>
      <c r="L113" s="237">
        <f t="shared" si="7"/>
        <v>843454803</v>
      </c>
      <c r="M113" s="157">
        <f>K113/H113</f>
        <v>0.96737118750483564</v>
      </c>
      <c r="N113" s="105"/>
    </row>
    <row r="114" spans="1:22" x14ac:dyDescent="0.25">
      <c r="A114" s="184">
        <v>4</v>
      </c>
      <c r="B114" s="185">
        <v>1</v>
      </c>
      <c r="C114" s="186" t="s">
        <v>5</v>
      </c>
      <c r="D114" s="186" t="s">
        <v>14</v>
      </c>
      <c r="E114" s="186" t="s">
        <v>3</v>
      </c>
      <c r="F114" s="186"/>
      <c r="G114" s="259" t="s">
        <v>35</v>
      </c>
      <c r="H114" s="209">
        <f>H115</f>
        <v>21850000000</v>
      </c>
      <c r="I114" s="209">
        <f>I115</f>
        <v>20190202164</v>
      </c>
      <c r="J114" s="209">
        <f>J115</f>
        <v>1098684050</v>
      </c>
      <c r="K114" s="13">
        <f t="shared" si="8"/>
        <v>21288886214</v>
      </c>
      <c r="L114" s="237">
        <f t="shared" si="7"/>
        <v>561113786</v>
      </c>
      <c r="M114" s="157">
        <f>K114/H114</f>
        <v>0.97431973519450799</v>
      </c>
      <c r="N114" s="105"/>
    </row>
    <row r="115" spans="1:22" x14ac:dyDescent="0.25">
      <c r="A115" s="119">
        <v>4</v>
      </c>
      <c r="B115" s="192">
        <v>1</v>
      </c>
      <c r="C115" s="193" t="s">
        <v>5</v>
      </c>
      <c r="D115" s="193" t="s">
        <v>14</v>
      </c>
      <c r="E115" s="193" t="s">
        <v>3</v>
      </c>
      <c r="F115" s="5" t="s">
        <v>2</v>
      </c>
      <c r="G115" s="289" t="s">
        <v>35</v>
      </c>
      <c r="H115" s="6">
        <v>21850000000</v>
      </c>
      <c r="I115" s="6">
        <f>'[1]Lainlain PAK'!I110</f>
        <v>20190202164</v>
      </c>
      <c r="J115" s="6">
        <f>'[1]Lainlain PAK'!J110</f>
        <v>1098684050</v>
      </c>
      <c r="K115" s="290">
        <f t="shared" si="8"/>
        <v>21288886214</v>
      </c>
      <c r="L115" s="8">
        <f t="shared" si="7"/>
        <v>561113786</v>
      </c>
      <c r="M115" s="124">
        <f>K115/H115</f>
        <v>0.97431973519450799</v>
      </c>
      <c r="N115" s="105"/>
    </row>
    <row r="116" spans="1:22" x14ac:dyDescent="0.25">
      <c r="A116" s="184">
        <v>4</v>
      </c>
      <c r="B116" s="185">
        <v>1</v>
      </c>
      <c r="C116" s="186" t="s">
        <v>5</v>
      </c>
      <c r="D116" s="186" t="s">
        <v>14</v>
      </c>
      <c r="E116" s="186" t="s">
        <v>3</v>
      </c>
      <c r="F116" s="215"/>
      <c r="G116" s="259" t="s">
        <v>34</v>
      </c>
      <c r="H116" s="209">
        <f>H117</f>
        <v>4000000000</v>
      </c>
      <c r="I116" s="209">
        <f>I117</f>
        <v>3349755653</v>
      </c>
      <c r="J116" s="210">
        <f>J117</f>
        <v>367903330</v>
      </c>
      <c r="K116" s="13">
        <f t="shared" si="8"/>
        <v>3717658983</v>
      </c>
      <c r="L116" s="237">
        <f t="shared" si="7"/>
        <v>282341017</v>
      </c>
      <c r="M116" s="157">
        <f>K116/H116</f>
        <v>0.92941474575000005</v>
      </c>
      <c r="N116" s="105"/>
    </row>
    <row r="117" spans="1:22" x14ac:dyDescent="0.25">
      <c r="A117" s="119">
        <v>4</v>
      </c>
      <c r="B117" s="192">
        <v>1</v>
      </c>
      <c r="C117" s="193" t="s">
        <v>5</v>
      </c>
      <c r="D117" s="193" t="s">
        <v>14</v>
      </c>
      <c r="E117" s="193" t="s">
        <v>3</v>
      </c>
      <c r="F117" s="5" t="s">
        <v>2</v>
      </c>
      <c r="G117" s="289" t="s">
        <v>34</v>
      </c>
      <c r="H117" s="291">
        <f>[1]Lainlain!H112</f>
        <v>4000000000</v>
      </c>
      <c r="I117" s="6">
        <f>'[1]Lainlain PAK'!I112</f>
        <v>3349755653</v>
      </c>
      <c r="J117" s="196">
        <f>'[1]Lainlain PAK'!J112</f>
        <v>367903330</v>
      </c>
      <c r="K117" s="290">
        <f t="shared" si="8"/>
        <v>3717658983</v>
      </c>
      <c r="L117" s="8">
        <f t="shared" si="7"/>
        <v>282341017</v>
      </c>
      <c r="M117" s="124">
        <f>K117/H117</f>
        <v>0.92941474575000005</v>
      </c>
      <c r="N117" s="105"/>
    </row>
    <row r="118" spans="1:22" x14ac:dyDescent="0.25">
      <c r="A118" s="119">
        <v>4</v>
      </c>
      <c r="B118" s="192">
        <v>1</v>
      </c>
      <c r="C118" s="193" t="s">
        <v>5</v>
      </c>
      <c r="D118" s="193" t="s">
        <v>14</v>
      </c>
      <c r="E118" s="193" t="s">
        <v>14</v>
      </c>
      <c r="F118" s="216" t="s">
        <v>2</v>
      </c>
      <c r="G118" s="10" t="s">
        <v>33</v>
      </c>
      <c r="H118" s="292">
        <v>0</v>
      </c>
      <c r="I118" s="6">
        <f>'[1]Lainlain PAK'!I113</f>
        <v>2308393000</v>
      </c>
      <c r="J118" s="196">
        <f>'[1]Lainlain PAK'!J113</f>
        <v>137255800</v>
      </c>
      <c r="K118" s="290">
        <f t="shared" si="8"/>
        <v>2445648800</v>
      </c>
      <c r="L118" s="8">
        <f t="shared" si="7"/>
        <v>-2445648800</v>
      </c>
      <c r="M118" s="288" t="s">
        <v>0</v>
      </c>
      <c r="N118" s="105"/>
    </row>
    <row r="119" spans="1:22" x14ac:dyDescent="0.25">
      <c r="A119" s="184">
        <v>4</v>
      </c>
      <c r="B119" s="185">
        <v>1</v>
      </c>
      <c r="C119" s="186" t="s">
        <v>5</v>
      </c>
      <c r="D119" s="186" t="s">
        <v>30</v>
      </c>
      <c r="E119" s="186"/>
      <c r="F119" s="186"/>
      <c r="G119" s="259" t="s">
        <v>32</v>
      </c>
      <c r="H119" s="209">
        <f>H120+H122</f>
        <v>2600000000</v>
      </c>
      <c r="I119" s="209">
        <f>I120</f>
        <v>1711031777.6899996</v>
      </c>
      <c r="J119" s="210">
        <f>J120</f>
        <v>156294065.75999999</v>
      </c>
      <c r="K119" s="13">
        <f t="shared" si="8"/>
        <v>1867325843.4499996</v>
      </c>
      <c r="L119" s="237">
        <f t="shared" si="7"/>
        <v>732674156.55000043</v>
      </c>
      <c r="M119" s="157">
        <f>K119/H119</f>
        <v>0.71820224748076911</v>
      </c>
      <c r="N119" s="105"/>
    </row>
    <row r="120" spans="1:22" x14ac:dyDescent="0.25">
      <c r="A120" s="184">
        <v>4</v>
      </c>
      <c r="B120" s="185">
        <v>1</v>
      </c>
      <c r="C120" s="186" t="s">
        <v>5</v>
      </c>
      <c r="D120" s="186" t="s">
        <v>30</v>
      </c>
      <c r="E120" s="186" t="s">
        <v>3</v>
      </c>
      <c r="F120" s="186"/>
      <c r="G120" s="259" t="s">
        <v>31</v>
      </c>
      <c r="H120" s="209">
        <f>H121</f>
        <v>2600000000</v>
      </c>
      <c r="I120" s="212">
        <f>I121+I123</f>
        <v>1711031777.6899996</v>
      </c>
      <c r="J120" s="210">
        <f>J121+J123</f>
        <v>156294065.75999999</v>
      </c>
      <c r="K120" s="13">
        <f t="shared" si="8"/>
        <v>1867325843.4499996</v>
      </c>
      <c r="L120" s="237">
        <f t="shared" si="7"/>
        <v>732674156.55000043</v>
      </c>
      <c r="M120" s="157">
        <f>K120/H120</f>
        <v>0.71820224748076911</v>
      </c>
      <c r="N120" s="105"/>
    </row>
    <row r="121" spans="1:22" x14ac:dyDescent="0.25">
      <c r="A121" s="119">
        <v>4</v>
      </c>
      <c r="B121" s="192">
        <v>1</v>
      </c>
      <c r="C121" s="193" t="s">
        <v>5</v>
      </c>
      <c r="D121" s="193" t="s">
        <v>30</v>
      </c>
      <c r="E121" s="193" t="s">
        <v>3</v>
      </c>
      <c r="F121" s="5" t="s">
        <v>2</v>
      </c>
      <c r="G121" s="289" t="s">
        <v>31</v>
      </c>
      <c r="H121" s="291">
        <v>2600000000</v>
      </c>
      <c r="I121" s="195">
        <f>'[1]Lainlain PAK'!I116</f>
        <v>1529639149.8599997</v>
      </c>
      <c r="J121" s="196">
        <f>'[1]Lainlain PAK'!J116</f>
        <v>143224155.69999999</v>
      </c>
      <c r="K121" s="290">
        <f t="shared" si="8"/>
        <v>1672863305.5599997</v>
      </c>
      <c r="L121" s="8">
        <f t="shared" si="7"/>
        <v>927136694.4400003</v>
      </c>
      <c r="M121" s="124">
        <f>K121/H121</f>
        <v>0.64340896367692302</v>
      </c>
      <c r="N121" s="105"/>
    </row>
    <row r="122" spans="1:22" ht="15" hidden="1" customHeight="1" x14ac:dyDescent="0.25">
      <c r="A122" s="184">
        <v>4</v>
      </c>
      <c r="B122" s="185">
        <v>1</v>
      </c>
      <c r="C122" s="186" t="s">
        <v>5</v>
      </c>
      <c r="D122" s="186" t="s">
        <v>30</v>
      </c>
      <c r="E122" s="186" t="s">
        <v>11</v>
      </c>
      <c r="F122" s="215"/>
      <c r="G122" s="259" t="s">
        <v>29</v>
      </c>
      <c r="H122" s="209">
        <f>H123</f>
        <v>0</v>
      </c>
      <c r="I122" s="212">
        <f>I123</f>
        <v>181392627.82999998</v>
      </c>
      <c r="J122" s="210">
        <f>J123</f>
        <v>13069910.059999999</v>
      </c>
      <c r="K122" s="13">
        <f t="shared" si="8"/>
        <v>194462537.88999999</v>
      </c>
      <c r="L122" s="237">
        <f t="shared" si="7"/>
        <v>-194462537.88999999</v>
      </c>
      <c r="M122" s="124" t="e">
        <f>K122/H122</f>
        <v>#DIV/0!</v>
      </c>
      <c r="N122" s="105"/>
    </row>
    <row r="123" spans="1:22" x14ac:dyDescent="0.25">
      <c r="A123" s="119">
        <v>4</v>
      </c>
      <c r="B123" s="192">
        <v>1</v>
      </c>
      <c r="C123" s="193" t="s">
        <v>5</v>
      </c>
      <c r="D123" s="193" t="s">
        <v>30</v>
      </c>
      <c r="E123" s="193" t="s">
        <v>11</v>
      </c>
      <c r="F123" s="5" t="s">
        <v>2</v>
      </c>
      <c r="G123" s="289" t="s">
        <v>29</v>
      </c>
      <c r="H123" s="291">
        <v>0</v>
      </c>
      <c r="I123" s="195">
        <f>'[1]Lainlain PAK'!I118</f>
        <v>181392627.82999998</v>
      </c>
      <c r="J123" s="196">
        <f>'[1]Lainlain PAK'!J118</f>
        <v>13069910.059999999</v>
      </c>
      <c r="K123" s="290">
        <f t="shared" si="8"/>
        <v>194462537.88999999</v>
      </c>
      <c r="L123" s="8">
        <f t="shared" si="7"/>
        <v>-194462537.88999999</v>
      </c>
      <c r="M123" s="288" t="s">
        <v>0</v>
      </c>
      <c r="N123" s="105"/>
    </row>
    <row r="124" spans="1:22" x14ac:dyDescent="0.25">
      <c r="A124" s="184">
        <v>4</v>
      </c>
      <c r="B124" s="185">
        <v>1</v>
      </c>
      <c r="C124" s="186" t="s">
        <v>5</v>
      </c>
      <c r="D124" s="186" t="s">
        <v>27</v>
      </c>
      <c r="E124" s="186"/>
      <c r="F124" s="186"/>
      <c r="G124" s="259" t="s">
        <v>28</v>
      </c>
      <c r="H124" s="209">
        <f>H125</f>
        <v>3400000000</v>
      </c>
      <c r="I124" s="209">
        <f>I125</f>
        <v>3581506849.1800003</v>
      </c>
      <c r="J124" s="209">
        <f>J125</f>
        <v>473634041.94999999</v>
      </c>
      <c r="K124" s="13">
        <f>K125</f>
        <v>4055140891.1300001</v>
      </c>
      <c r="L124" s="237">
        <f t="shared" si="7"/>
        <v>-655140891.13000011</v>
      </c>
      <c r="M124" s="157">
        <f>K124/H124</f>
        <v>1.1926884973911764</v>
      </c>
      <c r="N124" s="105"/>
    </row>
    <row r="125" spans="1:22" x14ac:dyDescent="0.25">
      <c r="A125" s="119">
        <v>4</v>
      </c>
      <c r="B125" s="192">
        <v>1</v>
      </c>
      <c r="C125" s="193" t="s">
        <v>5</v>
      </c>
      <c r="D125" s="193" t="s">
        <v>27</v>
      </c>
      <c r="E125" s="193" t="s">
        <v>3</v>
      </c>
      <c r="F125" s="5" t="s">
        <v>2</v>
      </c>
      <c r="G125" s="289" t="s">
        <v>26</v>
      </c>
      <c r="H125" s="6">
        <v>3400000000</v>
      </c>
      <c r="I125" s="291">
        <f>'[1]Lainlain PAK'!I120</f>
        <v>3581506849.1800003</v>
      </c>
      <c r="J125" s="196">
        <f>'[1]Lainlain PAK'!J120</f>
        <v>473634041.94999999</v>
      </c>
      <c r="K125" s="290">
        <f t="shared" ref="K125:K137" si="9">I125+J125</f>
        <v>4055140891.1300001</v>
      </c>
      <c r="L125" s="8">
        <f t="shared" si="7"/>
        <v>-655140891.13000011</v>
      </c>
      <c r="M125" s="124">
        <f>K125/H125</f>
        <v>1.1926884973911764</v>
      </c>
      <c r="N125" s="105"/>
    </row>
    <row r="126" spans="1:22" x14ac:dyDescent="0.25">
      <c r="A126" s="119">
        <v>4</v>
      </c>
      <c r="B126" s="192">
        <v>1</v>
      </c>
      <c r="C126" s="193" t="s">
        <v>5</v>
      </c>
      <c r="D126" s="193" t="s">
        <v>25</v>
      </c>
      <c r="E126" s="193" t="s">
        <v>3</v>
      </c>
      <c r="F126" s="216" t="s">
        <v>2</v>
      </c>
      <c r="G126" s="4" t="s">
        <v>24</v>
      </c>
      <c r="H126" s="6">
        <v>0</v>
      </c>
      <c r="I126" s="291">
        <f>'[1]Lainlain PAK'!I121</f>
        <v>11600000</v>
      </c>
      <c r="J126" s="293">
        <f>[1]Lainlain!J121</f>
        <v>0</v>
      </c>
      <c r="K126" s="290">
        <f t="shared" si="9"/>
        <v>11600000</v>
      </c>
      <c r="L126" s="8">
        <f t="shared" si="7"/>
        <v>-11600000</v>
      </c>
      <c r="M126" s="288" t="s">
        <v>0</v>
      </c>
      <c r="N126" s="105"/>
    </row>
    <row r="127" spans="1:22" x14ac:dyDescent="0.25">
      <c r="A127" s="119">
        <v>4</v>
      </c>
      <c r="B127" s="192">
        <v>1</v>
      </c>
      <c r="C127" s="193" t="s">
        <v>5</v>
      </c>
      <c r="D127" s="193" t="s">
        <v>23</v>
      </c>
      <c r="E127" s="193" t="s">
        <v>3</v>
      </c>
      <c r="F127" s="216" t="s">
        <v>2</v>
      </c>
      <c r="G127" s="4" t="s">
        <v>22</v>
      </c>
      <c r="H127" s="6">
        <v>0</v>
      </c>
      <c r="I127" s="6">
        <f>'[3]Lainlain PAK'!$K$122</f>
        <v>1945063</v>
      </c>
      <c r="J127" s="9">
        <f>'[1]Lainlain PAK'!J122</f>
        <v>16324040</v>
      </c>
      <c r="K127" s="6">
        <f t="shared" si="9"/>
        <v>18269103</v>
      </c>
      <c r="L127" s="8">
        <f t="shared" si="7"/>
        <v>-18269103</v>
      </c>
      <c r="M127" s="7" t="s">
        <v>0</v>
      </c>
      <c r="N127" s="158"/>
      <c r="O127" s="294"/>
      <c r="P127" s="295"/>
      <c r="Q127" s="296"/>
      <c r="V127" s="158"/>
    </row>
    <row r="128" spans="1:22" x14ac:dyDescent="0.25">
      <c r="A128" s="119">
        <v>4</v>
      </c>
      <c r="B128" s="192">
        <v>1</v>
      </c>
      <c r="C128" s="193" t="s">
        <v>5</v>
      </c>
      <c r="D128" s="193" t="s">
        <v>21</v>
      </c>
      <c r="E128" s="193" t="s">
        <v>3</v>
      </c>
      <c r="F128" s="216" t="s">
        <v>2</v>
      </c>
      <c r="G128" s="4" t="s">
        <v>20</v>
      </c>
      <c r="H128" s="6">
        <v>0</v>
      </c>
      <c r="I128" s="291">
        <f>'[1]Lainlain PAK'!I123</f>
        <v>2214574629.96</v>
      </c>
      <c r="J128" s="196">
        <f>'[1]Lainlain PAK'!J123</f>
        <v>18686049</v>
      </c>
      <c r="K128" s="290">
        <f t="shared" si="9"/>
        <v>2233260678.96</v>
      </c>
      <c r="L128" s="8">
        <f t="shared" si="7"/>
        <v>-2233260678.96</v>
      </c>
      <c r="M128" s="288" t="s">
        <v>0</v>
      </c>
      <c r="N128" s="105"/>
    </row>
    <row r="129" spans="1:14" x14ac:dyDescent="0.25">
      <c r="A129" s="119">
        <v>4</v>
      </c>
      <c r="B129" s="192">
        <v>1</v>
      </c>
      <c r="C129" s="193" t="s">
        <v>5</v>
      </c>
      <c r="D129" s="193" t="s">
        <v>19</v>
      </c>
      <c r="E129" s="193" t="s">
        <v>3</v>
      </c>
      <c r="F129" s="216" t="s">
        <v>2</v>
      </c>
      <c r="G129" s="4" t="s">
        <v>18</v>
      </c>
      <c r="H129" s="6">
        <v>0</v>
      </c>
      <c r="I129" s="291">
        <f>'[1]Lainlain PAK'!I124</f>
        <v>378002737.93000001</v>
      </c>
      <c r="J129" s="196">
        <f>'[1]Lainlain PAK'!J124</f>
        <v>4856376.2300000004</v>
      </c>
      <c r="K129" s="290">
        <f t="shared" si="9"/>
        <v>382859114.16000003</v>
      </c>
      <c r="L129" s="8">
        <f t="shared" si="7"/>
        <v>-382859114.16000003</v>
      </c>
      <c r="M129" s="288" t="s">
        <v>0</v>
      </c>
      <c r="N129" s="105"/>
    </row>
    <row r="130" spans="1:14" x14ac:dyDescent="0.25">
      <c r="A130" s="184">
        <v>4</v>
      </c>
      <c r="B130" s="185">
        <v>1</v>
      </c>
      <c r="C130" s="186" t="s">
        <v>5</v>
      </c>
      <c r="D130" s="186" t="s">
        <v>15</v>
      </c>
      <c r="E130" s="186"/>
      <c r="F130" s="215"/>
      <c r="G130" s="259" t="s">
        <v>17</v>
      </c>
      <c r="H130" s="209">
        <f>H131+H132</f>
        <v>0</v>
      </c>
      <c r="I130" s="209">
        <f>I131+I132</f>
        <v>14013293025.209999</v>
      </c>
      <c r="J130" s="209">
        <f>J131+J132</f>
        <v>602751583</v>
      </c>
      <c r="K130" s="290">
        <f t="shared" si="9"/>
        <v>14616044608.209999</v>
      </c>
      <c r="L130" s="8">
        <f t="shared" si="7"/>
        <v>-14616044608.209999</v>
      </c>
      <c r="M130" s="288" t="s">
        <v>0</v>
      </c>
      <c r="N130" s="105"/>
    </row>
    <row r="131" spans="1:14" hidden="1" x14ac:dyDescent="0.25">
      <c r="A131" s="119">
        <v>4</v>
      </c>
      <c r="B131" s="192">
        <v>1</v>
      </c>
      <c r="C131" s="193" t="s">
        <v>5</v>
      </c>
      <c r="D131" s="193" t="s">
        <v>15</v>
      </c>
      <c r="E131" s="193" t="s">
        <v>14</v>
      </c>
      <c r="F131" s="5" t="s">
        <v>2</v>
      </c>
      <c r="G131" s="289" t="s">
        <v>16</v>
      </c>
      <c r="H131" s="291">
        <f>[1]Lainlain!H126</f>
        <v>0</v>
      </c>
      <c r="I131" s="195">
        <f>'[1]Lainlain PAK'!I126</f>
        <v>0</v>
      </c>
      <c r="J131" s="196">
        <f>[1]Lainlain!J126</f>
        <v>0</v>
      </c>
      <c r="K131" s="290">
        <f t="shared" si="9"/>
        <v>0</v>
      </c>
      <c r="L131" s="8">
        <f t="shared" si="7"/>
        <v>0</v>
      </c>
      <c r="M131" s="288" t="s">
        <v>0</v>
      </c>
      <c r="N131" s="105"/>
    </row>
    <row r="132" spans="1:14" x14ac:dyDescent="0.25">
      <c r="A132" s="119">
        <v>4</v>
      </c>
      <c r="B132" s="192">
        <v>1</v>
      </c>
      <c r="C132" s="193" t="s">
        <v>5</v>
      </c>
      <c r="D132" s="193" t="s">
        <v>15</v>
      </c>
      <c r="E132" s="193" t="s">
        <v>14</v>
      </c>
      <c r="F132" s="216" t="s">
        <v>2</v>
      </c>
      <c r="G132" s="4" t="s">
        <v>13</v>
      </c>
      <c r="H132" s="291">
        <v>0</v>
      </c>
      <c r="I132" s="195">
        <f>'[1]Lainlain PAK'!I127</f>
        <v>14013293025.209999</v>
      </c>
      <c r="J132" s="196">
        <f>'[1]Lainlain PAK'!J127</f>
        <v>602751583</v>
      </c>
      <c r="K132" s="290">
        <f t="shared" si="9"/>
        <v>14616044608.209999</v>
      </c>
      <c r="L132" s="8">
        <f t="shared" si="7"/>
        <v>-14616044608.209999</v>
      </c>
      <c r="M132" s="297" t="s">
        <v>0</v>
      </c>
      <c r="N132" s="105"/>
    </row>
    <row r="133" spans="1:14" ht="15" hidden="1" customHeight="1" x14ac:dyDescent="0.25">
      <c r="A133" s="184">
        <v>4</v>
      </c>
      <c r="B133" s="185">
        <v>1</v>
      </c>
      <c r="C133" s="186" t="s">
        <v>5</v>
      </c>
      <c r="D133" s="186" t="s">
        <v>9</v>
      </c>
      <c r="E133" s="186"/>
      <c r="F133" s="186"/>
      <c r="G133" s="259" t="s">
        <v>12</v>
      </c>
      <c r="H133" s="209">
        <f>H134</f>
        <v>0</v>
      </c>
      <c r="I133" s="212">
        <f>I134</f>
        <v>0</v>
      </c>
      <c r="J133" s="210">
        <f>J134</f>
        <v>0</v>
      </c>
      <c r="K133" s="13">
        <f t="shared" si="9"/>
        <v>0</v>
      </c>
      <c r="L133" s="237">
        <f t="shared" si="7"/>
        <v>0</v>
      </c>
      <c r="M133" s="157" t="e">
        <f>K133/H133</f>
        <v>#DIV/0!</v>
      </c>
      <c r="N133" s="105"/>
    </row>
    <row r="134" spans="1:14" ht="15.75" hidden="1" customHeight="1" x14ac:dyDescent="0.25">
      <c r="A134" s="119">
        <v>4</v>
      </c>
      <c r="B134" s="192">
        <v>1</v>
      </c>
      <c r="C134" s="193" t="s">
        <v>5</v>
      </c>
      <c r="D134" s="193" t="s">
        <v>9</v>
      </c>
      <c r="E134" s="193" t="s">
        <v>11</v>
      </c>
      <c r="F134" s="5" t="s">
        <v>2</v>
      </c>
      <c r="G134" s="4" t="s">
        <v>10</v>
      </c>
      <c r="H134" s="291"/>
      <c r="I134" s="195">
        <f>'[1]Lainlain PAK'!K129</f>
        <v>0</v>
      </c>
      <c r="J134" s="196">
        <f>[1]Lainlain!J129</f>
        <v>0</v>
      </c>
      <c r="K134" s="290">
        <f t="shared" si="9"/>
        <v>0</v>
      </c>
      <c r="L134" s="8">
        <f t="shared" si="7"/>
        <v>0</v>
      </c>
      <c r="M134" s="124" t="e">
        <f>K134/H134</f>
        <v>#DIV/0!</v>
      </c>
      <c r="N134" s="105"/>
    </row>
    <row r="135" spans="1:14" x14ac:dyDescent="0.25">
      <c r="A135" s="184">
        <v>4</v>
      </c>
      <c r="B135" s="185">
        <v>1</v>
      </c>
      <c r="C135" s="186" t="s">
        <v>5</v>
      </c>
      <c r="D135" s="186" t="s">
        <v>9</v>
      </c>
      <c r="E135" s="186" t="s">
        <v>7</v>
      </c>
      <c r="F135" s="215"/>
      <c r="G135" s="3" t="s">
        <v>8</v>
      </c>
      <c r="H135" s="209">
        <f>H136</f>
        <v>152100977</v>
      </c>
      <c r="I135" s="212">
        <f>I136</f>
        <v>87752840.820000008</v>
      </c>
      <c r="J135" s="212">
        <f>J136</f>
        <v>12600549.17</v>
      </c>
      <c r="K135" s="209">
        <f t="shared" si="9"/>
        <v>100353389.99000001</v>
      </c>
      <c r="L135" s="237">
        <f t="shared" si="7"/>
        <v>51747587.00999999</v>
      </c>
      <c r="M135" s="157">
        <f>K135/H135</f>
        <v>0.65978136346882243</v>
      </c>
      <c r="N135" s="105"/>
    </row>
    <row r="136" spans="1:14" x14ac:dyDescent="0.25">
      <c r="A136" s="119">
        <v>4</v>
      </c>
      <c r="B136" s="192">
        <v>1</v>
      </c>
      <c r="C136" s="193" t="s">
        <v>5</v>
      </c>
      <c r="D136" s="193">
        <v>21</v>
      </c>
      <c r="E136" s="193" t="s">
        <v>7</v>
      </c>
      <c r="F136" s="216" t="s">
        <v>2</v>
      </c>
      <c r="G136" s="2" t="s">
        <v>6</v>
      </c>
      <c r="H136" s="291">
        <v>152100977</v>
      </c>
      <c r="I136" s="195">
        <f>'[1]Lainlain PAK'!I131</f>
        <v>87752840.820000008</v>
      </c>
      <c r="J136" s="196">
        <f>'[1]Lainlain PAK'!J131</f>
        <v>12600549.17</v>
      </c>
      <c r="K136" s="290">
        <f t="shared" si="9"/>
        <v>100353389.99000001</v>
      </c>
      <c r="L136" s="8">
        <f t="shared" si="7"/>
        <v>51747587.00999999</v>
      </c>
      <c r="M136" s="124">
        <f>K136/H136</f>
        <v>0.65978136346882243</v>
      </c>
      <c r="N136" s="105"/>
    </row>
    <row r="137" spans="1:14" ht="16.5" thickBot="1" x14ac:dyDescent="0.3">
      <c r="A137" s="298">
        <v>4</v>
      </c>
      <c r="B137" s="299">
        <v>1</v>
      </c>
      <c r="C137" s="300" t="s">
        <v>5</v>
      </c>
      <c r="D137" s="300" t="s">
        <v>4</v>
      </c>
      <c r="E137" s="300" t="s">
        <v>3</v>
      </c>
      <c r="F137" s="301" t="s">
        <v>2</v>
      </c>
      <c r="G137" s="1" t="s">
        <v>1</v>
      </c>
      <c r="H137" s="302">
        <v>0</v>
      </c>
      <c r="I137" s="303">
        <f>'[1]Lainlain PAK'!I132</f>
        <v>19406800</v>
      </c>
      <c r="J137" s="304">
        <f>'[1]Lainlain PAK'!J132</f>
        <v>2410500</v>
      </c>
      <c r="K137" s="305">
        <f t="shared" si="9"/>
        <v>21817300</v>
      </c>
      <c r="L137" s="251">
        <f t="shared" si="7"/>
        <v>-21817300</v>
      </c>
      <c r="M137" s="306" t="s">
        <v>0</v>
      </c>
      <c r="N137" s="105"/>
    </row>
  </sheetData>
  <mergeCells count="9">
    <mergeCell ref="A8:E8"/>
    <mergeCell ref="B1:M1"/>
    <mergeCell ref="B2:M2"/>
    <mergeCell ref="A5:E7"/>
    <mergeCell ref="G5:G7"/>
    <mergeCell ref="H5:H7"/>
    <mergeCell ref="I5:K5"/>
    <mergeCell ref="L5:L7"/>
    <mergeCell ref="M5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ARIF</dc:creator>
  <cp:lastModifiedBy>ADITYA ARIF</cp:lastModifiedBy>
  <dcterms:created xsi:type="dcterms:W3CDTF">2026-01-13T07:27:38Z</dcterms:created>
  <dcterms:modified xsi:type="dcterms:W3CDTF">2026-01-13T07:37:06Z</dcterms:modified>
</cp:coreProperties>
</file>