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ity\OneDrive\Tài liệu\DATA PENERIMAAN 2025\"/>
    </mc:Choice>
  </mc:AlternateContent>
  <xr:revisionPtr revIDLastSave="0" documentId="13_ncr:1_{11ED99E5-1CE3-4531-AC05-C57FFF246F14}" xr6:coauthVersionLast="47" xr6:coauthVersionMax="47" xr10:uidLastSave="{00000000-0000-0000-0000-000000000000}"/>
  <bookViews>
    <workbookView xWindow="-120" yWindow="-120" windowWidth="29040" windowHeight="15720" xr2:uid="{ED3EACDC-30F2-49C9-8FB3-D10AA408D3EC}"/>
  </bookViews>
  <sheets>
    <sheet name="AGST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K16" i="1" s="1"/>
  <c r="M16" i="1" s="1"/>
  <c r="H17" i="1"/>
  <c r="I17" i="1"/>
  <c r="J17" i="1"/>
  <c r="K17" i="1" s="1"/>
  <c r="M17" i="1" s="1"/>
  <c r="H18" i="1"/>
  <c r="I18" i="1"/>
  <c r="J18" i="1"/>
  <c r="K18" i="1" s="1"/>
  <c r="M18" i="1" s="1"/>
  <c r="H20" i="1"/>
  <c r="I20" i="1"/>
  <c r="J20" i="1"/>
  <c r="K20" i="1" s="1"/>
  <c r="M20" i="1" s="1"/>
  <c r="H21" i="1"/>
  <c r="I21" i="1"/>
  <c r="J21" i="1"/>
  <c r="H22" i="1"/>
  <c r="I23" i="1"/>
  <c r="J23" i="1"/>
  <c r="K23" i="1" s="1"/>
  <c r="I24" i="1"/>
  <c r="J24" i="1"/>
  <c r="K24" i="1"/>
  <c r="L24" i="1" s="1"/>
  <c r="I25" i="1"/>
  <c r="J25" i="1"/>
  <c r="K25" i="1" s="1"/>
  <c r="I26" i="1"/>
  <c r="J26" i="1"/>
  <c r="K26" i="1" s="1"/>
  <c r="I27" i="1"/>
  <c r="J27" i="1"/>
  <c r="K27" i="1"/>
  <c r="M27" i="1" s="1"/>
  <c r="I28" i="1"/>
  <c r="J28" i="1"/>
  <c r="I29" i="1"/>
  <c r="J29" i="1"/>
  <c r="K29" i="1"/>
  <c r="M29" i="1" s="1"/>
  <c r="L29" i="1"/>
  <c r="H31" i="1"/>
  <c r="L31" i="1" s="1"/>
  <c r="I31" i="1"/>
  <c r="J31" i="1"/>
  <c r="K31" i="1" s="1"/>
  <c r="M31" i="1" s="1"/>
  <c r="H32" i="1"/>
  <c r="I32" i="1"/>
  <c r="J32" i="1"/>
  <c r="K32" i="1" s="1"/>
  <c r="M32" i="1" s="1"/>
  <c r="H33" i="1"/>
  <c r="I33" i="1"/>
  <c r="K33" i="1" s="1"/>
  <c r="J33" i="1"/>
  <c r="H34" i="1"/>
  <c r="I34" i="1"/>
  <c r="J34" i="1"/>
  <c r="H35" i="1"/>
  <c r="I35" i="1"/>
  <c r="J35" i="1"/>
  <c r="K35" i="1"/>
  <c r="M35" i="1" s="1"/>
  <c r="L35" i="1"/>
  <c r="H37" i="1"/>
  <c r="I37" i="1"/>
  <c r="I36" i="1" s="1"/>
  <c r="J37" i="1"/>
  <c r="K37" i="1" s="1"/>
  <c r="M37" i="1" s="1"/>
  <c r="H38" i="1"/>
  <c r="I38" i="1"/>
  <c r="J38" i="1"/>
  <c r="K38" i="1" s="1"/>
  <c r="M38" i="1" s="1"/>
  <c r="J39" i="1"/>
  <c r="H40" i="1"/>
  <c r="I40" i="1"/>
  <c r="I39" i="1" s="1"/>
  <c r="J40" i="1"/>
  <c r="I41" i="1"/>
  <c r="H42" i="1"/>
  <c r="I42" i="1"/>
  <c r="J42" i="1"/>
  <c r="K42" i="1" s="1"/>
  <c r="M42" i="1" s="1"/>
  <c r="J43" i="1"/>
  <c r="H44" i="1"/>
  <c r="I44" i="1"/>
  <c r="I43" i="1" s="1"/>
  <c r="J44" i="1"/>
  <c r="I45" i="1"/>
  <c r="H46" i="1"/>
  <c r="I46" i="1"/>
  <c r="J46" i="1"/>
  <c r="K46" i="1" s="1"/>
  <c r="M46" i="1" s="1"/>
  <c r="J47" i="1"/>
  <c r="H48" i="1"/>
  <c r="I48" i="1"/>
  <c r="I47" i="1" s="1"/>
  <c r="J48" i="1"/>
  <c r="I49" i="1"/>
  <c r="H50" i="1"/>
  <c r="I50" i="1"/>
  <c r="J50" i="1"/>
  <c r="K50" i="1" s="1"/>
  <c r="M50" i="1" s="1"/>
  <c r="J55" i="1"/>
  <c r="H56" i="1"/>
  <c r="I56" i="1"/>
  <c r="K56" i="1" s="1"/>
  <c r="M56" i="1" s="1"/>
  <c r="J56" i="1"/>
  <c r="I57" i="1"/>
  <c r="H58" i="1"/>
  <c r="I58" i="1"/>
  <c r="J58" i="1"/>
  <c r="J57" i="1" s="1"/>
  <c r="J59" i="1"/>
  <c r="H60" i="1"/>
  <c r="I60" i="1"/>
  <c r="K60" i="1" s="1"/>
  <c r="M60" i="1" s="1"/>
  <c r="J60" i="1"/>
  <c r="H62" i="1"/>
  <c r="I62" i="1"/>
  <c r="K62" i="1" s="1"/>
  <c r="M62" i="1" s="1"/>
  <c r="J62" i="1"/>
  <c r="H63" i="1"/>
  <c r="I63" i="1"/>
  <c r="J63" i="1"/>
  <c r="J61" i="1" s="1"/>
  <c r="K63" i="1"/>
  <c r="M63" i="1" s="1"/>
  <c r="L63" i="1"/>
  <c r="H64" i="1"/>
  <c r="I64" i="1"/>
  <c r="K64" i="1" s="1"/>
  <c r="M64" i="1" s="1"/>
  <c r="J64" i="1"/>
  <c r="I65" i="1"/>
  <c r="K65" i="1" s="1"/>
  <c r="L65" i="1" s="1"/>
  <c r="J65" i="1"/>
  <c r="I66" i="1"/>
  <c r="J66" i="1"/>
  <c r="H67" i="1"/>
  <c r="L67" i="1" s="1"/>
  <c r="I67" i="1"/>
  <c r="J67" i="1"/>
  <c r="K67" i="1"/>
  <c r="M67" i="1" s="1"/>
  <c r="I68" i="1"/>
  <c r="K68" i="1" s="1"/>
  <c r="L68" i="1" s="1"/>
  <c r="J68" i="1"/>
  <c r="I70" i="1"/>
  <c r="I69" i="1" s="1"/>
  <c r="J70" i="1"/>
  <c r="J69" i="1" s="1"/>
  <c r="K70" i="1"/>
  <c r="L70" i="1" s="1"/>
  <c r="H73" i="1"/>
  <c r="I73" i="1"/>
  <c r="K73" i="1" s="1"/>
  <c r="M73" i="1" s="1"/>
  <c r="J73" i="1"/>
  <c r="H74" i="1"/>
  <c r="I74" i="1"/>
  <c r="K74" i="1" s="1"/>
  <c r="M74" i="1" s="1"/>
  <c r="J74" i="1"/>
  <c r="H75" i="1"/>
  <c r="I75" i="1"/>
  <c r="K75" i="1" s="1"/>
  <c r="M75" i="1" s="1"/>
  <c r="J75" i="1"/>
  <c r="I76" i="1"/>
  <c r="K76" i="1" s="1"/>
  <c r="L76" i="1" s="1"/>
  <c r="J76" i="1"/>
  <c r="H77" i="1"/>
  <c r="I77" i="1"/>
  <c r="J77" i="1"/>
  <c r="K77" i="1"/>
  <c r="L77" i="1"/>
  <c r="J78" i="1"/>
  <c r="H79" i="1"/>
  <c r="H78" i="1" s="1"/>
  <c r="I79" i="1"/>
  <c r="I78" i="1" s="1"/>
  <c r="J79" i="1"/>
  <c r="K79" i="1"/>
  <c r="M79" i="1" s="1"/>
  <c r="J80" i="1"/>
  <c r="H81" i="1"/>
  <c r="H80" i="1" s="1"/>
  <c r="I81" i="1"/>
  <c r="I80" i="1" s="1"/>
  <c r="J81" i="1"/>
  <c r="K81" i="1"/>
  <c r="L81" i="1"/>
  <c r="H83" i="1"/>
  <c r="H82" i="1" s="1"/>
  <c r="I83" i="1"/>
  <c r="I82" i="1" s="1"/>
  <c r="J83" i="1"/>
  <c r="H84" i="1"/>
  <c r="I84" i="1"/>
  <c r="K84" i="1" s="1"/>
  <c r="J84" i="1"/>
  <c r="H87" i="1"/>
  <c r="H86" i="1" s="1"/>
  <c r="I87" i="1"/>
  <c r="I86" i="1" s="1"/>
  <c r="J87" i="1"/>
  <c r="J86" i="1" s="1"/>
  <c r="J85" i="1" s="1"/>
  <c r="K87" i="1"/>
  <c r="M87" i="1" s="1"/>
  <c r="L87" i="1"/>
  <c r="H89" i="1"/>
  <c r="H88" i="1" s="1"/>
  <c r="I89" i="1"/>
  <c r="I88" i="1" s="1"/>
  <c r="K88" i="1" s="1"/>
  <c r="J89" i="1"/>
  <c r="J88" i="1" s="1"/>
  <c r="M94" i="1"/>
  <c r="H95" i="1"/>
  <c r="I95" i="1"/>
  <c r="J95" i="1"/>
  <c r="J93" i="1" s="1"/>
  <c r="J91" i="1" s="1"/>
  <c r="H96" i="1"/>
  <c r="L96" i="1" s="1"/>
  <c r="I96" i="1"/>
  <c r="J96" i="1"/>
  <c r="K96" i="1"/>
  <c r="I97" i="1"/>
  <c r="J97" i="1"/>
  <c r="H98" i="1"/>
  <c r="H97" i="1" s="1"/>
  <c r="I98" i="1"/>
  <c r="K98" i="1"/>
  <c r="K97" i="1" s="1"/>
  <c r="L98" i="1"/>
  <c r="M98" i="1"/>
  <c r="I99" i="1"/>
  <c r="J99" i="1"/>
  <c r="H100" i="1"/>
  <c r="H99" i="1" s="1"/>
  <c r="I100" i="1"/>
  <c r="J100" i="1"/>
  <c r="K100" i="1" s="1"/>
  <c r="I103" i="1"/>
  <c r="J103" i="1"/>
  <c r="K103" i="1"/>
  <c r="L103" i="1" s="1"/>
  <c r="K104" i="1"/>
  <c r="L104" i="1" s="1"/>
  <c r="H107" i="1"/>
  <c r="I107" i="1"/>
  <c r="K107" i="1" s="1"/>
  <c r="J107" i="1"/>
  <c r="H110" i="1"/>
  <c r="H109" i="1" s="1"/>
  <c r="I110" i="1"/>
  <c r="I109" i="1" s="1"/>
  <c r="J110" i="1"/>
  <c r="J109" i="1" s="1"/>
  <c r="J108" i="1" s="1"/>
  <c r="K110" i="1"/>
  <c r="L110" i="1" s="1"/>
  <c r="H111" i="1"/>
  <c r="H112" i="1"/>
  <c r="I112" i="1"/>
  <c r="I111" i="1" s="1"/>
  <c r="K111" i="1" s="1"/>
  <c r="M111" i="1" s="1"/>
  <c r="J112" i="1"/>
  <c r="J111" i="1" s="1"/>
  <c r="K112" i="1"/>
  <c r="L112" i="1"/>
  <c r="M112" i="1"/>
  <c r="I113" i="1"/>
  <c r="J113" i="1"/>
  <c r="K113" i="1"/>
  <c r="L113" i="1" s="1"/>
  <c r="H116" i="1"/>
  <c r="H115" i="1" s="1"/>
  <c r="I116" i="1"/>
  <c r="K116" i="1" s="1"/>
  <c r="M116" i="1" s="1"/>
  <c r="J116" i="1"/>
  <c r="H117" i="1"/>
  <c r="I117" i="1"/>
  <c r="K117" i="1" s="1"/>
  <c r="M117" i="1" s="1"/>
  <c r="J117" i="1"/>
  <c r="I118" i="1"/>
  <c r="K118" i="1" s="1"/>
  <c r="L118" i="1" s="1"/>
  <c r="J118" i="1"/>
  <c r="J115" i="1" s="1"/>
  <c r="J114" i="1" s="1"/>
  <c r="H119" i="1"/>
  <c r="J119" i="1"/>
  <c r="I120" i="1"/>
  <c r="K120" i="1" s="1"/>
  <c r="L120" i="1" s="1"/>
  <c r="J120" i="1"/>
  <c r="I121" i="1"/>
  <c r="I119" i="1" s="1"/>
  <c r="J121" i="1"/>
  <c r="I122" i="1"/>
  <c r="K122" i="1" s="1"/>
  <c r="L122" i="1" s="1"/>
  <c r="J122" i="1"/>
  <c r="I123" i="1"/>
  <c r="J123" i="1"/>
  <c r="K123" i="1"/>
  <c r="L123" i="1" s="1"/>
  <c r="I124" i="1"/>
  <c r="K124" i="1" s="1"/>
  <c r="L124" i="1" s="1"/>
  <c r="J124" i="1"/>
  <c r="I125" i="1"/>
  <c r="K125" i="1" s="1"/>
  <c r="L125" i="1" s="1"/>
  <c r="J125" i="1"/>
  <c r="M126" i="1"/>
  <c r="H127" i="1"/>
  <c r="H126" i="1" s="1"/>
  <c r="I127" i="1"/>
  <c r="I126" i="1" s="1"/>
  <c r="J127" i="1"/>
  <c r="J126" i="1" s="1"/>
  <c r="I128" i="1"/>
  <c r="K128" i="1" s="1"/>
  <c r="L128" i="1" s="1"/>
  <c r="J128" i="1"/>
  <c r="H130" i="1"/>
  <c r="H129" i="1" s="1"/>
  <c r="I130" i="1"/>
  <c r="I129" i="1" s="1"/>
  <c r="J130" i="1"/>
  <c r="J129" i="1" s="1"/>
  <c r="K130" i="1"/>
  <c r="L130" i="1"/>
  <c r="M130" i="1"/>
  <c r="H132" i="1"/>
  <c r="H131" i="1" s="1"/>
  <c r="I132" i="1"/>
  <c r="I131" i="1" s="1"/>
  <c r="J132" i="1"/>
  <c r="J131" i="1" s="1"/>
  <c r="I133" i="1"/>
  <c r="K133" i="1" s="1"/>
  <c r="L133" i="1" s="1"/>
  <c r="J133" i="1"/>
  <c r="L100" i="1" l="1"/>
  <c r="M100" i="1"/>
  <c r="M33" i="1"/>
  <c r="L33" i="1"/>
  <c r="L117" i="1"/>
  <c r="K126" i="1"/>
  <c r="L126" i="1" s="1"/>
  <c r="H114" i="1"/>
  <c r="L37" i="1"/>
  <c r="L20" i="1"/>
  <c r="K43" i="1"/>
  <c r="K39" i="1"/>
  <c r="I108" i="1"/>
  <c r="K109" i="1"/>
  <c r="M109" i="1" s="1"/>
  <c r="L18" i="1"/>
  <c r="K57" i="1"/>
  <c r="K47" i="1"/>
  <c r="L109" i="1"/>
  <c r="L74" i="1"/>
  <c r="L26" i="1"/>
  <c r="M26" i="1"/>
  <c r="L16" i="1"/>
  <c r="L111" i="1"/>
  <c r="I30" i="1"/>
  <c r="I13" i="1" s="1"/>
  <c r="M110" i="1"/>
  <c r="K99" i="1"/>
  <c r="M99" i="1" s="1"/>
  <c r="K83" i="1"/>
  <c r="K127" i="1"/>
  <c r="L127" i="1" s="1"/>
  <c r="I93" i="1"/>
  <c r="I91" i="1" s="1"/>
  <c r="K91" i="1" s="1"/>
  <c r="J82" i="1"/>
  <c r="K78" i="1"/>
  <c r="M78" i="1" s="1"/>
  <c r="K21" i="1"/>
  <c r="M21" i="1" s="1"/>
  <c r="J54" i="1"/>
  <c r="M81" i="1"/>
  <c r="M77" i="1"/>
  <c r="H66" i="1"/>
  <c r="I61" i="1"/>
  <c r="K58" i="1"/>
  <c r="M58" i="1" s="1"/>
  <c r="I22" i="1"/>
  <c r="K28" i="1"/>
  <c r="M24" i="1"/>
  <c r="M97" i="1"/>
  <c r="K66" i="1"/>
  <c r="M66" i="1" s="1"/>
  <c r="K80" i="1"/>
  <c r="M80" i="1" s="1"/>
  <c r="K34" i="1"/>
  <c r="M34" i="1" s="1"/>
  <c r="J19" i="1"/>
  <c r="I59" i="1"/>
  <c r="K59" i="1" s="1"/>
  <c r="I115" i="1"/>
  <c r="J49" i="1"/>
  <c r="K49" i="1" s="1"/>
  <c r="J45" i="1"/>
  <c r="K45" i="1" s="1"/>
  <c r="J41" i="1"/>
  <c r="K41" i="1" s="1"/>
  <c r="I19" i="1"/>
  <c r="J15" i="1"/>
  <c r="L132" i="1"/>
  <c r="K89" i="1"/>
  <c r="L89" i="1" s="1"/>
  <c r="H19" i="1"/>
  <c r="I15" i="1"/>
  <c r="I55" i="1"/>
  <c r="K95" i="1"/>
  <c r="M95" i="1" s="1"/>
  <c r="K132" i="1"/>
  <c r="L84" i="1"/>
  <c r="L79" i="1"/>
  <c r="J72" i="1"/>
  <c r="J71" i="1" s="1"/>
  <c r="J52" i="1" s="1"/>
  <c r="K48" i="1"/>
  <c r="M48" i="1" s="1"/>
  <c r="K44" i="1"/>
  <c r="M44" i="1" s="1"/>
  <c r="K40" i="1"/>
  <c r="M40" i="1" s="1"/>
  <c r="J36" i="1"/>
  <c r="K36" i="1" s="1"/>
  <c r="M36" i="1" s="1"/>
  <c r="J30" i="1"/>
  <c r="K30" i="1" s="1"/>
  <c r="M30" i="1" s="1"/>
  <c r="H15" i="1"/>
  <c r="K131" i="1"/>
  <c r="L56" i="1"/>
  <c r="L73" i="1"/>
  <c r="L116" i="1"/>
  <c r="L25" i="1"/>
  <c r="M25" i="1"/>
  <c r="L95" i="1"/>
  <c r="K69" i="1"/>
  <c r="L69" i="1" s="1"/>
  <c r="L66" i="1"/>
  <c r="K61" i="1"/>
  <c r="M61" i="1" s="1"/>
  <c r="L17" i="1"/>
  <c r="L131" i="1"/>
  <c r="H85" i="1"/>
  <c r="L58" i="1"/>
  <c r="L50" i="1"/>
  <c r="L46" i="1"/>
  <c r="L42" i="1"/>
  <c r="L38" i="1"/>
  <c r="L32" i="1"/>
  <c r="L28" i="1"/>
  <c r="M28" i="1"/>
  <c r="L23" i="1"/>
  <c r="M23" i="1"/>
  <c r="L107" i="1"/>
  <c r="L129" i="1"/>
  <c r="L64" i="1"/>
  <c r="K108" i="1"/>
  <c r="M108" i="1" s="1"/>
  <c r="K15" i="1"/>
  <c r="M15" i="1" s="1"/>
  <c r="L60" i="1"/>
  <c r="L99" i="1"/>
  <c r="L97" i="1"/>
  <c r="L62" i="1"/>
  <c r="L88" i="1"/>
  <c r="K82" i="1"/>
  <c r="M82" i="1" s="1"/>
  <c r="L75" i="1"/>
  <c r="K86" i="1"/>
  <c r="I85" i="1"/>
  <c r="K129" i="1"/>
  <c r="M129" i="1" s="1"/>
  <c r="J106" i="1"/>
  <c r="H36" i="1"/>
  <c r="H30" i="1"/>
  <c r="L27" i="1"/>
  <c r="H61" i="1"/>
  <c r="H59" i="1"/>
  <c r="H57" i="1"/>
  <c r="H55" i="1"/>
  <c r="H49" i="1"/>
  <c r="H47" i="1"/>
  <c r="H45" i="1"/>
  <c r="H43" i="1"/>
  <c r="H41" i="1"/>
  <c r="H39" i="1"/>
  <c r="H93" i="1"/>
  <c r="I72" i="1"/>
  <c r="K121" i="1"/>
  <c r="H72" i="1"/>
  <c r="J22" i="1"/>
  <c r="H108" i="1"/>
  <c r="L80" i="1" l="1"/>
  <c r="L15" i="1"/>
  <c r="L78" i="1"/>
  <c r="L44" i="1"/>
  <c r="L82" i="1"/>
  <c r="K93" i="1"/>
  <c r="L93" i="1" s="1"/>
  <c r="L48" i="1"/>
  <c r="L34" i="1"/>
  <c r="K22" i="1"/>
  <c r="M22" i="1" s="1"/>
  <c r="I114" i="1"/>
  <c r="K115" i="1"/>
  <c r="M83" i="1"/>
  <c r="L83" i="1"/>
  <c r="I54" i="1"/>
  <c r="K54" i="1" s="1"/>
  <c r="K55" i="1"/>
  <c r="L40" i="1"/>
  <c r="H106" i="1"/>
  <c r="L21" i="1"/>
  <c r="K19" i="1"/>
  <c r="M19" i="1" s="1"/>
  <c r="L43" i="1"/>
  <c r="M43" i="1"/>
  <c r="L22" i="1"/>
  <c r="L49" i="1"/>
  <c r="M49" i="1"/>
  <c r="L47" i="1"/>
  <c r="M47" i="1"/>
  <c r="M57" i="1"/>
  <c r="L57" i="1"/>
  <c r="L45" i="1"/>
  <c r="M45" i="1"/>
  <c r="K119" i="1"/>
  <c r="L119" i="1" s="1"/>
  <c r="L121" i="1"/>
  <c r="L59" i="1"/>
  <c r="M59" i="1"/>
  <c r="I71" i="1"/>
  <c r="K72" i="1"/>
  <c r="M72" i="1" s="1"/>
  <c r="L61" i="1"/>
  <c r="L108" i="1"/>
  <c r="H91" i="1"/>
  <c r="L91" i="1" s="1"/>
  <c r="M86" i="1"/>
  <c r="K85" i="1"/>
  <c r="M85" i="1" s="1"/>
  <c r="M93" i="1"/>
  <c r="L55" i="1"/>
  <c r="M55" i="1"/>
  <c r="H54" i="1"/>
  <c r="L30" i="1"/>
  <c r="L86" i="1"/>
  <c r="H71" i="1"/>
  <c r="M39" i="1"/>
  <c r="L39" i="1"/>
  <c r="L36" i="1"/>
  <c r="L85" i="1"/>
  <c r="M41" i="1"/>
  <c r="L41" i="1"/>
  <c r="H13" i="1"/>
  <c r="J13" i="1"/>
  <c r="L19" i="1" l="1"/>
  <c r="I106" i="1"/>
  <c r="K106" i="1" s="1"/>
  <c r="M106" i="1" s="1"/>
  <c r="K114" i="1"/>
  <c r="M91" i="1"/>
  <c r="M115" i="1"/>
  <c r="L115" i="1"/>
  <c r="L54" i="1"/>
  <c r="H52" i="1"/>
  <c r="J10" i="1"/>
  <c r="K13" i="1"/>
  <c r="M54" i="1"/>
  <c r="L72" i="1"/>
  <c r="K71" i="1"/>
  <c r="I52" i="1"/>
  <c r="I10" i="1" s="1"/>
  <c r="L71" i="1"/>
  <c r="L106" i="1"/>
  <c r="M114" i="1" l="1"/>
  <c r="L114" i="1"/>
  <c r="M71" i="1"/>
  <c r="K52" i="1"/>
  <c r="M52" i="1" s="1"/>
  <c r="K10" i="1"/>
  <c r="M13" i="1"/>
  <c r="L52" i="1"/>
  <c r="L13" i="1"/>
  <c r="H10" i="1"/>
  <c r="L10" i="1" s="1"/>
  <c r="M10" i="1" l="1"/>
</calcChain>
</file>

<file path=xl/sharedStrings.xml><?xml version="1.0" encoding="utf-8"?>
<sst xmlns="http://schemas.openxmlformats.org/spreadsheetml/2006/main" count="517" uniqueCount="135">
  <si>
    <t>-</t>
  </si>
  <si>
    <t xml:space="preserve">Pendapatan Denda Pengakhiran Sewa  BMD </t>
  </si>
  <si>
    <t>0001</t>
  </si>
  <si>
    <t>01</t>
  </si>
  <si>
    <t>17</t>
  </si>
  <si>
    <t>04</t>
  </si>
  <si>
    <t>Pendapatan BLUD dari Jasa Giro</t>
  </si>
  <si>
    <t>06</t>
  </si>
  <si>
    <t>Pendapatan BLUD dari Lain-lain Pendapatan BLUD yang sah</t>
  </si>
  <si>
    <t>16</t>
  </si>
  <si>
    <t>Pendapatan BLUD dari Jasa Layanan</t>
  </si>
  <si>
    <t>02</t>
  </si>
  <si>
    <t>Pendapatan BLUD</t>
  </si>
  <si>
    <t>Pendapatan dari Pengembalian Kelebihan Pembayaran Belanja Jasa</t>
  </si>
  <si>
    <t>03</t>
  </si>
  <si>
    <t>15</t>
  </si>
  <si>
    <t>Pendapatan dari Pengembalian Kelebihan Pembayaran Gaji dan Tunjangan</t>
  </si>
  <si>
    <t>Pendapatan dari Pengembalian</t>
  </si>
  <si>
    <t>Pendapatan Hasil Eksekusi atas Jaminan</t>
  </si>
  <si>
    <t>14</t>
  </si>
  <si>
    <t>Pendapatan Denda Pajak Daerah</t>
  </si>
  <si>
    <t>12</t>
  </si>
  <si>
    <t>Pendapatan Denda atas Keterlambatan Pelaksanaan Pekerjaan</t>
  </si>
  <si>
    <t>11</t>
  </si>
  <si>
    <t>Penerimaan atas Tuntutan Ganti Kerugian Keuangan Daerah</t>
  </si>
  <si>
    <t>08</t>
  </si>
  <si>
    <t>Pendapatan Bunga atas Penempatan Uang Pemerintah Daerah</t>
  </si>
  <si>
    <t>07</t>
  </si>
  <si>
    <t>Pendapatan Bunga</t>
  </si>
  <si>
    <t>Jasa Giro pada Kas di Bendahara</t>
  </si>
  <si>
    <t>05</t>
  </si>
  <si>
    <t>Jasa Giro pada Kas Daerah</t>
  </si>
  <si>
    <t>Penerimaan Jasa Giro</t>
  </si>
  <si>
    <t>Hasil dari Kerja Sama Penyediaan Infrastruktur</t>
  </si>
  <si>
    <t>Hasil Kerja Sama Pemanfaatan BMD</t>
  </si>
  <si>
    <t>Hasil Sewa BMD</t>
  </si>
  <si>
    <t>Hasil Pemanfaatan BMD yang Tidak Dipisahkan</t>
  </si>
  <si>
    <t>Hasil Penjualan BMD yang Tidak Dipisahkan</t>
  </si>
  <si>
    <t>Lain-lain Pendapatan Asli Daerah yang Sah</t>
  </si>
  <si>
    <t>Bagian Laba Yang dibagikan kepada Pemerintah Daerah (Dividen) atas Penyertaan Modal pada BUMD (Bidang Air Minum)</t>
  </si>
  <si>
    <t>Bagian Laba Yang dibagikan kepada Pemerintah Daerah (Dividen) atas Penyertaan Modal pada BUMD (Aneka Usaha)</t>
  </si>
  <si>
    <t>Bagian Laba Yang dibagikan kepada Pemerintah Daerah (Dividen) atas Penyertaan Modal pada BUMD (Lembaga Keuangan) Tugu Artha Sejahtera</t>
  </si>
  <si>
    <t>0002</t>
  </si>
  <si>
    <t>Bagian Laba Yang dibagikan kepada Pemerintah Daerah (Dividen) atas Penyertaan Modal pada BUMD (Lembaga Keuangan) Bank Jatim</t>
  </si>
  <si>
    <t>Bagian Laba Yang dibagikan kepada Pemerintah Daerah (Dividen) atas Penyertaan Modal pada BUMD</t>
  </si>
  <si>
    <t xml:space="preserve">Hasil Pengelolaan Kekayaan Daerah yang Dipisahkan </t>
  </si>
  <si>
    <t>Retribusi Pemakainan Tenaga Kerja Asing</t>
  </si>
  <si>
    <t>Retribusi Persetujuan Bangunan Gedung (PBG)</t>
  </si>
  <si>
    <t>Retribusi Perizinan Tertentu</t>
  </si>
  <si>
    <t>Retribusi Penjualan Produksi Hasil Usaha Daerah berupa Kompos (DLH)</t>
  </si>
  <si>
    <t>0003</t>
  </si>
  <si>
    <t>Retribusi Penjualan Produksi Hasil Usaha Daerah berupa Bibit atau Benih Ikan</t>
  </si>
  <si>
    <t>Retribusi Penjualan Produksi Usaha Daerah</t>
  </si>
  <si>
    <t>Retribusi Pelayanan Tempat Rekreasi, Pariwisata dan Olahraga</t>
  </si>
  <si>
    <t>09</t>
  </si>
  <si>
    <t>Retribusi Tempat Rekreasi dan Olah Raga</t>
  </si>
  <si>
    <t>Retribusi Pelayanan Tempat Khusus Parkir</t>
  </si>
  <si>
    <t>Retribusi Tempat Khusus Parkir</t>
  </si>
  <si>
    <t>Retribusi Pemakaian Alat (DPUPR PERKIM)</t>
  </si>
  <si>
    <t>0007</t>
  </si>
  <si>
    <t>Retribusi Pemakaian Laboratorium (DLH)</t>
  </si>
  <si>
    <t>0004</t>
  </si>
  <si>
    <t>Retribusi Pemakaian Laboratorium (DPUPR PERKIM)</t>
  </si>
  <si>
    <t>Retribusi Penyewaan Bangunan (DIKBUD)</t>
  </si>
  <si>
    <t>Retribusi Penyewaan Tanah (BKAD)</t>
  </si>
  <si>
    <t>Retribusi Pemakaian Kekayaan Daerah</t>
  </si>
  <si>
    <t>Retribusi Jasa Usaha</t>
  </si>
  <si>
    <t>Retribusi Limbah IPLT</t>
  </si>
  <si>
    <t>10</t>
  </si>
  <si>
    <t>Retribusi Penyediaan dan/atau Penyedotan Kakus (DPUPR PERKIM)</t>
  </si>
  <si>
    <t>Retribusi Penyediaan dan/atau Penyedotan Kakus (DLH)</t>
  </si>
  <si>
    <t>Retribusi Penyediaan dan/atau Penyedotan Kakus</t>
  </si>
  <si>
    <t>Retribusi MCC</t>
  </si>
  <si>
    <t>Retribusi Kios</t>
  </si>
  <si>
    <t>Retribusi Los</t>
  </si>
  <si>
    <t>Retribusi Pelataran</t>
  </si>
  <si>
    <t>Retribusi Pelayanan Pasar</t>
  </si>
  <si>
    <t>Retribusi Pelayanan Parkir di Tepi Jalan Umum</t>
  </si>
  <si>
    <t>Retribusi Pelayanan Persampahan/ Kebersihan</t>
  </si>
  <si>
    <t>Retribusi Pelayanan Kesehatan</t>
  </si>
  <si>
    <t>0006</t>
  </si>
  <si>
    <t>Retribusi Jasa Umum</t>
  </si>
  <si>
    <t>HASIL RETRIBUSI DAERAH</t>
  </si>
  <si>
    <t>OPSEN BBNKB</t>
  </si>
  <si>
    <t>21</t>
  </si>
  <si>
    <t>OPSEN BEA BALIK NAMA KENDARAAN BERMOTOR (BBNKB)</t>
  </si>
  <si>
    <t>OPSEN PKB</t>
  </si>
  <si>
    <t>20</t>
  </si>
  <si>
    <t>OPSEN PAJAK KENDARAAN BERMOTOR (PKB)</t>
  </si>
  <si>
    <t>Pajak Bea Perolehan Hak Atas Tanah &amp; Bangunan (BPHTB)</t>
  </si>
  <si>
    <t>Pajak Bumi dan Bangunan Perkotaan (PBB)</t>
  </si>
  <si>
    <t xml:space="preserve"> Pajak Air Tanah</t>
  </si>
  <si>
    <t>PBJT-Jasa Parkir</t>
  </si>
  <si>
    <t>PBJT JASA PARKIR</t>
  </si>
  <si>
    <t>PBJT-konsumsi Tenaga Listrik  yang dihasilkan Sendiri</t>
  </si>
  <si>
    <t>PBJT-Konsumsi Tenaga Listrik dari Sumber Lain</t>
  </si>
  <si>
    <t>PBJT TENAGA LISTRIK</t>
  </si>
  <si>
    <t xml:space="preserve"> Reklame Berjalan</t>
  </si>
  <si>
    <t>0005</t>
  </si>
  <si>
    <t xml:space="preserve"> Reklame Selebaran</t>
  </si>
  <si>
    <t xml:space="preserve"> Reklame Melekat/Stiker/Poster</t>
  </si>
  <si>
    <t xml:space="preserve"> Reklame Kain</t>
  </si>
  <si>
    <t xml:space="preserve"> Reklame Papan/Billboard/Mika/Videotron/Megatron</t>
  </si>
  <si>
    <t xml:space="preserve"> Pajak Reklame</t>
  </si>
  <si>
    <t>PBJT-Diskotik, Karaoke,Kelab Malam, Bar, dan Mandi Uap/SPA</t>
  </si>
  <si>
    <t>PBJT-Panti Pijat dan Pijat Refleksi</t>
  </si>
  <si>
    <t>PBJT-Olahraga Permainan dengan menggunakan tempat/ruang dan/atau Peralatan dan Perlengkapan untuk Olahraga dan Kebugaran</t>
  </si>
  <si>
    <t>PBJT-Permainan Ketangkasan</t>
  </si>
  <si>
    <t>PBJT-Pameran</t>
  </si>
  <si>
    <t>PBJT-Pergelaran Kesenian, Musik, Tari, dan/atau Busana</t>
  </si>
  <si>
    <t>PBJT-Tontonan Film atau Bentuk Tontonan Aauio Visual Lainnya yang Dipertontonkan ecara langsung disuatu lokasi tertentu</t>
  </si>
  <si>
    <t>PBJT JASA KESENIAN DAN HIBURAN</t>
  </si>
  <si>
    <t>PBJT-Penyedia Jasa Boga dan Katering</t>
  </si>
  <si>
    <t>PBJT-Restoran</t>
  </si>
  <si>
    <t xml:space="preserve"> PBJT JASA MAKANAN DAN/ATAU MINUMAN</t>
  </si>
  <si>
    <t>PBJT-Rumah Penginapan/Guesthouse/Bungalo/Resort/Cottage</t>
  </si>
  <si>
    <t>0009</t>
  </si>
  <si>
    <t>19</t>
  </si>
  <si>
    <t xml:space="preserve"> PBJT-Wisma Pariwisata</t>
  </si>
  <si>
    <t xml:space="preserve"> PBJT-Hotel </t>
  </si>
  <si>
    <t>PBJT JASA PERHOTELAN</t>
  </si>
  <si>
    <t>HASIL PAJAK DAERAH</t>
  </si>
  <si>
    <t>PENDAPATAN ASLI DAERAH</t>
  </si>
  <si>
    <t>Rp.</t>
  </si>
  <si>
    <t>S/D AGUSTUS 2025</t>
  </si>
  <si>
    <t>AGUSTUS 2025</t>
  </si>
  <si>
    <t>S/D BULAN LALU</t>
  </si>
  <si>
    <t>% S/D BULAN</t>
  </si>
  <si>
    <t>KURANG/(LEBIH)</t>
  </si>
  <si>
    <t>REALISASI PENERIMAAN</t>
  </si>
  <si>
    <t>ANGGARAN TAHUN 2025</t>
  </si>
  <si>
    <t xml:space="preserve">URAIAN </t>
  </si>
  <si>
    <t>KODE REKENING</t>
  </si>
  <si>
    <t>TAHUN ANGGARAN 2025  S/D AGUSTUS 2025</t>
  </si>
  <si>
    <t>LAPORAN REALISASI PENERIMAAN PENDAPATAN ASLI DAERAH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</si>
</sst>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;[Red]#,##0.00"/>
  </numFmts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 Narrow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Arial Narrow"/>
      <family val="2"/>
    </font>
    <font>
      <sz val="11"/>
      <color rgb="FFFF0000"/>
      <name val="Calibri"/>
      <family val="2"/>
      <charset val="1"/>
      <scheme val="minor"/>
    </font>
    <font>
      <b/>
      <sz val="13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3"/>
      <name val="Calibri"/>
      <family val="2"/>
      <charset val="1"/>
      <scheme val="minor"/>
    </font>
    <font>
      <b/>
      <sz val="1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>
      <alignment vertical="center"/>
    </xf>
  </cellStyleXfs>
  <cellXfs count="342">
    <xf numFmtId="0" fontId="0" fillId="0" borderId="0" xfId="0"/>
    <xf numFmtId="164" fontId="3" fillId="0" borderId="0" xfId="2" applyNumberFormat="1" applyFont="1"/>
    <xf numFmtId="164" fontId="3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9" fontId="3" fillId="0" borderId="0" xfId="2" applyNumberFormat="1" applyFont="1"/>
    <xf numFmtId="164" fontId="0" fillId="0" borderId="0" xfId="0" applyNumberFormat="1"/>
    <xf numFmtId="164" fontId="3" fillId="0" borderId="0" xfId="4" applyNumberFormat="1" applyFont="1" applyBorder="1"/>
    <xf numFmtId="10" fontId="1" fillId="0" borderId="1" xfId="3" applyNumberFormat="1" applyFont="1" applyBorder="1" applyAlignment="1">
      <alignment horizontal="center"/>
    </xf>
    <xf numFmtId="43" fontId="8" fillId="0" borderId="2" xfId="5" applyFont="1" applyFill="1" applyBorder="1" applyAlignment="1">
      <alignment horizontal="right" vertical="center"/>
    </xf>
    <xf numFmtId="164" fontId="1" fillId="0" borderId="3" xfId="4" applyNumberFormat="1" applyFont="1" applyBorder="1"/>
    <xf numFmtId="164" fontId="3" fillId="0" borderId="2" xfId="4" applyNumberFormat="1" applyFont="1" applyFill="1" applyBorder="1"/>
    <xf numFmtId="164" fontId="3" fillId="0" borderId="4" xfId="4" applyNumberFormat="1" applyFont="1" applyBorder="1"/>
    <xf numFmtId="164" fontId="3" fillId="0" borderId="2" xfId="4" applyNumberFormat="1" applyFont="1" applyBorder="1"/>
    <xf numFmtId="0" fontId="9" fillId="0" borderId="2" xfId="0" applyFont="1" applyBorder="1"/>
    <xf numFmtId="0" fontId="8" fillId="0" borderId="1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10" fontId="1" fillId="0" borderId="5" xfId="3" applyNumberFormat="1" applyFont="1" applyBorder="1" applyAlignment="1">
      <alignment horizontal="center"/>
    </xf>
    <xf numFmtId="43" fontId="8" fillId="0" borderId="6" xfId="5" applyFont="1" applyFill="1" applyBorder="1" applyAlignment="1">
      <alignment horizontal="right" vertical="center"/>
    </xf>
    <xf numFmtId="164" fontId="1" fillId="0" borderId="0" xfId="4" applyNumberFormat="1" applyFont="1" applyBorder="1"/>
    <xf numFmtId="164" fontId="3" fillId="0" borderId="6" xfId="4" applyNumberFormat="1" applyFont="1" applyFill="1" applyBorder="1"/>
    <xf numFmtId="164" fontId="3" fillId="0" borderId="7" xfId="4" applyNumberFormat="1" applyFont="1" applyBorder="1"/>
    <xf numFmtId="164" fontId="3" fillId="0" borderId="6" xfId="4" applyNumberFormat="1" applyFont="1" applyBorder="1"/>
    <xf numFmtId="0" fontId="10" fillId="0" borderId="6" xfId="0" applyFont="1" applyBorder="1"/>
    <xf numFmtId="0" fontId="8" fillId="0" borderId="5" xfId="0" quotePrefix="1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/>
    <xf numFmtId="10" fontId="2" fillId="0" borderId="5" xfId="3" applyNumberFormat="1" applyFont="1" applyBorder="1" applyAlignment="1">
      <alignment horizontal="center"/>
    </xf>
    <xf numFmtId="43" fontId="7" fillId="0" borderId="6" xfId="5" applyFont="1" applyFill="1" applyBorder="1" applyAlignment="1">
      <alignment horizontal="right" vertical="center"/>
    </xf>
    <xf numFmtId="164" fontId="2" fillId="0" borderId="0" xfId="4" applyNumberFormat="1" applyFont="1" applyBorder="1"/>
    <xf numFmtId="164" fontId="2" fillId="0" borderId="6" xfId="4" applyNumberFormat="1" applyFont="1" applyFill="1" applyBorder="1"/>
    <xf numFmtId="164" fontId="2" fillId="0" borderId="7" xfId="4" applyNumberFormat="1" applyFont="1" applyBorder="1"/>
    <xf numFmtId="164" fontId="2" fillId="0" borderId="6" xfId="4" applyNumberFormat="1" applyFont="1" applyBorder="1"/>
    <xf numFmtId="0" fontId="11" fillId="0" borderId="7" xfId="0" applyFont="1" applyBorder="1"/>
    <xf numFmtId="0" fontId="7" fillId="0" borderId="5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/>
    <xf numFmtId="10" fontId="1" fillId="0" borderId="6" xfId="3" applyNumberFormat="1" applyFont="1" applyBorder="1" applyAlignment="1"/>
    <xf numFmtId="0" fontId="9" fillId="0" borderId="0" xfId="0" applyFont="1"/>
    <xf numFmtId="0" fontId="12" fillId="0" borderId="5" xfId="0" quotePrefix="1" applyFont="1" applyBorder="1" applyAlignment="1">
      <alignment horizontal="center" vertical="center"/>
    </xf>
    <xf numFmtId="10" fontId="2" fillId="0" borderId="6" xfId="3" applyNumberFormat="1" applyFont="1" applyBorder="1" applyAlignment="1"/>
    <xf numFmtId="0" fontId="2" fillId="0" borderId="7" xfId="0" applyFont="1" applyBorder="1"/>
    <xf numFmtId="10" fontId="1" fillId="0" borderId="6" xfId="3" applyNumberFormat="1" applyFont="1" applyBorder="1" applyAlignment="1">
      <alignment horizontal="center"/>
    </xf>
    <xf numFmtId="0" fontId="1" fillId="0" borderId="7" xfId="0" applyFont="1" applyBorder="1"/>
    <xf numFmtId="10" fontId="2" fillId="0" borderId="6" xfId="3" applyNumberFormat="1" applyFont="1" applyBorder="1" applyAlignment="1">
      <alignment horizontal="center"/>
    </xf>
    <xf numFmtId="164" fontId="9" fillId="0" borderId="6" xfId="4" applyNumberFormat="1" applyFont="1" applyBorder="1"/>
    <xf numFmtId="164" fontId="1" fillId="0" borderId="6" xfId="4" applyNumberFormat="1" applyFont="1" applyBorder="1"/>
    <xf numFmtId="164" fontId="3" fillId="0" borderId="6" xfId="4" applyNumberFormat="1" applyFont="1" applyBorder="1" applyAlignment="1">
      <alignment horizontal="right"/>
    </xf>
    <xf numFmtId="0" fontId="10" fillId="0" borderId="7" xfId="0" applyFont="1" applyBorder="1"/>
    <xf numFmtId="10" fontId="1" fillId="0" borderId="6" xfId="3" applyNumberFormat="1" applyFont="1" applyBorder="1" applyAlignment="1">
      <alignment horizontal="right"/>
    </xf>
    <xf numFmtId="43" fontId="13" fillId="0" borderId="8" xfId="5" applyFont="1" applyFill="1" applyBorder="1" applyAlignment="1">
      <alignment horizontal="right" vertical="center"/>
    </xf>
    <xf numFmtId="164" fontId="14" fillId="0" borderId="8" xfId="4" applyNumberFormat="1" applyFont="1" applyBorder="1" applyAlignment="1">
      <alignment vertical="center"/>
    </xf>
    <xf numFmtId="164" fontId="9" fillId="0" borderId="8" xfId="4" applyNumberFormat="1" applyFont="1" applyBorder="1" applyAlignment="1">
      <alignment vertical="center"/>
    </xf>
    <xf numFmtId="164" fontId="9" fillId="0" borderId="0" xfId="4" applyNumberFormat="1" applyFont="1" applyBorder="1"/>
    <xf numFmtId="0" fontId="14" fillId="0" borderId="5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4" fontId="0" fillId="0" borderId="0" xfId="0" applyNumberFormat="1"/>
    <xf numFmtId="10" fontId="16" fillId="0" borderId="11" xfId="3" applyNumberFormat="1" applyFont="1" applyBorder="1" applyAlignment="1">
      <alignment vertical="center"/>
    </xf>
    <xf numFmtId="43" fontId="13" fillId="0" borderId="11" xfId="5" applyFont="1" applyFill="1" applyBorder="1" applyAlignment="1">
      <alignment horizontal="right" vertical="center"/>
    </xf>
    <xf numFmtId="164" fontId="16" fillId="0" borderId="12" xfId="4" applyNumberFormat="1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3" fillId="0" borderId="12" xfId="0" quotePrefix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164" fontId="2" fillId="0" borderId="1" xfId="4" applyNumberFormat="1" applyFont="1" applyBorder="1" applyAlignment="1">
      <alignment horizontal="center"/>
    </xf>
    <xf numFmtId="43" fontId="7" fillId="0" borderId="3" xfId="5" applyFont="1" applyFill="1" applyBorder="1" applyAlignment="1">
      <alignment horizontal="right"/>
    </xf>
    <xf numFmtId="164" fontId="3" fillId="0" borderId="3" xfId="4" applyNumberFormat="1" applyFont="1" applyBorder="1"/>
    <xf numFmtId="164" fontId="3" fillId="0" borderId="3" xfId="4" applyNumberFormat="1" applyFont="1" applyFill="1" applyBorder="1"/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4" fontId="2" fillId="0" borderId="11" xfId="4" applyNumberFormat="1" applyFont="1" applyBorder="1" applyAlignment="1">
      <alignment horizontal="center"/>
    </xf>
    <xf numFmtId="43" fontId="8" fillId="0" borderId="11" xfId="5" applyFont="1" applyFill="1" applyBorder="1" applyAlignment="1">
      <alignment horizontal="right"/>
    </xf>
    <xf numFmtId="164" fontId="3" fillId="0" borderId="11" xfId="4" applyNumberFormat="1" applyFont="1" applyBorder="1"/>
    <xf numFmtId="164" fontId="3" fillId="0" borderId="11" xfId="4" applyNumberFormat="1" applyFont="1" applyFill="1" applyBorder="1"/>
    <xf numFmtId="0" fontId="1" fillId="0" borderId="11" xfId="0" applyFont="1" applyBorder="1"/>
    <xf numFmtId="0" fontId="4" fillId="0" borderId="12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164" fontId="2" fillId="0" borderId="3" xfId="4" applyNumberFormat="1" applyFont="1" applyBorder="1"/>
    <xf numFmtId="164" fontId="2" fillId="0" borderId="3" xfId="4" applyNumberFormat="1" applyFont="1" applyFill="1" applyBorder="1"/>
    <xf numFmtId="0" fontId="2" fillId="0" borderId="4" xfId="0" applyFont="1" applyBorder="1"/>
    <xf numFmtId="164" fontId="2" fillId="0" borderId="9" xfId="4" applyNumberFormat="1" applyFont="1" applyBorder="1" applyAlignment="1">
      <alignment horizontal="center"/>
    </xf>
    <xf numFmtId="43" fontId="7" fillId="0" borderId="10" xfId="5" applyFont="1" applyFill="1" applyBorder="1" applyAlignment="1">
      <alignment horizontal="right"/>
    </xf>
    <xf numFmtId="164" fontId="3" fillId="0" borderId="10" xfId="4" applyNumberFormat="1" applyFont="1" applyBorder="1"/>
    <xf numFmtId="164" fontId="3" fillId="0" borderId="10" xfId="4" applyNumberFormat="1" applyFont="1" applyFill="1" applyBorder="1"/>
    <xf numFmtId="0" fontId="2" fillId="0" borderId="14" xfId="0" applyFont="1" applyBorder="1"/>
    <xf numFmtId="0" fontId="7" fillId="0" borderId="10" xfId="0" quotePrefix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/>
    <xf numFmtId="0" fontId="0" fillId="0" borderId="3" xfId="0" applyBorder="1"/>
    <xf numFmtId="10" fontId="1" fillId="0" borderId="2" xfId="3" applyNumberFormat="1" applyFont="1" applyBorder="1" applyAlignment="1">
      <alignment vertical="center"/>
    </xf>
    <xf numFmtId="164" fontId="1" fillId="0" borderId="3" xfId="4" applyNumberFormat="1" applyFont="1" applyBorder="1" applyAlignment="1">
      <alignment vertical="center"/>
    </xf>
    <xf numFmtId="164" fontId="1" fillId="0" borderId="2" xfId="4" applyNumberFormat="1" applyFont="1" applyFill="1" applyBorder="1" applyAlignment="1">
      <alignment vertical="center"/>
    </xf>
    <xf numFmtId="164" fontId="1" fillId="0" borderId="4" xfId="4" applyNumberFormat="1" applyFont="1" applyBorder="1" applyAlignment="1">
      <alignment vertical="center"/>
    </xf>
    <xf numFmtId="164" fontId="1" fillId="0" borderId="2" xfId="4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0" fontId="2" fillId="0" borderId="6" xfId="3" applyNumberFormat="1" applyFont="1" applyBorder="1" applyAlignment="1">
      <alignment vertical="center"/>
    </xf>
    <xf numFmtId="164" fontId="2" fillId="0" borderId="0" xfId="4" applyNumberFormat="1" applyFont="1" applyBorder="1" applyAlignment="1">
      <alignment vertical="center"/>
    </xf>
    <xf numFmtId="164" fontId="2" fillId="0" borderId="6" xfId="4" applyNumberFormat="1" applyFont="1" applyFill="1" applyBorder="1" applyAlignment="1">
      <alignment vertical="center"/>
    </xf>
    <xf numFmtId="164" fontId="2" fillId="0" borderId="7" xfId="4" applyNumberFormat="1" applyFont="1" applyBorder="1" applyAlignment="1">
      <alignment vertical="center"/>
    </xf>
    <xf numFmtId="164" fontId="2" fillId="0" borderId="6" xfId="4" applyNumberFormat="1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/>
    </xf>
    <xf numFmtId="10" fontId="1" fillId="0" borderId="6" xfId="3" applyNumberFormat="1" applyFont="1" applyBorder="1" applyAlignment="1">
      <alignment vertical="center"/>
    </xf>
    <xf numFmtId="164" fontId="1" fillId="0" borderId="6" xfId="4" applyNumberFormat="1" applyFont="1" applyFill="1" applyBorder="1" applyAlignment="1">
      <alignment vertical="center"/>
    </xf>
    <xf numFmtId="164" fontId="1" fillId="0" borderId="7" xfId="4" applyNumberFormat="1" applyFont="1" applyBorder="1" applyAlignment="1">
      <alignment vertical="center"/>
    </xf>
    <xf numFmtId="43" fontId="1" fillId="0" borderId="6" xfId="5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8" fillId="0" borderId="5" xfId="0" quotePrefix="1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43" fontId="2" fillId="0" borderId="6" xfId="5" applyFont="1" applyBorder="1" applyAlignment="1">
      <alignment horizontal="right" vertical="center"/>
    </xf>
    <xf numFmtId="0" fontId="14" fillId="0" borderId="7" xfId="0" applyFont="1" applyBorder="1" applyAlignment="1">
      <alignment vertical="center" wrapText="1"/>
    </xf>
    <xf numFmtId="0" fontId="7" fillId="0" borderId="5" xfId="0" quotePrefix="1" applyFont="1" applyBorder="1" applyAlignment="1">
      <alignment horizontal="center" vertical="center"/>
    </xf>
    <xf numFmtId="10" fontId="1" fillId="0" borderId="6" xfId="3" applyNumberFormat="1" applyFont="1" applyBorder="1" applyAlignment="1">
      <alignment horizontal="center" vertical="center"/>
    </xf>
    <xf numFmtId="164" fontId="1" fillId="0" borderId="0" xfId="4" applyNumberFormat="1" applyFont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43" fontId="7" fillId="0" borderId="5" xfId="5" applyFont="1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164" fontId="2" fillId="0" borderId="8" xfId="4" applyNumberFormat="1" applyFont="1" applyFill="1" applyBorder="1" applyAlignment="1">
      <alignment vertical="center"/>
    </xf>
    <xf numFmtId="164" fontId="2" fillId="0" borderId="8" xfId="4" applyNumberFormat="1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7" fillId="0" borderId="10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164" fontId="2" fillId="0" borderId="15" xfId="4" applyNumberFormat="1" applyFont="1" applyBorder="1" applyAlignment="1">
      <alignment horizontal="center"/>
    </xf>
    <xf numFmtId="43" fontId="7" fillId="0" borderId="12" xfId="5" applyFont="1" applyFill="1" applyBorder="1" applyAlignment="1">
      <alignment horizontal="right"/>
    </xf>
    <xf numFmtId="164" fontId="3" fillId="0" borderId="12" xfId="4" applyNumberFormat="1" applyFont="1" applyBorder="1"/>
    <xf numFmtId="164" fontId="3" fillId="0" borderId="12" xfId="4" applyNumberFormat="1" applyFont="1" applyFill="1" applyBorder="1"/>
    <xf numFmtId="164" fontId="2" fillId="0" borderId="12" xfId="4" applyNumberFormat="1" applyFont="1" applyBorder="1"/>
    <xf numFmtId="0" fontId="2" fillId="0" borderId="12" xfId="0" applyFont="1" applyBorder="1"/>
    <xf numFmtId="0" fontId="7" fillId="0" borderId="12" xfId="0" quotePrefix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10" fontId="16" fillId="0" borderId="6" xfId="3" applyNumberFormat="1" applyFont="1" applyBorder="1" applyAlignment="1">
      <alignment vertical="center"/>
    </xf>
    <xf numFmtId="43" fontId="13" fillId="0" borderId="12" xfId="5" applyFont="1" applyFill="1" applyBorder="1" applyAlignment="1">
      <alignment horizontal="right" vertical="center"/>
    </xf>
    <xf numFmtId="0" fontId="0" fillId="0" borderId="12" xfId="0" applyBorder="1"/>
    <xf numFmtId="0" fontId="0" fillId="0" borderId="0" xfId="0" applyAlignment="1">
      <alignment vertical="center"/>
    </xf>
    <xf numFmtId="164" fontId="3" fillId="0" borderId="0" xfId="2" applyNumberFormat="1" applyFont="1" applyAlignment="1">
      <alignment vertical="center"/>
    </xf>
    <xf numFmtId="10" fontId="1" fillId="0" borderId="1" xfId="3" applyNumberFormat="1" applyFont="1" applyBorder="1" applyAlignment="1">
      <alignment horizontal="center" vertical="center"/>
    </xf>
    <xf numFmtId="164" fontId="3" fillId="0" borderId="2" xfId="4" applyNumberFormat="1" applyFont="1" applyFill="1" applyBorder="1" applyAlignment="1">
      <alignment vertical="center"/>
    </xf>
    <xf numFmtId="164" fontId="3" fillId="0" borderId="4" xfId="4" applyNumberFormat="1" applyFont="1" applyBorder="1" applyAlignment="1">
      <alignment vertical="center"/>
    </xf>
    <xf numFmtId="43" fontId="0" fillId="0" borderId="4" xfId="0" applyNumberForma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10" fontId="2" fillId="0" borderId="5" xfId="3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right" vertical="center"/>
    </xf>
    <xf numFmtId="43" fontId="2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64" fontId="3" fillId="0" borderId="6" xfId="4" applyNumberFormat="1" applyFont="1" applyFill="1" applyBorder="1" applyAlignment="1">
      <alignment vertical="center"/>
    </xf>
    <xf numFmtId="164" fontId="3" fillId="0" borderId="7" xfId="4" applyNumberFormat="1" applyFont="1" applyBorder="1" applyAlignment="1">
      <alignment vertical="center"/>
    </xf>
    <xf numFmtId="43" fontId="0" fillId="0" borderId="6" xfId="0" applyNumberFormat="1" applyBorder="1" applyAlignment="1">
      <alignment horizontal="right" vertical="center"/>
    </xf>
    <xf numFmtId="0" fontId="1" fillId="0" borderId="6" xfId="0" applyFont="1" applyBorder="1"/>
    <xf numFmtId="43" fontId="2" fillId="0" borderId="8" xfId="0" applyNumberFormat="1" applyFont="1" applyBorder="1" applyAlignment="1">
      <alignment horizontal="right" vertical="center"/>
    </xf>
    <xf numFmtId="0" fontId="2" fillId="0" borderId="8" xfId="0" applyFont="1" applyBorder="1"/>
    <xf numFmtId="10" fontId="2" fillId="0" borderId="11" xfId="3" applyNumberFormat="1" applyFont="1" applyBorder="1" applyAlignment="1"/>
    <xf numFmtId="43" fontId="13" fillId="0" borderId="15" xfId="5" applyFont="1" applyFill="1" applyBorder="1" applyAlignment="1">
      <alignment horizontal="right" vertical="center"/>
    </xf>
    <xf numFmtId="164" fontId="14" fillId="0" borderId="12" xfId="4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3" fillId="0" borderId="10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164" fontId="1" fillId="0" borderId="6" xfId="4" applyNumberFormat="1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43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43" fontId="0" fillId="0" borderId="6" xfId="0" applyNumberFormat="1" applyBorder="1" applyAlignment="1">
      <alignment horizontal="right"/>
    </xf>
    <xf numFmtId="43" fontId="7" fillId="0" borderId="6" xfId="5" applyFont="1" applyFill="1" applyBorder="1" applyAlignment="1">
      <alignment horizontal="right"/>
    </xf>
    <xf numFmtId="43" fontId="8" fillId="0" borderId="6" xfId="5" applyFont="1" applyFill="1" applyBorder="1" applyAlignment="1">
      <alignment horizontal="right"/>
    </xf>
    <xf numFmtId="0" fontId="1" fillId="0" borderId="6" xfId="0" quotePrefix="1" applyFont="1" applyBorder="1"/>
    <xf numFmtId="10" fontId="2" fillId="0" borderId="8" xfId="3" applyNumberFormat="1" applyFont="1" applyBorder="1" applyAlignment="1"/>
    <xf numFmtId="43" fontId="7" fillId="0" borderId="8" xfId="5" applyFont="1" applyFill="1" applyBorder="1" applyAlignment="1">
      <alignment horizontal="right"/>
    </xf>
    <xf numFmtId="164" fontId="2" fillId="0" borderId="8" xfId="4" applyNumberFormat="1" applyFont="1" applyBorder="1"/>
    <xf numFmtId="164" fontId="1" fillId="0" borderId="6" xfId="4" applyNumberFormat="1" applyFont="1" applyFill="1" applyBorder="1"/>
    <xf numFmtId="0" fontId="0" fillId="0" borderId="6" xfId="0" applyBorder="1"/>
    <xf numFmtId="164" fontId="3" fillId="0" borderId="7" xfId="4" applyNumberFormat="1" applyFont="1" applyFill="1" applyBorder="1"/>
    <xf numFmtId="43" fontId="2" fillId="0" borderId="6" xfId="4" applyNumberFormat="1" applyFont="1" applyBorder="1"/>
    <xf numFmtId="164" fontId="2" fillId="0" borderId="8" xfId="4" applyNumberFormat="1" applyFont="1" applyFill="1" applyBorder="1"/>
    <xf numFmtId="43" fontId="2" fillId="0" borderId="8" xfId="0" applyNumberFormat="1" applyFont="1" applyBorder="1" applyAlignment="1">
      <alignment horizontal="right"/>
    </xf>
    <xf numFmtId="164" fontId="14" fillId="0" borderId="12" xfId="4" applyNumberFormat="1" applyFont="1" applyFill="1" applyBorder="1" applyAlignment="1">
      <alignment vertical="center"/>
    </xf>
    <xf numFmtId="4" fontId="3" fillId="0" borderId="0" xfId="1" applyNumberFormat="1" applyFont="1"/>
    <xf numFmtId="10" fontId="14" fillId="0" borderId="6" xfId="3" applyNumberFormat="1" applyFont="1" applyBorder="1" applyAlignment="1">
      <alignment vertical="center"/>
    </xf>
    <xf numFmtId="43" fontId="17" fillId="0" borderId="12" xfId="5" applyFont="1" applyFill="1" applyBorder="1" applyAlignment="1">
      <alignment horizontal="right" vertical="center"/>
    </xf>
    <xf numFmtId="0" fontId="13" fillId="0" borderId="12" xfId="0" applyFont="1" applyBorder="1" applyAlignment="1">
      <alignment horizontal="center"/>
    </xf>
    <xf numFmtId="164" fontId="3" fillId="0" borderId="0" xfId="2" applyNumberFormat="1" applyFont="1" applyFill="1"/>
    <xf numFmtId="165" fontId="0" fillId="0" borderId="0" xfId="0" applyNumberFormat="1"/>
    <xf numFmtId="10" fontId="1" fillId="0" borderId="2" xfId="3" applyNumberFormat="1" applyFont="1" applyBorder="1" applyAlignment="1"/>
    <xf numFmtId="43" fontId="8" fillId="0" borderId="3" xfId="1" applyFont="1" applyFill="1" applyBorder="1" applyAlignment="1">
      <alignment horizontal="right"/>
    </xf>
    <xf numFmtId="164" fontId="1" fillId="0" borderId="1" xfId="2" applyNumberFormat="1" applyFont="1" applyBorder="1"/>
    <xf numFmtId="164" fontId="3" fillId="0" borderId="2" xfId="2" applyNumberFormat="1" applyFont="1" applyFill="1" applyBorder="1"/>
    <xf numFmtId="164" fontId="3" fillId="0" borderId="2" xfId="2" applyNumberFormat="1" applyFont="1" applyBorder="1"/>
    <xf numFmtId="0" fontId="1" fillId="0" borderId="2" xfId="0" applyFont="1" applyBorder="1" applyAlignment="1">
      <alignment horizontal="left" vertical="center" wrapText="1"/>
    </xf>
    <xf numFmtId="0" fontId="12" fillId="0" borderId="3" xfId="0" quotePrefix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18" fillId="0" borderId="0" xfId="0" applyNumberFormat="1" applyFont="1"/>
    <xf numFmtId="43" fontId="0" fillId="0" borderId="0" xfId="0" applyNumberFormat="1"/>
    <xf numFmtId="43" fontId="7" fillId="0" borderId="0" xfId="1" applyFont="1" applyFill="1" applyBorder="1" applyAlignment="1">
      <alignment horizontal="right"/>
    </xf>
    <xf numFmtId="164" fontId="2" fillId="0" borderId="5" xfId="2" applyNumberFormat="1" applyFont="1" applyBorder="1"/>
    <xf numFmtId="164" fontId="2" fillId="0" borderId="6" xfId="2" applyNumberFormat="1" applyFont="1" applyFill="1" applyBorder="1"/>
    <xf numFmtId="164" fontId="2" fillId="0" borderId="6" xfId="2" applyNumberFormat="1" applyFont="1" applyBorder="1"/>
    <xf numFmtId="0" fontId="2" fillId="0" borderId="6" xfId="0" applyFont="1" applyBorder="1" applyAlignment="1">
      <alignment horizontal="left" vertical="center" wrapText="1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43" fontId="8" fillId="0" borderId="0" xfId="1" applyFont="1" applyFill="1" applyBorder="1" applyAlignment="1">
      <alignment horizontal="right"/>
    </xf>
    <xf numFmtId="164" fontId="1" fillId="0" borderId="5" xfId="2" applyNumberFormat="1" applyFont="1" applyBorder="1"/>
    <xf numFmtId="164" fontId="3" fillId="0" borderId="6" xfId="2" applyNumberFormat="1" applyFont="1" applyFill="1" applyBorder="1"/>
    <xf numFmtId="164" fontId="3" fillId="0" borderId="6" xfId="2" applyNumberFormat="1" applyFont="1" applyBorder="1"/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3" fontId="7" fillId="0" borderId="7" xfId="1" applyFont="1" applyFill="1" applyBorder="1" applyAlignment="1">
      <alignment horizontal="right" vertical="center"/>
    </xf>
    <xf numFmtId="164" fontId="2" fillId="0" borderId="5" xfId="2" applyNumberFormat="1" applyFont="1" applyBorder="1" applyAlignment="1">
      <alignment vertical="center"/>
    </xf>
    <xf numFmtId="164" fontId="2" fillId="2" borderId="6" xfId="2" applyNumberFormat="1" applyFont="1" applyFill="1" applyBorder="1" applyAlignment="1">
      <alignment vertical="center"/>
    </xf>
    <xf numFmtId="164" fontId="2" fillId="0" borderId="6" xfId="2" applyNumberFormat="1" applyFont="1" applyBorder="1" applyAlignment="1">
      <alignment vertical="center"/>
    </xf>
    <xf numFmtId="164" fontId="7" fillId="0" borderId="6" xfId="2" applyNumberFormat="1" applyFont="1" applyBorder="1" applyAlignment="1">
      <alignment vertical="center"/>
    </xf>
    <xf numFmtId="0" fontId="19" fillId="0" borderId="0" xfId="0" quotePrefix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3" fontId="8" fillId="0" borderId="7" xfId="1" applyFont="1" applyFill="1" applyBorder="1" applyAlignment="1">
      <alignment horizontal="right"/>
    </xf>
    <xf numFmtId="165" fontId="0" fillId="2" borderId="6" xfId="0" applyNumberFormat="1" applyFill="1" applyBorder="1"/>
    <xf numFmtId="164" fontId="7" fillId="0" borderId="6" xfId="2" applyNumberFormat="1" applyFont="1" applyFill="1" applyBorder="1" applyAlignment="1">
      <alignment vertical="center"/>
    </xf>
    <xf numFmtId="164" fontId="20" fillId="0" borderId="0" xfId="0" applyNumberFormat="1" applyFont="1"/>
    <xf numFmtId="165" fontId="4" fillId="2" borderId="6" xfId="0" applyNumberFormat="1" applyFont="1" applyFill="1" applyBorder="1"/>
    <xf numFmtId="164" fontId="13" fillId="0" borderId="6" xfId="2" applyNumberFormat="1" applyFont="1" applyBorder="1" applyAlignment="1">
      <alignment vertical="center"/>
    </xf>
    <xf numFmtId="164" fontId="8" fillId="0" borderId="6" xfId="2" applyNumberFormat="1" applyFont="1" applyBorder="1"/>
    <xf numFmtId="43" fontId="1" fillId="0" borderId="6" xfId="1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wrapText="1"/>
    </xf>
    <xf numFmtId="164" fontId="2" fillId="0" borderId="6" xfId="2" applyNumberFormat="1" applyFont="1" applyFill="1" applyBorder="1" applyAlignment="1">
      <alignment vertical="center"/>
    </xf>
    <xf numFmtId="164" fontId="0" fillId="0" borderId="7" xfId="0" applyNumberFormat="1" applyBorder="1"/>
    <xf numFmtId="43" fontId="3" fillId="0" borderId="6" xfId="1" applyFont="1" applyBorder="1" applyAlignment="1">
      <alignment vertical="center"/>
    </xf>
    <xf numFmtId="43" fontId="8" fillId="0" borderId="7" xfId="1" applyFont="1" applyFill="1" applyBorder="1" applyAlignment="1">
      <alignment horizontal="right" vertical="center"/>
    </xf>
    <xf numFmtId="164" fontId="1" fillId="0" borderId="5" xfId="2" applyNumberFormat="1" applyFont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164" fontId="3" fillId="0" borderId="6" xfId="2" applyNumberFormat="1" applyFont="1" applyBorder="1" applyAlignment="1">
      <alignment vertical="center"/>
    </xf>
    <xf numFmtId="0" fontId="0" fillId="0" borderId="6" xfId="0" applyBorder="1" applyAlignment="1">
      <alignment wrapText="1"/>
    </xf>
    <xf numFmtId="164" fontId="0" fillId="0" borderId="7" xfId="0" applyNumberFormat="1" applyBorder="1" applyAlignment="1">
      <alignment wrapText="1"/>
    </xf>
    <xf numFmtId="164" fontId="2" fillId="0" borderId="0" xfId="0" applyNumberFormat="1" applyFont="1"/>
    <xf numFmtId="164" fontId="1" fillId="0" borderId="5" xfId="2" applyNumberFormat="1" applyFont="1" applyFill="1" applyBorder="1"/>
    <xf numFmtId="0" fontId="6" fillId="0" borderId="6" xfId="0" applyFont="1" applyBorder="1"/>
    <xf numFmtId="49" fontId="1" fillId="0" borderId="0" xfId="6" applyNumberFormat="1">
      <alignment vertical="center"/>
    </xf>
    <xf numFmtId="0" fontId="1" fillId="0" borderId="0" xfId="6">
      <alignment vertical="center"/>
    </xf>
    <xf numFmtId="0" fontId="1" fillId="0" borderId="7" xfId="6" applyBorder="1">
      <alignment vertical="center"/>
    </xf>
    <xf numFmtId="0" fontId="15" fillId="0" borderId="6" xfId="0" applyFont="1" applyBorder="1" applyAlignment="1">
      <alignment vertical="center"/>
    </xf>
    <xf numFmtId="43" fontId="7" fillId="0" borderId="10" xfId="1" applyFont="1" applyFill="1" applyBorder="1" applyAlignment="1">
      <alignment horizontal="right" vertical="center"/>
    </xf>
    <xf numFmtId="164" fontId="2" fillId="0" borderId="9" xfId="2" applyNumberFormat="1" applyFont="1" applyBorder="1" applyAlignment="1">
      <alignment vertical="center"/>
    </xf>
    <xf numFmtId="164" fontId="2" fillId="2" borderId="8" xfId="2" applyNumberFormat="1" applyFont="1" applyFill="1" applyBorder="1" applyAlignment="1">
      <alignment vertical="center"/>
    </xf>
    <xf numFmtId="164" fontId="2" fillId="0" borderId="8" xfId="2" applyNumberFormat="1" applyFont="1" applyFill="1" applyBorder="1" applyAlignment="1">
      <alignment vertical="center"/>
    </xf>
    <xf numFmtId="164" fontId="2" fillId="0" borderId="8" xfId="2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9" fillId="0" borderId="9" xfId="0" quotePrefix="1" applyFont="1" applyBorder="1" applyAlignment="1">
      <alignment horizontal="center" vertical="center"/>
    </xf>
    <xf numFmtId="49" fontId="1" fillId="0" borderId="10" xfId="6" applyNumberFormat="1" applyBorder="1">
      <alignment vertical="center"/>
    </xf>
    <xf numFmtId="0" fontId="1" fillId="0" borderId="10" xfId="6" applyBorder="1">
      <alignment vertical="center"/>
    </xf>
    <xf numFmtId="0" fontId="1" fillId="0" borderId="14" xfId="6" applyBorder="1">
      <alignment vertical="center"/>
    </xf>
    <xf numFmtId="164" fontId="2" fillId="0" borderId="15" xfId="2" applyNumberFormat="1" applyFont="1" applyBorder="1" applyAlignment="1">
      <alignment horizontal="center"/>
    </xf>
    <xf numFmtId="164" fontId="3" fillId="0" borderId="12" xfId="2" applyNumberFormat="1" applyFont="1" applyBorder="1"/>
    <xf numFmtId="164" fontId="2" fillId="0" borderId="12" xfId="2" applyNumberFormat="1" applyFont="1" applyBorder="1"/>
    <xf numFmtId="4" fontId="2" fillId="0" borderId="0" xfId="0" applyNumberFormat="1" applyFont="1"/>
    <xf numFmtId="10" fontId="16" fillId="0" borderId="6" xfId="3" applyNumberFormat="1" applyFont="1" applyBorder="1" applyAlignment="1"/>
    <xf numFmtId="43" fontId="14" fillId="0" borderId="12" xfId="0" applyNumberFormat="1" applyFont="1" applyBorder="1" applyAlignment="1">
      <alignment vertical="center"/>
    </xf>
    <xf numFmtId="164" fontId="16" fillId="0" borderId="12" xfId="2" applyNumberFormat="1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quotePrefix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64" fontId="3" fillId="0" borderId="15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0" fillId="0" borderId="2" xfId="0" applyBorder="1"/>
    <xf numFmtId="164" fontId="3" fillId="0" borderId="3" xfId="2" applyNumberFormat="1" applyFont="1" applyBorder="1"/>
    <xf numFmtId="164" fontId="3" fillId="0" borderId="4" xfId="2" applyNumberFormat="1" applyFont="1" applyBorder="1"/>
    <xf numFmtId="4" fontId="3" fillId="0" borderId="0" xfId="1" applyNumberFormat="1" applyFont="1" applyFill="1"/>
    <xf numFmtId="10" fontId="21" fillId="0" borderId="6" xfId="3" applyNumberFormat="1" applyFont="1" applyBorder="1" applyAlignment="1"/>
    <xf numFmtId="43" fontId="21" fillId="0" borderId="7" xfId="0" applyNumberFormat="1" applyFont="1" applyBorder="1" applyAlignment="1">
      <alignment vertical="center"/>
    </xf>
    <xf numFmtId="164" fontId="21" fillId="0" borderId="7" xfId="2" applyNumberFormat="1" applyFont="1" applyBorder="1" applyAlignment="1">
      <alignment vertical="center"/>
    </xf>
    <xf numFmtId="164" fontId="22" fillId="0" borderId="7" xfId="2" applyNumberFormat="1" applyFont="1" applyBorder="1" applyAlignment="1">
      <alignment vertical="center"/>
    </xf>
    <xf numFmtId="164" fontId="16" fillId="0" borderId="0" xfId="2" applyNumberFormat="1" applyFont="1" applyBorder="1"/>
    <xf numFmtId="0" fontId="16" fillId="0" borderId="6" xfId="0" applyFont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/>
    </xf>
    <xf numFmtId="164" fontId="3" fillId="0" borderId="0" xfId="2" applyNumberFormat="1" applyFont="1" applyBorder="1"/>
    <xf numFmtId="164" fontId="3" fillId="0" borderId="7" xfId="2" applyNumberFormat="1" applyFont="1" applyBorder="1"/>
    <xf numFmtId="0" fontId="4" fillId="0" borderId="7" xfId="0" applyFont="1" applyBorder="1"/>
    <xf numFmtId="1" fontId="0" fillId="0" borderId="0" xfId="0" applyNumberFormat="1"/>
    <xf numFmtId="164" fontId="3" fillId="0" borderId="0" xfId="2" applyNumberFormat="1" applyFont="1" applyFill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0" fillId="3" borderId="11" xfId="0" applyNumberFormat="1" applyFill="1" applyBorder="1" applyAlignment="1">
      <alignment horizontal="center" vertical="center" wrapText="1"/>
    </xf>
    <xf numFmtId="1" fontId="3" fillId="3" borderId="12" xfId="2" applyNumberFormat="1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/>
    </xf>
    <xf numFmtId="1" fontId="3" fillId="3" borderId="13" xfId="2" applyNumberFormat="1" applyFont="1" applyFill="1" applyBorder="1" applyAlignment="1">
      <alignment horizontal="center"/>
    </xf>
    <xf numFmtId="1" fontId="3" fillId="3" borderId="12" xfId="2" applyNumberFormat="1" applyFont="1" applyFill="1" applyBorder="1" applyAlignment="1">
      <alignment horizontal="center" vertical="center" wrapText="1"/>
    </xf>
    <xf numFmtId="1" fontId="4" fillId="3" borderId="12" xfId="0" applyNumberFormat="1" applyFont="1" applyFill="1" applyBorder="1" applyAlignment="1">
      <alignment horizontal="center"/>
    </xf>
    <xf numFmtId="164" fontId="2" fillId="4" borderId="2" xfId="2" applyNumberFormat="1" applyFont="1" applyFill="1" applyBorder="1" applyAlignment="1">
      <alignment horizontal="center"/>
    </xf>
    <xf numFmtId="164" fontId="2" fillId="4" borderId="3" xfId="2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4" borderId="8" xfId="2" applyNumberFormat="1" applyFont="1" applyFill="1" applyBorder="1" applyAlignment="1">
      <alignment horizontal="center"/>
    </xf>
    <xf numFmtId="164" fontId="2" fillId="4" borderId="0" xfId="2" quotePrefix="1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0" fontId="7" fillId="4" borderId="10" xfId="0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2" fillId="4" borderId="10" xfId="2" applyNumberFormat="1" applyFont="1" applyFill="1" applyBorder="1" applyAlignment="1">
      <alignment horizontal="center" vertical="center" wrapText="1"/>
    </xf>
    <xf numFmtId="164" fontId="2" fillId="4" borderId="0" xfId="2" applyNumberFormat="1" applyFont="1" applyFill="1" applyBorder="1" applyAlignment="1">
      <alignment horizontal="center" vertical="center" wrapText="1"/>
    </xf>
    <xf numFmtId="164" fontId="2" fillId="4" borderId="3" xfId="2" applyNumberFormat="1" applyFont="1" applyFill="1" applyBorder="1" applyAlignment="1">
      <alignment horizontal="center" vertical="center" wrapText="1"/>
    </xf>
    <xf numFmtId="164" fontId="2" fillId="4" borderId="13" xfId="2" applyNumberFormat="1" applyFont="1" applyFill="1" applyBorder="1" applyAlignment="1">
      <alignment horizontal="center"/>
    </xf>
    <xf numFmtId="164" fontId="2" fillId="4" borderId="12" xfId="2" applyNumberFormat="1" applyFont="1" applyFill="1" applyBorder="1" applyAlignment="1">
      <alignment horizontal="center"/>
    </xf>
    <xf numFmtId="164" fontId="2" fillId="4" borderId="8" xfId="2" applyNumberFormat="1" applyFont="1" applyFill="1" applyBorder="1" applyAlignment="1">
      <alignment horizontal="center" vertical="center" wrapText="1"/>
    </xf>
    <xf numFmtId="164" fontId="2" fillId="4" borderId="6" xfId="2" applyNumberFormat="1" applyFont="1" applyFill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[0]" xfId="2" builtinId="6"/>
    <cellStyle name="Comma [0] 2" xfId="4" xr:uid="{FA5774AC-B6B5-4CAE-95A1-CC8BA39FC7E5}"/>
    <cellStyle name="Comma 2" xfId="5" xr:uid="{20D7B54A-DBB3-4973-AABF-F654A30AB3A1}"/>
    <cellStyle name="Normal" xfId="0" builtinId="0"/>
    <cellStyle name="Normal 2" xfId="6" xr:uid="{D15B127A-7532-430E-A342-0C1D465DC29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8.%20Agustus%202025\Lap%20Realisasi%20Agustus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8.%20Agustus%202025\Lap%20Realisasi%20April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1">
          <cell r="I11">
            <v>5361926319</v>
          </cell>
        </row>
        <row r="12">
          <cell r="G12">
            <v>53385000000</v>
          </cell>
          <cell r="H12">
            <v>28270031460</v>
          </cell>
          <cell r="I12">
            <v>4972684194</v>
          </cell>
        </row>
        <row r="13">
          <cell r="G13">
            <v>472500000</v>
          </cell>
          <cell r="H13">
            <v>153519868</v>
          </cell>
          <cell r="I13">
            <v>24433075</v>
          </cell>
        </row>
        <row r="14">
          <cell r="G14">
            <v>2142500000</v>
          </cell>
          <cell r="H14">
            <v>2272990122</v>
          </cell>
          <cell r="I14">
            <v>364809050</v>
          </cell>
        </row>
        <row r="16">
          <cell r="G16">
            <v>151239476287</v>
          </cell>
          <cell r="H16">
            <v>102881951530.60001</v>
          </cell>
          <cell r="I16">
            <v>14826949454.200001</v>
          </cell>
        </row>
        <row r="17">
          <cell r="G17">
            <v>12165000000</v>
          </cell>
          <cell r="H17">
            <v>771153502</v>
          </cell>
          <cell r="I17">
            <v>138285809</v>
          </cell>
        </row>
        <row r="19">
          <cell r="H19">
            <v>3087411896.9000001</v>
          </cell>
          <cell r="I19">
            <v>532233816</v>
          </cell>
        </row>
        <row r="20">
          <cell r="H20">
            <v>272429750</v>
          </cell>
          <cell r="I20">
            <v>12634125</v>
          </cell>
        </row>
        <row r="21">
          <cell r="H21">
            <v>500000</v>
          </cell>
          <cell r="I21">
            <v>0</v>
          </cell>
        </row>
        <row r="22">
          <cell r="H22">
            <v>1565467825.9000001</v>
          </cell>
          <cell r="I22">
            <v>240437481</v>
          </cell>
        </row>
        <row r="23">
          <cell r="H23">
            <v>594793035.5</v>
          </cell>
          <cell r="I23">
            <v>138054869</v>
          </cell>
        </row>
        <row r="24">
          <cell r="H24">
            <v>471761745</v>
          </cell>
          <cell r="I24">
            <v>78626434</v>
          </cell>
        </row>
        <row r="25">
          <cell r="H25">
            <v>842765451</v>
          </cell>
          <cell r="I25">
            <v>171759628</v>
          </cell>
        </row>
        <row r="27">
          <cell r="G27">
            <v>22740000000</v>
          </cell>
          <cell r="H27">
            <v>16827114370</v>
          </cell>
          <cell r="I27">
            <v>728706685</v>
          </cell>
        </row>
        <row r="28">
          <cell r="G28">
            <v>1155000000</v>
          </cell>
          <cell r="H28">
            <v>1239732795</v>
          </cell>
          <cell r="I28">
            <v>170984700</v>
          </cell>
        </row>
        <row r="29">
          <cell r="G29">
            <v>1575000</v>
          </cell>
          <cell r="H29">
            <v>0</v>
          </cell>
          <cell r="I29">
            <v>0</v>
          </cell>
        </row>
        <row r="30">
          <cell r="G30">
            <v>1050000</v>
          </cell>
          <cell r="H30">
            <v>21600000</v>
          </cell>
          <cell r="I30">
            <v>2400000</v>
          </cell>
        </row>
        <row r="31">
          <cell r="G31">
            <v>102375000</v>
          </cell>
          <cell r="H31">
            <v>98453320</v>
          </cell>
          <cell r="I31">
            <v>0</v>
          </cell>
        </row>
        <row r="33">
          <cell r="G33">
            <v>107610000000</v>
          </cell>
          <cell r="H33">
            <v>65032563875</v>
          </cell>
          <cell r="I33">
            <v>9839047500</v>
          </cell>
        </row>
        <row r="34">
          <cell r="G34">
            <v>450000000</v>
          </cell>
          <cell r="H34">
            <v>228822141.58999997</v>
          </cell>
          <cell r="I34">
            <v>25723776.5</v>
          </cell>
        </row>
        <row r="36">
          <cell r="G36">
            <v>4000000000</v>
          </cell>
          <cell r="H36">
            <v>3629638312</v>
          </cell>
          <cell r="I36">
            <v>397623222</v>
          </cell>
        </row>
        <row r="38">
          <cell r="G38">
            <v>3500000000</v>
          </cell>
          <cell r="H38">
            <v>1925780782.7</v>
          </cell>
          <cell r="I38">
            <v>258812847</v>
          </cell>
        </row>
        <row r="40">
          <cell r="G40">
            <v>73000000000</v>
          </cell>
          <cell r="H40">
            <v>57088009172</v>
          </cell>
          <cell r="I40">
            <v>5636074529</v>
          </cell>
        </row>
        <row r="42">
          <cell r="G42">
            <v>220000000000</v>
          </cell>
          <cell r="H42">
            <v>119350121958.72</v>
          </cell>
          <cell r="I42">
            <v>29462388998</v>
          </cell>
        </row>
        <row r="43">
          <cell r="G43">
            <v>126293996903</v>
          </cell>
          <cell r="H43">
            <v>72049033450</v>
          </cell>
          <cell r="I43">
            <v>12534056500</v>
          </cell>
        </row>
        <row r="45">
          <cell r="G45">
            <v>57801526810</v>
          </cell>
          <cell r="H45">
            <v>30900242400</v>
          </cell>
          <cell r="I45">
            <v>4160124500</v>
          </cell>
        </row>
      </sheetData>
      <sheetData sheetId="3">
        <row r="65">
          <cell r="H65">
            <v>434018750</v>
          </cell>
          <cell r="I65">
            <v>212080000</v>
          </cell>
          <cell r="J65">
            <v>24875000</v>
          </cell>
        </row>
        <row r="67">
          <cell r="H67">
            <v>21000000000</v>
          </cell>
          <cell r="I67">
            <v>14625948000</v>
          </cell>
          <cell r="J67">
            <v>2066990000</v>
          </cell>
        </row>
        <row r="69">
          <cell r="H69">
            <v>17000000000</v>
          </cell>
          <cell r="I69">
            <v>3389311771</v>
          </cell>
          <cell r="J69">
            <v>501943300</v>
          </cell>
        </row>
        <row r="71">
          <cell r="H71">
            <v>2160000000</v>
          </cell>
          <cell r="I71">
            <v>995062000</v>
          </cell>
          <cell r="J71">
            <v>140053000</v>
          </cell>
        </row>
        <row r="72">
          <cell r="H72">
            <v>3690000000</v>
          </cell>
          <cell r="I72">
            <v>1950153000</v>
          </cell>
          <cell r="J72">
            <v>280834000</v>
          </cell>
        </row>
        <row r="73">
          <cell r="H73">
            <v>3150000000</v>
          </cell>
          <cell r="I73">
            <v>1621871000</v>
          </cell>
          <cell r="J73">
            <v>230930000</v>
          </cell>
        </row>
        <row r="74">
          <cell r="I74">
            <v>0</v>
          </cell>
          <cell r="J74">
            <v>53057500</v>
          </cell>
        </row>
        <row r="76">
          <cell r="H76">
            <v>12000000</v>
          </cell>
          <cell r="I76">
            <v>14500000</v>
          </cell>
          <cell r="J76">
            <v>6500000</v>
          </cell>
        </row>
        <row r="77">
          <cell r="I77">
            <v>1990000</v>
          </cell>
          <cell r="J77">
            <v>4550000</v>
          </cell>
        </row>
        <row r="79">
          <cell r="I79">
            <v>46898000</v>
          </cell>
          <cell r="J79">
            <v>61640000</v>
          </cell>
        </row>
        <row r="82">
          <cell r="H82">
            <v>1500000000</v>
          </cell>
          <cell r="I82">
            <v>1377630275</v>
          </cell>
          <cell r="J82">
            <v>143390750</v>
          </cell>
        </row>
        <row r="83">
          <cell r="H83">
            <v>50000000</v>
          </cell>
          <cell r="I83">
            <v>67500000</v>
          </cell>
          <cell r="J83">
            <v>5000000</v>
          </cell>
        </row>
        <row r="84">
          <cell r="H84">
            <v>25000000</v>
          </cell>
          <cell r="I84">
            <v>11850000</v>
          </cell>
          <cell r="J84">
            <v>4400000</v>
          </cell>
        </row>
        <row r="85">
          <cell r="I85">
            <v>16204150</v>
          </cell>
          <cell r="J85">
            <v>6030900</v>
          </cell>
        </row>
        <row r="86">
          <cell r="H86">
            <v>75000000</v>
          </cell>
          <cell r="I86">
            <v>33225000</v>
          </cell>
          <cell r="J86">
            <v>9425000</v>
          </cell>
        </row>
        <row r="87">
          <cell r="J87">
            <v>384806100</v>
          </cell>
        </row>
        <row r="88">
          <cell r="H88">
            <v>6500000000</v>
          </cell>
          <cell r="I88">
            <v>2997204185</v>
          </cell>
          <cell r="J88">
            <v>384806100</v>
          </cell>
        </row>
        <row r="89">
          <cell r="J89">
            <v>136576000</v>
          </cell>
        </row>
        <row r="90">
          <cell r="H90">
            <v>1000000000</v>
          </cell>
          <cell r="I90">
            <v>576911000</v>
          </cell>
          <cell r="J90">
            <v>136576000</v>
          </cell>
        </row>
        <row r="92">
          <cell r="H92">
            <v>52500000</v>
          </cell>
          <cell r="I92">
            <v>41892800</v>
          </cell>
          <cell r="J92">
            <v>2816000</v>
          </cell>
        </row>
        <row r="93">
          <cell r="H93">
            <v>0</v>
          </cell>
          <cell r="I93">
            <v>0</v>
          </cell>
          <cell r="J93">
            <v>5916500</v>
          </cell>
        </row>
        <row r="96">
          <cell r="H96">
            <v>15000000000</v>
          </cell>
          <cell r="I96">
            <v>3998851777</v>
          </cell>
          <cell r="J96">
            <v>618746571</v>
          </cell>
        </row>
        <row r="98">
          <cell r="H98">
            <v>1000000000</v>
          </cell>
          <cell r="I98">
            <v>310599000</v>
          </cell>
          <cell r="J98">
            <v>59112000</v>
          </cell>
        </row>
      </sheetData>
      <sheetData sheetId="4">
        <row r="93">
          <cell r="H93">
            <v>7215251561</v>
          </cell>
          <cell r="I93">
            <v>5943475505.29</v>
          </cell>
          <cell r="J93">
            <v>0</v>
          </cell>
        </row>
        <row r="94">
          <cell r="I94">
            <v>1083454210</v>
          </cell>
        </row>
        <row r="96">
          <cell r="H96">
            <v>791102018</v>
          </cell>
          <cell r="I96">
            <v>0</v>
          </cell>
        </row>
        <row r="98">
          <cell r="H98">
            <v>25000000000</v>
          </cell>
          <cell r="I98">
            <v>0</v>
          </cell>
          <cell r="J98">
            <v>22348428943</v>
          </cell>
        </row>
        <row r="106">
          <cell r="I106">
            <v>2338249438</v>
          </cell>
          <cell r="J106">
            <v>643150048</v>
          </cell>
        </row>
        <row r="107">
          <cell r="H107">
            <v>1000000000</v>
          </cell>
        </row>
        <row r="110">
          <cell r="H110">
            <v>15450000000</v>
          </cell>
          <cell r="I110">
            <v>15001546739</v>
          </cell>
          <cell r="J110">
            <v>1102336750</v>
          </cell>
        </row>
        <row r="112">
          <cell r="H112">
            <v>4000000000</v>
          </cell>
          <cell r="I112">
            <v>2668615377</v>
          </cell>
          <cell r="J112">
            <v>266996266</v>
          </cell>
        </row>
        <row r="113">
          <cell r="I113">
            <v>1479481000</v>
          </cell>
          <cell r="J113">
            <v>268967000</v>
          </cell>
        </row>
        <row r="116">
          <cell r="H116">
            <v>4000000000</v>
          </cell>
          <cell r="I116">
            <v>1116802090.0999999</v>
          </cell>
          <cell r="J116">
            <v>107672946.36</v>
          </cell>
        </row>
        <row r="118">
          <cell r="I118">
            <v>144049652.56999999</v>
          </cell>
          <cell r="J118">
            <v>10713753.039999999</v>
          </cell>
        </row>
        <row r="120">
          <cell r="I120">
            <v>2099999999.9300001</v>
          </cell>
          <cell r="J120">
            <v>509589041.06999999</v>
          </cell>
        </row>
        <row r="121">
          <cell r="I121">
            <v>3500000</v>
          </cell>
          <cell r="J121">
            <v>0</v>
          </cell>
        </row>
        <row r="122">
          <cell r="I122">
            <v>1290</v>
          </cell>
        </row>
        <row r="123">
          <cell r="I123">
            <v>2187325535.96</v>
          </cell>
          <cell r="J123">
            <v>22123343</v>
          </cell>
        </row>
        <row r="124">
          <cell r="I124">
            <v>281682234.49000001</v>
          </cell>
          <cell r="J124">
            <v>49731993.280000001</v>
          </cell>
        </row>
        <row r="126">
          <cell r="H126">
            <v>0</v>
          </cell>
        </row>
        <row r="127">
          <cell r="I127">
            <v>13922495918.209999</v>
          </cell>
          <cell r="J127">
            <v>12841328</v>
          </cell>
        </row>
        <row r="129">
          <cell r="H129">
            <v>59170739023</v>
          </cell>
          <cell r="I129">
            <v>34561716943</v>
          </cell>
          <cell r="J129">
            <v>6253884136</v>
          </cell>
        </row>
        <row r="131">
          <cell r="H131">
            <v>152100977</v>
          </cell>
          <cell r="I131">
            <v>54418760.870000005</v>
          </cell>
          <cell r="J131">
            <v>9985600.1699999999</v>
          </cell>
        </row>
        <row r="132">
          <cell r="I132">
            <v>12546300</v>
          </cell>
          <cell r="J132">
            <v>2357500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RETRIBUSI"/>
      <sheetName val="Lainlain"/>
      <sheetName val="PAD25"/>
      <sheetName val="REKAP"/>
      <sheetName val="MASTER (HARIAN) "/>
      <sheetName val="TRIBULANAN"/>
      <sheetName val="realisasi"/>
      <sheetName val="PBNDNGN"/>
      <sheetName val="PAD"/>
      <sheetName val="rEKAP PAD"/>
      <sheetName val="Penerimaan"/>
      <sheetName val="PAD23 (2)"/>
      <sheetName val="REKAP RET KEBERSIHAN"/>
      <sheetName val="PAD TRIBULAN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8">
          <cell r="K108">
            <v>1810113525</v>
          </cell>
        </row>
        <row r="118">
          <cell r="K118">
            <v>0</v>
          </cell>
        </row>
        <row r="124">
          <cell r="K124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D887-71CD-49CE-BB8E-83B7214ED25B}">
  <dimension ref="A1:O134"/>
  <sheetViews>
    <sheetView tabSelected="1" topLeftCell="A116" workbookViewId="0">
      <selection activeCell="I138" sqref="I138"/>
    </sheetView>
  </sheetViews>
  <sheetFormatPr defaultRowHeight="15" x14ac:dyDescent="0.25"/>
  <cols>
    <col min="1" max="1" width="2.85546875" style="4" customWidth="1"/>
    <col min="2" max="2" width="2.5703125" style="3" customWidth="1"/>
    <col min="3" max="5" width="3.42578125" style="3" customWidth="1"/>
    <col min="6" max="6" width="6.28515625" style="3" customWidth="1"/>
    <col min="7" max="7" width="67.5703125" customWidth="1"/>
    <col min="8" max="8" width="26.28515625" style="1" customWidth="1"/>
    <col min="9" max="9" width="26" style="1" customWidth="1"/>
    <col min="10" max="10" width="25.28515625" style="1" customWidth="1"/>
    <col min="11" max="11" width="24.5703125" style="1" customWidth="1"/>
    <col min="12" max="12" width="26.85546875" style="1" customWidth="1"/>
    <col min="13" max="13" width="11.140625" style="2" customWidth="1"/>
    <col min="14" max="14" width="24.140625" customWidth="1"/>
    <col min="15" max="15" width="23.5703125" style="1" customWidth="1"/>
    <col min="17" max="17" width="25.28515625" customWidth="1"/>
  </cols>
  <sheetData>
    <row r="1" spans="1:15" ht="24" customHeight="1" x14ac:dyDescent="0.3">
      <c r="B1" s="324" t="s">
        <v>134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5" ht="24" customHeight="1" x14ac:dyDescent="0.3">
      <c r="B2" s="324" t="s">
        <v>133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4" spans="1:15" ht="15.75" thickBot="1" x14ac:dyDescent="0.3"/>
    <row r="5" spans="1:15" ht="15.75" customHeight="1" thickBot="1" x14ac:dyDescent="0.3">
      <c r="A5" s="325" t="s">
        <v>132</v>
      </c>
      <c r="B5" s="326"/>
      <c r="C5" s="326"/>
      <c r="D5" s="326"/>
      <c r="E5" s="326"/>
      <c r="F5" s="321"/>
      <c r="G5" s="331" t="s">
        <v>131</v>
      </c>
      <c r="H5" s="334" t="s">
        <v>130</v>
      </c>
      <c r="I5" s="337" t="s">
        <v>129</v>
      </c>
      <c r="J5" s="338"/>
      <c r="K5" s="338"/>
      <c r="L5" s="331" t="s">
        <v>128</v>
      </c>
      <c r="M5" s="339" t="s">
        <v>127</v>
      </c>
      <c r="N5" s="320"/>
      <c r="O5" s="201"/>
    </row>
    <row r="6" spans="1:15" x14ac:dyDescent="0.25">
      <c r="A6" s="327"/>
      <c r="B6" s="328"/>
      <c r="C6" s="328"/>
      <c r="D6" s="328"/>
      <c r="E6" s="328"/>
      <c r="F6" s="319"/>
      <c r="G6" s="332"/>
      <c r="H6" s="335"/>
      <c r="I6" s="317" t="s">
        <v>126</v>
      </c>
      <c r="J6" s="318" t="s">
        <v>125</v>
      </c>
      <c r="K6" s="317" t="s">
        <v>124</v>
      </c>
      <c r="L6" s="332"/>
      <c r="M6" s="340"/>
      <c r="N6" s="316"/>
      <c r="O6" s="201"/>
    </row>
    <row r="7" spans="1:15" ht="15.75" thickBot="1" x14ac:dyDescent="0.3">
      <c r="A7" s="329"/>
      <c r="B7" s="330"/>
      <c r="C7" s="330"/>
      <c r="D7" s="330"/>
      <c r="E7" s="330"/>
      <c r="F7" s="315"/>
      <c r="G7" s="333"/>
      <c r="H7" s="336"/>
      <c r="I7" s="313" t="s">
        <v>123</v>
      </c>
      <c r="J7" s="314" t="s">
        <v>123</v>
      </c>
      <c r="K7" s="313" t="s">
        <v>123</v>
      </c>
      <c r="L7" s="333"/>
      <c r="M7" s="341"/>
      <c r="O7" s="201"/>
    </row>
    <row r="8" spans="1:15" s="304" customFormat="1" ht="15.75" thickBot="1" x14ac:dyDescent="0.3">
      <c r="A8" s="322">
        <v>1</v>
      </c>
      <c r="B8" s="323"/>
      <c r="C8" s="323"/>
      <c r="D8" s="323"/>
      <c r="E8" s="323"/>
      <c r="F8" s="312"/>
      <c r="G8" s="307">
        <v>2</v>
      </c>
      <c r="H8" s="311">
        <v>3</v>
      </c>
      <c r="I8" s="310">
        <v>4</v>
      </c>
      <c r="J8" s="309">
        <v>5</v>
      </c>
      <c r="K8" s="308">
        <v>6</v>
      </c>
      <c r="L8" s="307">
        <v>7</v>
      </c>
      <c r="M8" s="306">
        <v>8</v>
      </c>
      <c r="O8" s="305"/>
    </row>
    <row r="9" spans="1:15" x14ac:dyDescent="0.25">
      <c r="A9" s="303"/>
      <c r="G9" s="191"/>
      <c r="H9" s="301"/>
      <c r="I9" s="302"/>
      <c r="J9" s="228"/>
      <c r="K9" s="301"/>
      <c r="L9" s="191"/>
      <c r="M9" s="300"/>
      <c r="O9" s="61"/>
    </row>
    <row r="10" spans="1:15" ht="18.75" x14ac:dyDescent="0.3">
      <c r="A10" s="299">
        <v>4</v>
      </c>
      <c r="B10" s="298">
        <v>1</v>
      </c>
      <c r="C10" s="297"/>
      <c r="D10" s="297"/>
      <c r="E10" s="297"/>
      <c r="F10" s="297"/>
      <c r="G10" s="296" t="s">
        <v>122</v>
      </c>
      <c r="H10" s="295">
        <f>H13+H52+H91+H106</f>
        <v>1035487712329</v>
      </c>
      <c r="I10" s="294">
        <f>I13+I52+I91+I106</f>
        <v>624764931716.32996</v>
      </c>
      <c r="J10" s="293">
        <f>J13+J52+J91+J106</f>
        <v>121073222461.62</v>
      </c>
      <c r="K10" s="293">
        <f>K13+K52+K91+K106</f>
        <v>745838154177.94995</v>
      </c>
      <c r="L10" s="292">
        <f>H10-K10</f>
        <v>289649558151.05005</v>
      </c>
      <c r="M10" s="291">
        <f>K10/H10</f>
        <v>0.7202771653373119</v>
      </c>
      <c r="N10" s="290"/>
      <c r="O10" s="61"/>
    </row>
    <row r="11" spans="1:15" ht="15.75" thickBot="1" x14ac:dyDescent="0.3">
      <c r="A11" s="77"/>
      <c r="B11" s="76"/>
      <c r="C11" s="76"/>
      <c r="D11" s="76"/>
      <c r="E11" s="76"/>
      <c r="F11" s="76"/>
      <c r="G11" s="287"/>
      <c r="H11" s="288"/>
      <c r="I11" s="289"/>
      <c r="J11" s="207"/>
      <c r="K11" s="288"/>
      <c r="L11" s="287"/>
      <c r="M11" s="286"/>
      <c r="O11" s="61"/>
    </row>
    <row r="12" spans="1:15" ht="15.75" thickBot="1" x14ac:dyDescent="0.3">
      <c r="A12" s="85"/>
      <c r="B12" s="84"/>
      <c r="C12" s="84"/>
      <c r="D12" s="84"/>
      <c r="E12" s="84"/>
      <c r="F12" s="84"/>
      <c r="G12" s="152"/>
      <c r="H12" s="276"/>
      <c r="I12" s="276"/>
      <c r="J12" s="276"/>
      <c r="K12" s="276"/>
      <c r="L12" s="152"/>
      <c r="M12" s="285"/>
      <c r="O12" s="61"/>
    </row>
    <row r="13" spans="1:15" ht="20.25" customHeight="1" thickBot="1" x14ac:dyDescent="0.35">
      <c r="A13" s="284">
        <v>4</v>
      </c>
      <c r="B13" s="282">
        <v>1</v>
      </c>
      <c r="C13" s="283" t="s">
        <v>3</v>
      </c>
      <c r="D13" s="282"/>
      <c r="E13" s="282"/>
      <c r="F13" s="282"/>
      <c r="G13" s="174" t="s">
        <v>121</v>
      </c>
      <c r="H13" s="281">
        <f>H15+H19+H22+H30+H36+H39+H41+H43+H45+H47+H49</f>
        <v>846060000000</v>
      </c>
      <c r="I13" s="281">
        <f>I15+I19+I22+I30+I36+I39+I41+I43+I45+I47+I49</f>
        <v>509575888763.91003</v>
      </c>
      <c r="J13" s="281">
        <f>J15+J19+J22+J30+J36+J39+J41+J43+J45+J47+J49</f>
        <v>84716851192.699997</v>
      </c>
      <c r="K13" s="281">
        <f>J13+I13</f>
        <v>594292739956.60999</v>
      </c>
      <c r="L13" s="280">
        <f>H13-K13</f>
        <v>251767260043.39001</v>
      </c>
      <c r="M13" s="279">
        <f>K13/H13</f>
        <v>0.70242387059618705</v>
      </c>
      <c r="N13" s="278"/>
      <c r="O13" s="61"/>
    </row>
    <row r="14" spans="1:15" ht="15.75" thickBot="1" x14ac:dyDescent="0.3">
      <c r="A14" s="85"/>
      <c r="B14" s="148"/>
      <c r="C14" s="148"/>
      <c r="D14" s="148"/>
      <c r="E14" s="148"/>
      <c r="F14" s="148"/>
      <c r="G14" s="146"/>
      <c r="H14" s="277"/>
      <c r="I14" s="276"/>
      <c r="J14" s="276"/>
      <c r="K14" s="276"/>
      <c r="L14" s="152"/>
      <c r="M14" s="275"/>
      <c r="N14" s="6"/>
      <c r="O14" s="214"/>
    </row>
    <row r="15" spans="1:15" ht="18" customHeight="1" x14ac:dyDescent="0.25">
      <c r="A15" s="274">
        <v>4</v>
      </c>
      <c r="B15" s="273">
        <v>1</v>
      </c>
      <c r="C15" s="272" t="s">
        <v>3</v>
      </c>
      <c r="D15" s="272" t="s">
        <v>117</v>
      </c>
      <c r="E15" s="272" t="s">
        <v>14</v>
      </c>
      <c r="F15" s="271"/>
      <c r="G15" s="270" t="s">
        <v>120</v>
      </c>
      <c r="H15" s="269">
        <f>SUM(H16:H18)</f>
        <v>56000000000</v>
      </c>
      <c r="I15" s="268">
        <f>SUM(I16:I18)</f>
        <v>30696541450</v>
      </c>
      <c r="J15" s="267">
        <f>SUM(J16:J18)</f>
        <v>5361926319</v>
      </c>
      <c r="K15" s="266">
        <f t="shared" ref="K15:K50" si="0">J15+I15</f>
        <v>36058467769</v>
      </c>
      <c r="L15" s="265">
        <f t="shared" ref="L15:L50" si="1">H15-K15</f>
        <v>19941532231</v>
      </c>
      <c r="M15" s="108">
        <f t="shared" ref="M15:M50" si="2">K15/H15</f>
        <v>0.64390121016071433</v>
      </c>
      <c r="N15" s="6"/>
      <c r="O15" s="214"/>
    </row>
    <row r="16" spans="1:15" ht="15.75" x14ac:dyDescent="0.25">
      <c r="A16" s="263">
        <v>4</v>
      </c>
      <c r="B16" s="262">
        <v>1</v>
      </c>
      <c r="C16" s="261" t="s">
        <v>3</v>
      </c>
      <c r="D16" s="261" t="s">
        <v>117</v>
      </c>
      <c r="E16" s="261" t="s">
        <v>14</v>
      </c>
      <c r="F16" s="43" t="s">
        <v>2</v>
      </c>
      <c r="G16" s="29" t="s">
        <v>119</v>
      </c>
      <c r="H16" s="246">
        <f>'[1]PAJAK RINCI'!G12</f>
        <v>53385000000</v>
      </c>
      <c r="I16" s="228">
        <f>'[1]PAJAK RINCI'!H12</f>
        <v>28270031460</v>
      </c>
      <c r="J16" s="227">
        <f>'[1]PAJAK RINCI'!I12</f>
        <v>4972684194</v>
      </c>
      <c r="K16" s="259">
        <f t="shared" si="0"/>
        <v>33242715654</v>
      </c>
      <c r="L16" s="239">
        <f t="shared" si="1"/>
        <v>20142284346</v>
      </c>
      <c r="M16" s="41">
        <f t="shared" si="2"/>
        <v>0.62269768013486937</v>
      </c>
      <c r="N16" s="6"/>
      <c r="O16" s="214"/>
    </row>
    <row r="17" spans="1:15" ht="15.75" x14ac:dyDescent="0.25">
      <c r="A17" s="263">
        <v>4</v>
      </c>
      <c r="B17" s="262">
        <v>1</v>
      </c>
      <c r="C17" s="261" t="s">
        <v>3</v>
      </c>
      <c r="D17" s="261" t="s">
        <v>117</v>
      </c>
      <c r="E17" s="261" t="s">
        <v>14</v>
      </c>
      <c r="F17" s="43" t="s">
        <v>59</v>
      </c>
      <c r="G17" s="264" t="s">
        <v>118</v>
      </c>
      <c r="H17" s="246">
        <f>'[1]PAJAK RINCI'!G13</f>
        <v>472500000</v>
      </c>
      <c r="I17" s="228">
        <f>'[1]PAJAK RINCI'!H13</f>
        <v>153519868</v>
      </c>
      <c r="J17" s="227">
        <f>'[1]PAJAK RINCI'!I13</f>
        <v>24433075</v>
      </c>
      <c r="K17" s="259">
        <f t="shared" si="0"/>
        <v>177952943</v>
      </c>
      <c r="L17" s="239">
        <f t="shared" si="1"/>
        <v>294547057</v>
      </c>
      <c r="M17" s="41">
        <f t="shared" si="2"/>
        <v>0.37661998518518519</v>
      </c>
      <c r="N17" s="6"/>
      <c r="O17" s="214"/>
    </row>
    <row r="18" spans="1:15" ht="15.75" x14ac:dyDescent="0.25">
      <c r="A18" s="263">
        <v>4</v>
      </c>
      <c r="B18" s="262">
        <v>1</v>
      </c>
      <c r="C18" s="261" t="s">
        <v>3</v>
      </c>
      <c r="D18" s="261" t="s">
        <v>117</v>
      </c>
      <c r="E18" s="261" t="s">
        <v>14</v>
      </c>
      <c r="F18" s="43" t="s">
        <v>116</v>
      </c>
      <c r="G18" s="260" t="s">
        <v>115</v>
      </c>
      <c r="H18" s="246">
        <f>'[1]PAJAK RINCI'!G14</f>
        <v>2142500000</v>
      </c>
      <c r="I18" s="228">
        <f>'[1]PAJAK RINCI'!H14</f>
        <v>2272990122</v>
      </c>
      <c r="J18" s="227">
        <f>'[1]PAJAK RINCI'!I14</f>
        <v>364809050</v>
      </c>
      <c r="K18" s="259">
        <f t="shared" si="0"/>
        <v>2637799172</v>
      </c>
      <c r="L18" s="239">
        <f t="shared" si="1"/>
        <v>-495299172</v>
      </c>
      <c r="M18" s="41">
        <f t="shared" si="2"/>
        <v>1.2311781432905484</v>
      </c>
      <c r="N18" s="6"/>
      <c r="O18" s="214"/>
    </row>
    <row r="19" spans="1:15" ht="19.5" customHeight="1" x14ac:dyDescent="0.25">
      <c r="A19" s="238">
        <v>4</v>
      </c>
      <c r="B19" s="237">
        <v>1</v>
      </c>
      <c r="C19" s="236" t="s">
        <v>3</v>
      </c>
      <c r="D19" s="236" t="s">
        <v>27</v>
      </c>
      <c r="E19" s="236"/>
      <c r="F19" s="236"/>
      <c r="G19" s="164" t="s">
        <v>114</v>
      </c>
      <c r="H19" s="233">
        <f>SUM(H20:H21)</f>
        <v>163404476287</v>
      </c>
      <c r="I19" s="249">
        <f>SUM(I20:I21)</f>
        <v>103653105032.60001</v>
      </c>
      <c r="J19" s="233">
        <f>SUM(J20:J21)</f>
        <v>14965235263.200001</v>
      </c>
      <c r="K19" s="232">
        <f t="shared" si="0"/>
        <v>118618340295.8</v>
      </c>
      <c r="L19" s="231">
        <f t="shared" si="1"/>
        <v>44786135991.199997</v>
      </c>
      <c r="M19" s="108">
        <f t="shared" si="2"/>
        <v>0.72591854881295526</v>
      </c>
      <c r="N19" s="6"/>
      <c r="O19" s="214"/>
    </row>
    <row r="20" spans="1:15" ht="15.75" x14ac:dyDescent="0.25">
      <c r="A20" s="230">
        <v>4</v>
      </c>
      <c r="B20" s="229">
        <v>1</v>
      </c>
      <c r="C20" s="131" t="s">
        <v>3</v>
      </c>
      <c r="D20" s="131" t="s">
        <v>27</v>
      </c>
      <c r="E20" s="131" t="s">
        <v>3</v>
      </c>
      <c r="F20" s="131" t="s">
        <v>2</v>
      </c>
      <c r="G20" s="29" t="s">
        <v>113</v>
      </c>
      <c r="H20" s="246">
        <f>'[1]PAJAK RINCI'!G16</f>
        <v>151239476287</v>
      </c>
      <c r="I20" s="228">
        <f>'[1]PAJAK RINCI'!H16</f>
        <v>102881951530.60001</v>
      </c>
      <c r="J20" s="227">
        <f>'[1]PAJAK RINCI'!I16</f>
        <v>14826949454.200001</v>
      </c>
      <c r="K20" s="259">
        <f t="shared" si="0"/>
        <v>117708900984.8</v>
      </c>
      <c r="L20" s="239">
        <f t="shared" si="1"/>
        <v>33530575302.199997</v>
      </c>
      <c r="M20" s="41">
        <f t="shared" si="2"/>
        <v>0.77829482007349315</v>
      </c>
      <c r="N20" s="6"/>
      <c r="O20" s="214"/>
    </row>
    <row r="21" spans="1:15" ht="15.75" x14ac:dyDescent="0.25">
      <c r="A21" s="230">
        <v>4</v>
      </c>
      <c r="B21" s="229">
        <v>1</v>
      </c>
      <c r="C21" s="131" t="s">
        <v>3</v>
      </c>
      <c r="D21" s="131" t="s">
        <v>27</v>
      </c>
      <c r="E21" s="131" t="s">
        <v>11</v>
      </c>
      <c r="F21" s="131" t="s">
        <v>42</v>
      </c>
      <c r="G21" s="29" t="s">
        <v>112</v>
      </c>
      <c r="H21" s="246">
        <f>'[1]PAJAK RINCI'!G17</f>
        <v>12165000000</v>
      </c>
      <c r="I21" s="228">
        <f>'[1]PAJAK RINCI'!H17</f>
        <v>771153502</v>
      </c>
      <c r="J21" s="227">
        <f>'[1]PAJAK RINCI'!I17</f>
        <v>138285809</v>
      </c>
      <c r="K21" s="259">
        <f t="shared" si="0"/>
        <v>909439311</v>
      </c>
      <c r="L21" s="239">
        <f t="shared" si="1"/>
        <v>11255560689</v>
      </c>
      <c r="M21" s="41">
        <f t="shared" si="2"/>
        <v>7.4758677435265111E-2</v>
      </c>
      <c r="N21" s="6"/>
      <c r="O21" s="214"/>
    </row>
    <row r="22" spans="1:15" ht="18.75" customHeight="1" x14ac:dyDescent="0.25">
      <c r="A22" s="238">
        <v>4</v>
      </c>
      <c r="B22" s="237">
        <v>1</v>
      </c>
      <c r="C22" s="236" t="s">
        <v>3</v>
      </c>
      <c r="D22" s="236" t="s">
        <v>25</v>
      </c>
      <c r="E22" s="236"/>
      <c r="F22" s="236"/>
      <c r="G22" s="164" t="s">
        <v>111</v>
      </c>
      <c r="H22" s="234">
        <f>SUM(H23:H29)</f>
        <v>10000000000</v>
      </c>
      <c r="I22" s="234">
        <f>SUM(I23:I29)</f>
        <v>6835129704.3000002</v>
      </c>
      <c r="J22" s="233">
        <f>SUM(J23:J29)</f>
        <v>1173746353</v>
      </c>
      <c r="K22" s="232">
        <f t="shared" si="0"/>
        <v>8008876057.3000002</v>
      </c>
      <c r="L22" s="231">
        <f t="shared" si="1"/>
        <v>1991123942.6999998</v>
      </c>
      <c r="M22" s="108">
        <f t="shared" si="2"/>
        <v>0.80088760573000006</v>
      </c>
      <c r="N22" s="258"/>
      <c r="O22" s="214"/>
    </row>
    <row r="23" spans="1:15" ht="30.75" customHeight="1" x14ac:dyDescent="0.25">
      <c r="A23" s="230">
        <v>4</v>
      </c>
      <c r="B23" s="229">
        <v>1</v>
      </c>
      <c r="C23" s="131" t="s">
        <v>3</v>
      </c>
      <c r="D23" s="131" t="s">
        <v>25</v>
      </c>
      <c r="E23" s="131" t="s">
        <v>3</v>
      </c>
      <c r="F23" s="131" t="s">
        <v>2</v>
      </c>
      <c r="G23" s="256" t="s">
        <v>110</v>
      </c>
      <c r="H23" s="251">
        <v>3576500000</v>
      </c>
      <c r="I23" s="255">
        <f>'[1]PAJAK RINCI'!H19</f>
        <v>3087411896.9000001</v>
      </c>
      <c r="J23" s="254">
        <f>'[1]PAJAK RINCI'!I19</f>
        <v>532233816</v>
      </c>
      <c r="K23" s="253">
        <f t="shared" si="0"/>
        <v>3619645712.9000001</v>
      </c>
      <c r="L23" s="252">
        <f t="shared" si="1"/>
        <v>-43145712.900000095</v>
      </c>
      <c r="M23" s="117">
        <f t="shared" si="2"/>
        <v>1.0120636692017335</v>
      </c>
      <c r="N23" s="257"/>
      <c r="O23" s="214"/>
    </row>
    <row r="24" spans="1:15" ht="15.75" x14ac:dyDescent="0.25">
      <c r="A24" s="230">
        <v>4</v>
      </c>
      <c r="B24" s="229">
        <v>1</v>
      </c>
      <c r="C24" s="131" t="s">
        <v>3</v>
      </c>
      <c r="D24" s="131" t="s">
        <v>25</v>
      </c>
      <c r="E24" s="131" t="s">
        <v>11</v>
      </c>
      <c r="F24" s="131" t="s">
        <v>42</v>
      </c>
      <c r="G24" s="191" t="s">
        <v>109</v>
      </c>
      <c r="H24" s="251">
        <v>1809000000</v>
      </c>
      <c r="I24" s="228">
        <f>'[1]PAJAK RINCI'!H20</f>
        <v>272429750</v>
      </c>
      <c r="J24" s="227">
        <f>'[1]PAJAK RINCI'!I20</f>
        <v>12634125</v>
      </c>
      <c r="K24" s="226">
        <f t="shared" si="0"/>
        <v>285063875</v>
      </c>
      <c r="L24" s="239">
        <f t="shared" si="1"/>
        <v>1523936125</v>
      </c>
      <c r="M24" s="41">
        <f t="shared" si="2"/>
        <v>0.15758091487009399</v>
      </c>
      <c r="N24" s="250"/>
      <c r="O24" s="214"/>
    </row>
    <row r="25" spans="1:15" ht="15.75" x14ac:dyDescent="0.25">
      <c r="A25" s="230">
        <v>4</v>
      </c>
      <c r="B25" s="229">
        <v>1</v>
      </c>
      <c r="C25" s="131" t="s">
        <v>3</v>
      </c>
      <c r="D25" s="131" t="s">
        <v>25</v>
      </c>
      <c r="E25" s="131" t="s">
        <v>14</v>
      </c>
      <c r="F25" s="131" t="s">
        <v>50</v>
      </c>
      <c r="G25" s="191" t="s">
        <v>108</v>
      </c>
      <c r="H25" s="251">
        <v>760500000</v>
      </c>
      <c r="I25" s="228">
        <f>'[1]PAJAK RINCI'!H21</f>
        <v>500000</v>
      </c>
      <c r="J25" s="227">
        <f>'[1]PAJAK RINCI'!I21</f>
        <v>0</v>
      </c>
      <c r="K25" s="226">
        <f t="shared" si="0"/>
        <v>500000</v>
      </c>
      <c r="L25" s="239">
        <f t="shared" si="1"/>
        <v>760000000</v>
      </c>
      <c r="M25" s="41">
        <f t="shared" si="2"/>
        <v>6.5746219592373442E-4</v>
      </c>
      <c r="N25" s="250"/>
      <c r="O25" s="214"/>
    </row>
    <row r="26" spans="1:15" ht="15.75" x14ac:dyDescent="0.25">
      <c r="A26" s="230">
        <v>4</v>
      </c>
      <c r="B26" s="229">
        <v>1</v>
      </c>
      <c r="C26" s="131" t="s">
        <v>3</v>
      </c>
      <c r="D26" s="131" t="s">
        <v>25</v>
      </c>
      <c r="E26" s="131" t="s">
        <v>5</v>
      </c>
      <c r="F26" s="131" t="s">
        <v>61</v>
      </c>
      <c r="G26" s="191" t="s">
        <v>107</v>
      </c>
      <c r="H26" s="251">
        <v>618000000</v>
      </c>
      <c r="I26" s="228">
        <f>'[1]PAJAK RINCI'!H22</f>
        <v>1565467825.9000001</v>
      </c>
      <c r="J26" s="227">
        <f>'[1]PAJAK RINCI'!I22</f>
        <v>240437481</v>
      </c>
      <c r="K26" s="226">
        <f t="shared" si="0"/>
        <v>1805905306.9000001</v>
      </c>
      <c r="L26" s="239">
        <f t="shared" si="1"/>
        <v>-1187905306.9000001</v>
      </c>
      <c r="M26" s="41">
        <f t="shared" si="2"/>
        <v>2.9221768720064727</v>
      </c>
      <c r="N26" s="250"/>
      <c r="O26" s="214"/>
    </row>
    <row r="27" spans="1:15" ht="30.75" customHeight="1" x14ac:dyDescent="0.25">
      <c r="A27" s="230">
        <v>4</v>
      </c>
      <c r="B27" s="229">
        <v>1</v>
      </c>
      <c r="C27" s="131" t="s">
        <v>3</v>
      </c>
      <c r="D27" s="131" t="s">
        <v>25</v>
      </c>
      <c r="E27" s="131" t="s">
        <v>30</v>
      </c>
      <c r="F27" s="131" t="s">
        <v>98</v>
      </c>
      <c r="G27" s="256" t="s">
        <v>106</v>
      </c>
      <c r="H27" s="251">
        <v>288000000</v>
      </c>
      <c r="I27" s="255">
        <f>'[1]PAJAK RINCI'!H23</f>
        <v>594793035.5</v>
      </c>
      <c r="J27" s="254">
        <f>'[1]PAJAK RINCI'!I23</f>
        <v>138054869</v>
      </c>
      <c r="K27" s="253">
        <f t="shared" si="0"/>
        <v>732847904.5</v>
      </c>
      <c r="L27" s="252">
        <f t="shared" si="1"/>
        <v>-444847904.5</v>
      </c>
      <c r="M27" s="117">
        <f t="shared" si="2"/>
        <v>2.544610779513889</v>
      </c>
      <c r="N27" s="250"/>
      <c r="O27" s="214"/>
    </row>
    <row r="28" spans="1:15" ht="15.75" x14ac:dyDescent="0.25">
      <c r="A28" s="230">
        <v>4</v>
      </c>
      <c r="B28" s="229">
        <v>1</v>
      </c>
      <c r="C28" s="131" t="s">
        <v>3</v>
      </c>
      <c r="D28" s="131" t="s">
        <v>25</v>
      </c>
      <c r="E28" s="131" t="s">
        <v>7</v>
      </c>
      <c r="F28" s="131" t="s">
        <v>80</v>
      </c>
      <c r="G28" s="191" t="s">
        <v>105</v>
      </c>
      <c r="H28" s="251">
        <v>1411500000</v>
      </c>
      <c r="I28" s="228">
        <f>'[1]PAJAK RINCI'!H24</f>
        <v>471761745</v>
      </c>
      <c r="J28" s="227">
        <f>'[1]PAJAK RINCI'!I24</f>
        <v>78626434</v>
      </c>
      <c r="K28" s="226">
        <f t="shared" si="0"/>
        <v>550388179</v>
      </c>
      <c r="L28" s="239">
        <f t="shared" si="1"/>
        <v>861111821</v>
      </c>
      <c r="M28" s="41">
        <f t="shared" si="2"/>
        <v>0.38993140559688277</v>
      </c>
      <c r="N28" s="250"/>
      <c r="O28" s="214"/>
    </row>
    <row r="29" spans="1:15" ht="15.75" x14ac:dyDescent="0.25">
      <c r="A29" s="230">
        <v>4</v>
      </c>
      <c r="B29" s="229">
        <v>1</v>
      </c>
      <c r="C29" s="131" t="s">
        <v>3</v>
      </c>
      <c r="D29" s="131" t="s">
        <v>25</v>
      </c>
      <c r="E29" s="131" t="s">
        <v>27</v>
      </c>
      <c r="F29" s="131" t="s">
        <v>59</v>
      </c>
      <c r="G29" s="191" t="s">
        <v>104</v>
      </c>
      <c r="H29" s="251">
        <v>1536500000</v>
      </c>
      <c r="I29" s="228">
        <f>'[1]PAJAK RINCI'!H25</f>
        <v>842765451</v>
      </c>
      <c r="J29" s="227">
        <f>'[1]PAJAK RINCI'!I25</f>
        <v>171759628</v>
      </c>
      <c r="K29" s="226">
        <f t="shared" si="0"/>
        <v>1014525079</v>
      </c>
      <c r="L29" s="239">
        <f t="shared" si="1"/>
        <v>521974921</v>
      </c>
      <c r="M29" s="41">
        <f t="shared" si="2"/>
        <v>0.6602831623820371</v>
      </c>
      <c r="N29" s="250"/>
      <c r="O29" s="214"/>
    </row>
    <row r="30" spans="1:15" ht="18" customHeight="1" x14ac:dyDescent="0.25">
      <c r="A30" s="238">
        <v>4</v>
      </c>
      <c r="B30" s="237">
        <v>1</v>
      </c>
      <c r="C30" s="236" t="s">
        <v>3</v>
      </c>
      <c r="D30" s="236" t="s">
        <v>54</v>
      </c>
      <c r="E30" s="236"/>
      <c r="F30" s="236"/>
      <c r="G30" s="224" t="s">
        <v>103</v>
      </c>
      <c r="H30" s="249">
        <f>SUM(H31:H35)</f>
        <v>24000000000</v>
      </c>
      <c r="I30" s="233">
        <f>SUM(I31:I35)</f>
        <v>18186900485</v>
      </c>
      <c r="J30" s="233">
        <f>SUM(J31:J35)</f>
        <v>902091385</v>
      </c>
      <c r="K30" s="232">
        <f t="shared" si="0"/>
        <v>19088991870</v>
      </c>
      <c r="L30" s="231">
        <f t="shared" si="1"/>
        <v>4911008130</v>
      </c>
      <c r="M30" s="108">
        <f t="shared" si="2"/>
        <v>0.79537466125</v>
      </c>
      <c r="N30" s="6"/>
      <c r="O30" s="214"/>
    </row>
    <row r="31" spans="1:15" ht="15.75" x14ac:dyDescent="0.25">
      <c r="A31" s="230">
        <v>4</v>
      </c>
      <c r="B31" s="229">
        <v>1</v>
      </c>
      <c r="C31" s="131" t="s">
        <v>3</v>
      </c>
      <c r="D31" s="131" t="s">
        <v>54</v>
      </c>
      <c r="E31" s="131" t="s">
        <v>3</v>
      </c>
      <c r="F31" s="131" t="s">
        <v>2</v>
      </c>
      <c r="G31" s="248" t="s">
        <v>102</v>
      </c>
      <c r="H31" s="246">
        <f>'[1]PAJAK RINCI'!G27</f>
        <v>22740000000</v>
      </c>
      <c r="I31" s="228">
        <f>'[1]PAJAK RINCI'!H27</f>
        <v>16827114370</v>
      </c>
      <c r="J31" s="227">
        <f>'[1]PAJAK RINCI'!I27</f>
        <v>728706685</v>
      </c>
      <c r="K31" s="226">
        <f t="shared" si="0"/>
        <v>17555821055</v>
      </c>
      <c r="L31" s="239">
        <f t="shared" si="1"/>
        <v>5184178945</v>
      </c>
      <c r="M31" s="41">
        <f t="shared" si="2"/>
        <v>0.77202379309586633</v>
      </c>
      <c r="N31" s="6"/>
      <c r="O31" s="214"/>
    </row>
    <row r="32" spans="1:15" ht="15.75" x14ac:dyDescent="0.25">
      <c r="A32" s="230">
        <v>4</v>
      </c>
      <c r="B32" s="229">
        <v>1</v>
      </c>
      <c r="C32" s="131" t="s">
        <v>3</v>
      </c>
      <c r="D32" s="131" t="s">
        <v>54</v>
      </c>
      <c r="E32" s="131" t="s">
        <v>11</v>
      </c>
      <c r="F32" s="131" t="s">
        <v>42</v>
      </c>
      <c r="G32" s="29" t="s">
        <v>101</v>
      </c>
      <c r="H32" s="246">
        <f>'[1]PAJAK RINCI'!G28</f>
        <v>1155000000</v>
      </c>
      <c r="I32" s="228">
        <f>'[1]PAJAK RINCI'!H28</f>
        <v>1239732795</v>
      </c>
      <c r="J32" s="227">
        <f>'[1]PAJAK RINCI'!I28</f>
        <v>170984700</v>
      </c>
      <c r="K32" s="226">
        <f t="shared" si="0"/>
        <v>1410717495</v>
      </c>
      <c r="L32" s="239">
        <f t="shared" si="1"/>
        <v>-255717495</v>
      </c>
      <c r="M32" s="41">
        <f t="shared" si="2"/>
        <v>1.2214004285714286</v>
      </c>
      <c r="N32" s="6"/>
      <c r="O32" s="214"/>
    </row>
    <row r="33" spans="1:15" ht="15.75" x14ac:dyDescent="0.25">
      <c r="A33" s="230">
        <v>4</v>
      </c>
      <c r="B33" s="229">
        <v>1</v>
      </c>
      <c r="C33" s="131" t="s">
        <v>3</v>
      </c>
      <c r="D33" s="131" t="s">
        <v>54</v>
      </c>
      <c r="E33" s="131" t="s">
        <v>14</v>
      </c>
      <c r="F33" s="131" t="s">
        <v>50</v>
      </c>
      <c r="G33" s="29" t="s">
        <v>100</v>
      </c>
      <c r="H33" s="246">
        <f>'[1]PAJAK RINCI'!G29</f>
        <v>1575000</v>
      </c>
      <c r="I33" s="228">
        <f>'[1]PAJAK RINCI'!H29</f>
        <v>0</v>
      </c>
      <c r="J33" s="227">
        <f>'[1]PAJAK RINCI'!I29</f>
        <v>0</v>
      </c>
      <c r="K33" s="226">
        <f t="shared" si="0"/>
        <v>0</v>
      </c>
      <c r="L33" s="239">
        <f t="shared" si="1"/>
        <v>1575000</v>
      </c>
      <c r="M33" s="41">
        <f t="shared" si="2"/>
        <v>0</v>
      </c>
      <c r="N33" s="6"/>
      <c r="O33" s="214"/>
    </row>
    <row r="34" spans="1:15" ht="15.75" x14ac:dyDescent="0.25">
      <c r="A34" s="230">
        <v>4</v>
      </c>
      <c r="B34" s="229">
        <v>1</v>
      </c>
      <c r="C34" s="131" t="s">
        <v>3</v>
      </c>
      <c r="D34" s="131" t="s">
        <v>54</v>
      </c>
      <c r="E34" s="131" t="s">
        <v>5</v>
      </c>
      <c r="F34" s="131" t="s">
        <v>61</v>
      </c>
      <c r="G34" s="29" t="s">
        <v>99</v>
      </c>
      <c r="H34" s="246">
        <f>'[1]PAJAK RINCI'!G30</f>
        <v>1050000</v>
      </c>
      <c r="I34" s="228">
        <f>'[1]PAJAK RINCI'!H30</f>
        <v>21600000</v>
      </c>
      <c r="J34" s="227">
        <f>'[1]PAJAK RINCI'!I30</f>
        <v>2400000</v>
      </c>
      <c r="K34" s="226">
        <f t="shared" si="0"/>
        <v>24000000</v>
      </c>
      <c r="L34" s="239">
        <f t="shared" si="1"/>
        <v>-22950000</v>
      </c>
      <c r="M34" s="41">
        <f t="shared" si="2"/>
        <v>22.857142857142858</v>
      </c>
      <c r="N34" s="6"/>
      <c r="O34" s="214"/>
    </row>
    <row r="35" spans="1:15" ht="15.75" x14ac:dyDescent="0.25">
      <c r="A35" s="230">
        <v>4</v>
      </c>
      <c r="B35" s="229">
        <v>1</v>
      </c>
      <c r="C35" s="131" t="s">
        <v>3</v>
      </c>
      <c r="D35" s="131" t="s">
        <v>54</v>
      </c>
      <c r="E35" s="131" t="s">
        <v>30</v>
      </c>
      <c r="F35" s="131" t="s">
        <v>98</v>
      </c>
      <c r="G35" s="29" t="s">
        <v>97</v>
      </c>
      <c r="H35" s="246">
        <f>'[1]PAJAK RINCI'!G31</f>
        <v>102375000</v>
      </c>
      <c r="I35" s="228">
        <f>'[1]PAJAK RINCI'!H31</f>
        <v>98453320</v>
      </c>
      <c r="J35" s="227">
        <f>'[1]PAJAK RINCI'!I31</f>
        <v>0</v>
      </c>
      <c r="K35" s="226">
        <f t="shared" si="0"/>
        <v>98453320</v>
      </c>
      <c r="L35" s="239">
        <f t="shared" si="1"/>
        <v>3921680</v>
      </c>
      <c r="M35" s="41">
        <f t="shared" si="2"/>
        <v>0.96169299145299147</v>
      </c>
      <c r="N35" s="6"/>
      <c r="O35" s="214"/>
    </row>
    <row r="36" spans="1:15" ht="18.75" customHeight="1" x14ac:dyDescent="0.25">
      <c r="A36" s="238">
        <v>4</v>
      </c>
      <c r="B36" s="237">
        <v>1</v>
      </c>
      <c r="C36" s="236" t="s">
        <v>3</v>
      </c>
      <c r="D36" s="236" t="s">
        <v>68</v>
      </c>
      <c r="E36" s="236"/>
      <c r="F36" s="236"/>
      <c r="G36" s="164" t="s">
        <v>96</v>
      </c>
      <c r="H36" s="234">
        <f>SUM(H37:H38)</f>
        <v>108060000000</v>
      </c>
      <c r="I36" s="234">
        <f>SUM(I37:I38)</f>
        <v>65261386016.589996</v>
      </c>
      <c r="J36" s="233">
        <f>J37+J38</f>
        <v>9864771276.5</v>
      </c>
      <c r="K36" s="232">
        <f t="shared" si="0"/>
        <v>75126157293.089996</v>
      </c>
      <c r="L36" s="231">
        <f t="shared" si="1"/>
        <v>32933842706.910004</v>
      </c>
      <c r="M36" s="108">
        <f t="shared" si="2"/>
        <v>0.69522633067823425</v>
      </c>
      <c r="N36" s="6"/>
      <c r="O36" s="214"/>
    </row>
    <row r="37" spans="1:15" ht="15.75" x14ac:dyDescent="0.25">
      <c r="A37" s="230">
        <v>4</v>
      </c>
      <c r="B37" s="229">
        <v>1</v>
      </c>
      <c r="C37" s="131" t="s">
        <v>3</v>
      </c>
      <c r="D37" s="131" t="s">
        <v>68</v>
      </c>
      <c r="E37" s="131" t="s">
        <v>3</v>
      </c>
      <c r="F37" s="131" t="s">
        <v>2</v>
      </c>
      <c r="G37" s="247" t="s">
        <v>95</v>
      </c>
      <c r="H37" s="246">
        <f>'[1]PAJAK RINCI'!G33</f>
        <v>107610000000</v>
      </c>
      <c r="I37" s="228">
        <f>'[1]PAJAK RINCI'!H33</f>
        <v>65032563875</v>
      </c>
      <c r="J37" s="227">
        <f>'[1]PAJAK RINCI'!I33</f>
        <v>9839047500</v>
      </c>
      <c r="K37" s="226">
        <f t="shared" si="0"/>
        <v>74871611375</v>
      </c>
      <c r="L37" s="239">
        <f t="shared" si="1"/>
        <v>32738388625</v>
      </c>
      <c r="M37" s="41">
        <f t="shared" si="2"/>
        <v>0.69576815700213734</v>
      </c>
      <c r="N37" s="6"/>
      <c r="O37" s="214"/>
    </row>
    <row r="38" spans="1:15" ht="15.75" x14ac:dyDescent="0.25">
      <c r="A38" s="230">
        <v>4</v>
      </c>
      <c r="B38" s="229">
        <v>1</v>
      </c>
      <c r="C38" s="131" t="s">
        <v>3</v>
      </c>
      <c r="D38" s="131" t="s">
        <v>68</v>
      </c>
      <c r="E38" s="131" t="s">
        <v>11</v>
      </c>
      <c r="F38" s="131" t="s">
        <v>42</v>
      </c>
      <c r="G38" s="247" t="s">
        <v>94</v>
      </c>
      <c r="H38" s="246">
        <f>'[1]PAJAK RINCI'!G34</f>
        <v>450000000</v>
      </c>
      <c r="I38" s="228">
        <f>'[1]PAJAK RINCI'!H34</f>
        <v>228822141.58999997</v>
      </c>
      <c r="J38" s="227">
        <f>'[1]PAJAK RINCI'!I34</f>
        <v>25723776.5</v>
      </c>
      <c r="K38" s="226">
        <f t="shared" si="0"/>
        <v>254545918.08999997</v>
      </c>
      <c r="L38" s="239">
        <f t="shared" si="1"/>
        <v>195454081.91000003</v>
      </c>
      <c r="M38" s="41">
        <f t="shared" si="2"/>
        <v>0.56565759575555552</v>
      </c>
      <c r="N38" s="6"/>
      <c r="O38" s="214"/>
    </row>
    <row r="39" spans="1:15" ht="18" customHeight="1" x14ac:dyDescent="0.25">
      <c r="A39" s="238">
        <v>4</v>
      </c>
      <c r="B39" s="237">
        <v>1</v>
      </c>
      <c r="C39" s="236" t="s">
        <v>3</v>
      </c>
      <c r="D39" s="236" t="s">
        <v>23</v>
      </c>
      <c r="E39" s="236"/>
      <c r="F39" s="236"/>
      <c r="G39" s="182" t="s">
        <v>93</v>
      </c>
      <c r="H39" s="235">
        <f>SUM(H40)</f>
        <v>4000000000</v>
      </c>
      <c r="I39" s="234">
        <f>SUM(I40)</f>
        <v>3629638312</v>
      </c>
      <c r="J39" s="233">
        <f>J40</f>
        <v>397623222</v>
      </c>
      <c r="K39" s="232">
        <f t="shared" si="0"/>
        <v>4027261534</v>
      </c>
      <c r="L39" s="231">
        <f t="shared" si="1"/>
        <v>-27261534</v>
      </c>
      <c r="M39" s="108">
        <f t="shared" si="2"/>
        <v>1.0068153835</v>
      </c>
      <c r="N39" s="6"/>
      <c r="O39" s="214"/>
    </row>
    <row r="40" spans="1:15" ht="15.75" x14ac:dyDescent="0.25">
      <c r="A40" s="230">
        <v>4</v>
      </c>
      <c r="B40" s="229">
        <v>1</v>
      </c>
      <c r="C40" s="131" t="s">
        <v>3</v>
      </c>
      <c r="D40" s="131" t="s">
        <v>23</v>
      </c>
      <c r="E40" s="131" t="s">
        <v>3</v>
      </c>
      <c r="F40" s="131" t="s">
        <v>2</v>
      </c>
      <c r="G40" s="29" t="s">
        <v>92</v>
      </c>
      <c r="H40" s="245">
        <f>'[1]PAJAK RINCI'!G36</f>
        <v>4000000000</v>
      </c>
      <c r="I40" s="228">
        <f>'[1]PAJAK RINCI'!H36</f>
        <v>3629638312</v>
      </c>
      <c r="J40" s="227">
        <f>'[1]PAJAK RINCI'!I36</f>
        <v>397623222</v>
      </c>
      <c r="K40" s="226">
        <f t="shared" si="0"/>
        <v>4027261534</v>
      </c>
      <c r="L40" s="239">
        <f t="shared" si="1"/>
        <v>-27261534</v>
      </c>
      <c r="M40" s="41">
        <f t="shared" si="2"/>
        <v>1.0068153835</v>
      </c>
      <c r="N40" s="6"/>
      <c r="O40" s="214"/>
    </row>
    <row r="41" spans="1:15" ht="18" customHeight="1" x14ac:dyDescent="0.25">
      <c r="A41" s="238">
        <v>4</v>
      </c>
      <c r="B41" s="237">
        <v>1</v>
      </c>
      <c r="C41" s="236" t="s">
        <v>3</v>
      </c>
      <c r="D41" s="236" t="s">
        <v>21</v>
      </c>
      <c r="E41" s="236"/>
      <c r="F41" s="236"/>
      <c r="G41" s="116" t="s">
        <v>91</v>
      </c>
      <c r="H41" s="244">
        <f>SUM(H42)</f>
        <v>3500000000</v>
      </c>
      <c r="I41" s="234">
        <f>SUM(I42)</f>
        <v>1925780782.7</v>
      </c>
      <c r="J41" s="233">
        <f>J42</f>
        <v>258812847</v>
      </c>
      <c r="K41" s="232">
        <f t="shared" si="0"/>
        <v>2184593629.6999998</v>
      </c>
      <c r="L41" s="231">
        <f t="shared" si="1"/>
        <v>1315406370.3000002</v>
      </c>
      <c r="M41" s="108">
        <f t="shared" si="2"/>
        <v>0.62416960848571423</v>
      </c>
      <c r="N41" s="242"/>
      <c r="O41" s="214"/>
    </row>
    <row r="42" spans="1:15" ht="15.75" x14ac:dyDescent="0.25">
      <c r="A42" s="230">
        <v>4</v>
      </c>
      <c r="B42" s="229">
        <v>1</v>
      </c>
      <c r="C42" s="131" t="s">
        <v>3</v>
      </c>
      <c r="D42" s="131" t="s">
        <v>21</v>
      </c>
      <c r="E42" s="131" t="s">
        <v>3</v>
      </c>
      <c r="F42" s="131" t="s">
        <v>2</v>
      </c>
      <c r="G42" s="29" t="s">
        <v>91</v>
      </c>
      <c r="H42" s="243">
        <f>'[1]PAJAK RINCI'!G38</f>
        <v>3500000000</v>
      </c>
      <c r="I42" s="228">
        <f>'[1]PAJAK RINCI'!H38</f>
        <v>1925780782.7</v>
      </c>
      <c r="J42" s="227">
        <f>'[1]PAJAK RINCI'!I38</f>
        <v>258812847</v>
      </c>
      <c r="K42" s="226">
        <f t="shared" si="0"/>
        <v>2184593629.6999998</v>
      </c>
      <c r="L42" s="239">
        <f t="shared" si="1"/>
        <v>1315406370.3000002</v>
      </c>
      <c r="M42" s="41">
        <f t="shared" si="2"/>
        <v>0.62416960848571423</v>
      </c>
      <c r="N42" s="242"/>
      <c r="O42" s="214"/>
    </row>
    <row r="43" spans="1:15" ht="18" customHeight="1" x14ac:dyDescent="0.25">
      <c r="A43" s="238">
        <v>4</v>
      </c>
      <c r="B43" s="237">
        <v>1</v>
      </c>
      <c r="C43" s="236" t="s">
        <v>3</v>
      </c>
      <c r="D43" s="236" t="s">
        <v>15</v>
      </c>
      <c r="E43" s="236"/>
      <c r="F43" s="236"/>
      <c r="G43" s="116" t="s">
        <v>90</v>
      </c>
      <c r="H43" s="241">
        <f>SUM(H44)</f>
        <v>73000000000</v>
      </c>
      <c r="I43" s="234">
        <f>SUM(I44)</f>
        <v>57088009172</v>
      </c>
      <c r="J43" s="233">
        <f>J44</f>
        <v>5636074529</v>
      </c>
      <c r="K43" s="232">
        <f t="shared" si="0"/>
        <v>62724083701</v>
      </c>
      <c r="L43" s="231">
        <f t="shared" si="1"/>
        <v>10275916299</v>
      </c>
      <c r="M43" s="108">
        <f t="shared" si="2"/>
        <v>0.85923402330136989</v>
      </c>
      <c r="N43" s="6"/>
      <c r="O43" s="214"/>
    </row>
    <row r="44" spans="1:15" ht="15.75" x14ac:dyDescent="0.25">
      <c r="A44" s="230">
        <v>4</v>
      </c>
      <c r="B44" s="229">
        <v>1</v>
      </c>
      <c r="C44" s="131" t="s">
        <v>3</v>
      </c>
      <c r="D44" s="131" t="s">
        <v>15</v>
      </c>
      <c r="E44" s="131" t="s">
        <v>3</v>
      </c>
      <c r="F44" s="131" t="s">
        <v>2</v>
      </c>
      <c r="G44" s="29" t="s">
        <v>90</v>
      </c>
      <c r="H44" s="240">
        <f>'[1]PAJAK RINCI'!G40</f>
        <v>73000000000</v>
      </c>
      <c r="I44" s="228">
        <f>'[1]PAJAK RINCI'!H40</f>
        <v>57088009172</v>
      </c>
      <c r="J44" s="227">
        <f>'[1]PAJAK RINCI'!I40</f>
        <v>5636074529</v>
      </c>
      <c r="K44" s="226">
        <f t="shared" si="0"/>
        <v>62724083701</v>
      </c>
      <c r="L44" s="239">
        <f t="shared" si="1"/>
        <v>10275916299</v>
      </c>
      <c r="M44" s="41">
        <f t="shared" si="2"/>
        <v>0.85923402330136989</v>
      </c>
      <c r="N44" s="6"/>
      <c r="O44" s="214"/>
    </row>
    <row r="45" spans="1:15" ht="18" customHeight="1" x14ac:dyDescent="0.25">
      <c r="A45" s="238">
        <v>4</v>
      </c>
      <c r="B45" s="237">
        <v>1</v>
      </c>
      <c r="C45" s="236" t="s">
        <v>3</v>
      </c>
      <c r="D45" s="236" t="s">
        <v>9</v>
      </c>
      <c r="E45" s="236"/>
      <c r="F45" s="236"/>
      <c r="G45" s="116" t="s">
        <v>89</v>
      </c>
      <c r="H45" s="235">
        <f>SUM(H46)</f>
        <v>220000000000</v>
      </c>
      <c r="I45" s="234">
        <f>SUM(I46)</f>
        <v>119350121958.72</v>
      </c>
      <c r="J45" s="233">
        <f>J46</f>
        <v>29462388998</v>
      </c>
      <c r="K45" s="232">
        <f t="shared" si="0"/>
        <v>148812510956.72</v>
      </c>
      <c r="L45" s="231">
        <f t="shared" si="1"/>
        <v>71187489043.279999</v>
      </c>
      <c r="M45" s="108">
        <f t="shared" si="2"/>
        <v>0.67642050434872725</v>
      </c>
      <c r="N45" s="6"/>
      <c r="O45" s="214"/>
    </row>
    <row r="46" spans="1:15" ht="15.75" x14ac:dyDescent="0.25">
      <c r="A46" s="230">
        <v>4</v>
      </c>
      <c r="B46" s="229">
        <v>1</v>
      </c>
      <c r="C46" s="131" t="s">
        <v>3</v>
      </c>
      <c r="D46" s="131" t="s">
        <v>9</v>
      </c>
      <c r="E46" s="131" t="s">
        <v>3</v>
      </c>
      <c r="F46" s="131" t="s">
        <v>2</v>
      </c>
      <c r="G46" s="29" t="s">
        <v>89</v>
      </c>
      <c r="H46" s="228">
        <f>'[1]PAJAK RINCI'!G42</f>
        <v>220000000000</v>
      </c>
      <c r="I46" s="228">
        <f>'[1]PAJAK RINCI'!H42</f>
        <v>119350121958.72</v>
      </c>
      <c r="J46" s="227">
        <f>'[1]PAJAK RINCI'!I42</f>
        <v>29462388998</v>
      </c>
      <c r="K46" s="226">
        <f t="shared" si="0"/>
        <v>148812510956.72</v>
      </c>
      <c r="L46" s="225">
        <f t="shared" si="1"/>
        <v>71187489043.279999</v>
      </c>
      <c r="M46" s="41">
        <f t="shared" si="2"/>
        <v>0.67642050434872725</v>
      </c>
      <c r="N46" s="6"/>
      <c r="O46" s="214"/>
    </row>
    <row r="47" spans="1:15" ht="18" customHeight="1" x14ac:dyDescent="0.25">
      <c r="A47" s="224">
        <v>4</v>
      </c>
      <c r="B47" s="223">
        <v>1</v>
      </c>
      <c r="C47" s="222" t="s">
        <v>3</v>
      </c>
      <c r="D47" s="221" t="s">
        <v>87</v>
      </c>
      <c r="E47" s="221" t="s">
        <v>3</v>
      </c>
      <c r="F47" s="131"/>
      <c r="G47" s="182" t="s">
        <v>88</v>
      </c>
      <c r="H47" s="219">
        <f>H48</f>
        <v>126293996903</v>
      </c>
      <c r="I47" s="219">
        <f>I48</f>
        <v>72049033450</v>
      </c>
      <c r="J47" s="218">
        <f>J48</f>
        <v>12534056500</v>
      </c>
      <c r="K47" s="217">
        <f t="shared" si="0"/>
        <v>84583089950</v>
      </c>
      <c r="L47" s="216">
        <f t="shared" si="1"/>
        <v>41710906953</v>
      </c>
      <c r="M47" s="44">
        <f t="shared" si="2"/>
        <v>0.66973167390500732</v>
      </c>
      <c r="N47" s="215"/>
      <c r="O47" s="214"/>
    </row>
    <row r="48" spans="1:15" ht="15.75" x14ac:dyDescent="0.25">
      <c r="A48" s="224">
        <v>4</v>
      </c>
      <c r="B48" s="223">
        <v>1</v>
      </c>
      <c r="C48" s="222" t="s">
        <v>3</v>
      </c>
      <c r="D48" s="221" t="s">
        <v>87</v>
      </c>
      <c r="E48" s="221" t="s">
        <v>3</v>
      </c>
      <c r="F48" s="131" t="s">
        <v>2</v>
      </c>
      <c r="G48" s="168" t="s">
        <v>86</v>
      </c>
      <c r="H48" s="228">
        <f>'[1]PAJAK RINCI'!G43</f>
        <v>126293996903</v>
      </c>
      <c r="I48" s="228">
        <f>'[1]PAJAK RINCI'!H43</f>
        <v>72049033450</v>
      </c>
      <c r="J48" s="227">
        <f>'[1]PAJAK RINCI'!I43</f>
        <v>12534056500</v>
      </c>
      <c r="K48" s="226">
        <f t="shared" si="0"/>
        <v>84583089950</v>
      </c>
      <c r="L48" s="225">
        <f t="shared" si="1"/>
        <v>41710906953</v>
      </c>
      <c r="M48" s="41">
        <f t="shared" si="2"/>
        <v>0.66973167390500732</v>
      </c>
      <c r="N48" s="215"/>
      <c r="O48" s="214"/>
    </row>
    <row r="49" spans="1:15" ht="18.75" customHeight="1" x14ac:dyDescent="0.25">
      <c r="A49" s="224">
        <v>4</v>
      </c>
      <c r="B49" s="223">
        <v>1</v>
      </c>
      <c r="C49" s="222" t="s">
        <v>3</v>
      </c>
      <c r="D49" s="221" t="s">
        <v>84</v>
      </c>
      <c r="E49" s="221" t="s">
        <v>3</v>
      </c>
      <c r="F49" s="131"/>
      <c r="G49" s="220" t="s">
        <v>85</v>
      </c>
      <c r="H49" s="219">
        <f>H50</f>
        <v>57801526810</v>
      </c>
      <c r="I49" s="219">
        <f>I50</f>
        <v>30900242400</v>
      </c>
      <c r="J49" s="218">
        <f>J50</f>
        <v>4160124500</v>
      </c>
      <c r="K49" s="217">
        <f t="shared" si="0"/>
        <v>35060366900</v>
      </c>
      <c r="L49" s="216">
        <f t="shared" si="1"/>
        <v>22741159910</v>
      </c>
      <c r="M49" s="44">
        <f t="shared" si="2"/>
        <v>0.60656471956609892</v>
      </c>
      <c r="N49" s="215"/>
      <c r="O49" s="214"/>
    </row>
    <row r="50" spans="1:15" ht="16.5" thickBot="1" x14ac:dyDescent="0.3">
      <c r="A50" s="213">
        <v>4</v>
      </c>
      <c r="B50" s="212">
        <v>1</v>
      </c>
      <c r="C50" s="211" t="s">
        <v>3</v>
      </c>
      <c r="D50" s="210" t="s">
        <v>84</v>
      </c>
      <c r="E50" s="210" t="s">
        <v>3</v>
      </c>
      <c r="F50" s="209" t="s">
        <v>2</v>
      </c>
      <c r="G50" s="208" t="s">
        <v>83</v>
      </c>
      <c r="H50" s="207">
        <f>'[1]PAJAK RINCI'!G45</f>
        <v>57801526810</v>
      </c>
      <c r="I50" s="207">
        <f>'[1]PAJAK RINCI'!H45</f>
        <v>30900242400</v>
      </c>
      <c r="J50" s="206">
        <f>'[1]PAJAK RINCI'!I45</f>
        <v>4160124500</v>
      </c>
      <c r="K50" s="205">
        <f t="shared" si="0"/>
        <v>35060366900</v>
      </c>
      <c r="L50" s="204">
        <f t="shared" si="1"/>
        <v>22741159910</v>
      </c>
      <c r="M50" s="203">
        <f t="shared" si="2"/>
        <v>0.60656471956609892</v>
      </c>
      <c r="N50" s="202"/>
      <c r="O50" s="201"/>
    </row>
    <row r="51" spans="1:15" ht="12" customHeight="1" thickBot="1" x14ac:dyDescent="0.3">
      <c r="A51" s="85"/>
      <c r="B51" s="84"/>
      <c r="C51" s="84"/>
      <c r="D51" s="84"/>
      <c r="E51" s="84"/>
      <c r="F51" s="84"/>
      <c r="G51" s="152"/>
      <c r="H51" s="143"/>
      <c r="I51" s="143"/>
      <c r="J51" s="144"/>
      <c r="K51" s="143"/>
      <c r="L51" s="142"/>
      <c r="M51" s="141"/>
    </row>
    <row r="52" spans="1:15" ht="20.25" customHeight="1" thickBot="1" x14ac:dyDescent="0.3">
      <c r="A52" s="70">
        <v>4</v>
      </c>
      <c r="B52" s="69">
        <v>1</v>
      </c>
      <c r="C52" s="68" t="s">
        <v>11</v>
      </c>
      <c r="D52" s="69"/>
      <c r="E52" s="200"/>
      <c r="F52" s="200"/>
      <c r="G52" s="66" t="s">
        <v>82</v>
      </c>
      <c r="H52" s="65">
        <f>H54+H71+H85</f>
        <v>72648518750</v>
      </c>
      <c r="I52" s="65">
        <f>I54+I71+I85</f>
        <v>32289681958</v>
      </c>
      <c r="J52" s="65">
        <f>J54+J71+J85</f>
        <v>4747592621</v>
      </c>
      <c r="K52" s="65">
        <f>K54+K71+K85</f>
        <v>37037274579</v>
      </c>
      <c r="L52" s="199">
        <f>H52-K52</f>
        <v>35611244171</v>
      </c>
      <c r="M52" s="198">
        <f>K52/H52</f>
        <v>0.50981458694916615</v>
      </c>
      <c r="N52" s="197"/>
      <c r="O52" s="61"/>
    </row>
    <row r="53" spans="1:15" ht="12.75" customHeight="1" thickBot="1" x14ac:dyDescent="0.3">
      <c r="A53" s="149"/>
      <c r="B53" s="148"/>
      <c r="C53" s="148"/>
      <c r="D53" s="148"/>
      <c r="E53" s="148"/>
      <c r="F53" s="148"/>
      <c r="G53" s="146"/>
      <c r="H53" s="145"/>
      <c r="I53" s="143"/>
      <c r="J53" s="144"/>
      <c r="K53" s="143"/>
      <c r="L53" s="142"/>
      <c r="M53" s="141"/>
    </row>
    <row r="54" spans="1:15" ht="24" customHeight="1" thickBot="1" x14ac:dyDescent="0.3">
      <c r="A54" s="70">
        <v>4</v>
      </c>
      <c r="B54" s="69">
        <v>1</v>
      </c>
      <c r="C54" s="68" t="s">
        <v>11</v>
      </c>
      <c r="D54" s="68" t="s">
        <v>3</v>
      </c>
      <c r="E54" s="68"/>
      <c r="F54" s="68"/>
      <c r="G54" s="174" t="s">
        <v>81</v>
      </c>
      <c r="H54" s="173">
        <f>H55+H57+H59+H61+H66</f>
        <v>47446018750</v>
      </c>
      <c r="I54" s="173">
        <f>I55+I57+I59+I61+I66+I69</f>
        <v>22857813771</v>
      </c>
      <c r="J54" s="173">
        <f>J55+J57+J59+J61+J66+J69</f>
        <v>3371372800</v>
      </c>
      <c r="K54" s="196">
        <f t="shared" ref="K54:K84" si="3">I54+J54</f>
        <v>26229186571</v>
      </c>
      <c r="L54" s="54">
        <f t="shared" ref="L54:L89" si="4">H54-K54</f>
        <v>21216832179</v>
      </c>
      <c r="M54" s="108">
        <f t="shared" ref="M54:M64" si="5">K54/H54</f>
        <v>0.55282165420886864</v>
      </c>
      <c r="N54" s="6"/>
    </row>
    <row r="55" spans="1:15" ht="20.25" customHeight="1" x14ac:dyDescent="0.25">
      <c r="A55" s="40">
        <v>4</v>
      </c>
      <c r="B55" s="39">
        <v>1</v>
      </c>
      <c r="C55" s="38" t="s">
        <v>11</v>
      </c>
      <c r="D55" s="38" t="s">
        <v>3</v>
      </c>
      <c r="E55" s="38" t="s">
        <v>3</v>
      </c>
      <c r="F55" s="38"/>
      <c r="G55" s="170" t="s">
        <v>79</v>
      </c>
      <c r="H55" s="195">
        <f>H56</f>
        <v>434018750</v>
      </c>
      <c r="I55" s="34">
        <f>I56</f>
        <v>212080000</v>
      </c>
      <c r="J55" s="189">
        <f>J56</f>
        <v>24875000</v>
      </c>
      <c r="K55" s="194">
        <f t="shared" si="3"/>
        <v>236955000</v>
      </c>
      <c r="L55" s="188">
        <f t="shared" si="4"/>
        <v>197063750</v>
      </c>
      <c r="M55" s="187">
        <f t="shared" si="5"/>
        <v>0.54595567587805827</v>
      </c>
    </row>
    <row r="56" spans="1:15" ht="20.25" customHeight="1" x14ac:dyDescent="0.25">
      <c r="A56" s="29">
        <v>4</v>
      </c>
      <c r="B56" s="28">
        <v>1</v>
      </c>
      <c r="C56" s="27" t="s">
        <v>11</v>
      </c>
      <c r="D56" s="27" t="s">
        <v>3</v>
      </c>
      <c r="E56" s="27" t="s">
        <v>3</v>
      </c>
      <c r="F56" s="131" t="s">
        <v>80</v>
      </c>
      <c r="G56" s="168" t="s">
        <v>79</v>
      </c>
      <c r="H56" s="183">
        <f>[1]RETRIBUSI!H65</f>
        <v>434018750</v>
      </c>
      <c r="I56" s="23">
        <f>[1]RETRIBUSI!I65</f>
        <v>212080000</v>
      </c>
      <c r="J56" s="22">
        <f>[1]RETRIBUSI!J65</f>
        <v>24875000</v>
      </c>
      <c r="K56" s="190">
        <f t="shared" si="3"/>
        <v>236955000</v>
      </c>
      <c r="L56" s="185">
        <f t="shared" si="4"/>
        <v>197063750</v>
      </c>
      <c r="M56" s="41">
        <f t="shared" si="5"/>
        <v>0.54595567587805827</v>
      </c>
    </row>
    <row r="57" spans="1:15" ht="20.25" customHeight="1" x14ac:dyDescent="0.25">
      <c r="A57" s="40">
        <v>4</v>
      </c>
      <c r="B57" s="39">
        <v>1</v>
      </c>
      <c r="C57" s="38" t="s">
        <v>11</v>
      </c>
      <c r="D57" s="38" t="s">
        <v>3</v>
      </c>
      <c r="E57" s="38" t="s">
        <v>11</v>
      </c>
      <c r="F57" s="38"/>
      <c r="G57" s="182" t="s">
        <v>78</v>
      </c>
      <c r="H57" s="181">
        <f>H58</f>
        <v>21000000000</v>
      </c>
      <c r="I57" s="34">
        <f>I58</f>
        <v>14625948000</v>
      </c>
      <c r="J57" s="35">
        <f>J58</f>
        <v>2066990000</v>
      </c>
      <c r="K57" s="33">
        <f t="shared" si="3"/>
        <v>16692938000</v>
      </c>
      <c r="L57" s="184">
        <f t="shared" si="4"/>
        <v>4307062000</v>
      </c>
      <c r="M57" s="44">
        <f t="shared" si="5"/>
        <v>0.79490180952380951</v>
      </c>
    </row>
    <row r="58" spans="1:15" ht="20.25" customHeight="1" x14ac:dyDescent="0.25">
      <c r="A58" s="29">
        <v>4</v>
      </c>
      <c r="B58" s="28">
        <v>1</v>
      </c>
      <c r="C58" s="27" t="s">
        <v>11</v>
      </c>
      <c r="D58" s="27" t="s">
        <v>3</v>
      </c>
      <c r="E58" s="27" t="s">
        <v>11</v>
      </c>
      <c r="F58" s="131" t="s">
        <v>2</v>
      </c>
      <c r="G58" s="191" t="s">
        <v>78</v>
      </c>
      <c r="H58" s="183">
        <f>[1]RETRIBUSI!H67</f>
        <v>21000000000</v>
      </c>
      <c r="I58" s="23">
        <f>[1]RETRIBUSI!I67</f>
        <v>14625948000</v>
      </c>
      <c r="J58" s="22">
        <f>[1]RETRIBUSI!J67</f>
        <v>2066990000</v>
      </c>
      <c r="K58" s="190">
        <f t="shared" si="3"/>
        <v>16692938000</v>
      </c>
      <c r="L58" s="185">
        <f t="shared" si="4"/>
        <v>4307062000</v>
      </c>
      <c r="M58" s="41">
        <f t="shared" si="5"/>
        <v>0.79490180952380951</v>
      </c>
    </row>
    <row r="59" spans="1:15" ht="20.25" customHeight="1" x14ac:dyDescent="0.25">
      <c r="A59" s="40">
        <v>4</v>
      </c>
      <c r="B59" s="39">
        <v>1</v>
      </c>
      <c r="C59" s="38" t="s">
        <v>11</v>
      </c>
      <c r="D59" s="38" t="s">
        <v>3</v>
      </c>
      <c r="E59" s="38" t="s">
        <v>5</v>
      </c>
      <c r="F59" s="38"/>
      <c r="G59" s="182" t="s">
        <v>77</v>
      </c>
      <c r="H59" s="181">
        <f>H60</f>
        <v>17000000000</v>
      </c>
      <c r="I59" s="34">
        <f>I60</f>
        <v>3389311771</v>
      </c>
      <c r="J59" s="35">
        <f>J60</f>
        <v>501943300</v>
      </c>
      <c r="K59" s="33">
        <f t="shared" si="3"/>
        <v>3891255071</v>
      </c>
      <c r="L59" s="184">
        <f t="shared" si="4"/>
        <v>13108744929</v>
      </c>
      <c r="M59" s="44">
        <f t="shared" si="5"/>
        <v>0.22889735711764705</v>
      </c>
    </row>
    <row r="60" spans="1:15" ht="20.25" customHeight="1" x14ac:dyDescent="0.25">
      <c r="A60" s="29">
        <v>4</v>
      </c>
      <c r="B60" s="28">
        <v>1</v>
      </c>
      <c r="C60" s="27" t="s">
        <v>11</v>
      </c>
      <c r="D60" s="27" t="s">
        <v>3</v>
      </c>
      <c r="E60" s="27" t="s">
        <v>5</v>
      </c>
      <c r="F60" s="131" t="s">
        <v>2</v>
      </c>
      <c r="G60" s="191" t="s">
        <v>77</v>
      </c>
      <c r="H60" s="183">
        <f>[1]RETRIBUSI!H69</f>
        <v>17000000000</v>
      </c>
      <c r="I60" s="23">
        <f>[1]RETRIBUSI!I69</f>
        <v>3389311771</v>
      </c>
      <c r="J60" s="22">
        <f>[1]RETRIBUSI!J69</f>
        <v>501943300</v>
      </c>
      <c r="K60" s="190">
        <f t="shared" si="3"/>
        <v>3891255071</v>
      </c>
      <c r="L60" s="185">
        <f t="shared" si="4"/>
        <v>13108744929</v>
      </c>
      <c r="M60" s="41">
        <f t="shared" si="5"/>
        <v>0.22889735711764705</v>
      </c>
    </row>
    <row r="61" spans="1:15" ht="20.25" customHeight="1" x14ac:dyDescent="0.25">
      <c r="A61" s="40">
        <v>4</v>
      </c>
      <c r="B61" s="39">
        <v>1</v>
      </c>
      <c r="C61" s="38" t="s">
        <v>11</v>
      </c>
      <c r="D61" s="38" t="s">
        <v>3</v>
      </c>
      <c r="E61" s="38" t="s">
        <v>30</v>
      </c>
      <c r="F61" s="38"/>
      <c r="G61" s="182" t="s">
        <v>76</v>
      </c>
      <c r="H61" s="181">
        <f>H62+H63+H64</f>
        <v>9000000000</v>
      </c>
      <c r="I61" s="34">
        <f>I62+I63+I64</f>
        <v>4567086000</v>
      </c>
      <c r="J61" s="193">
        <f>J62+J63+J64+J65</f>
        <v>704874500</v>
      </c>
      <c r="K61" s="33">
        <f t="shared" si="3"/>
        <v>5271960500</v>
      </c>
      <c r="L61" s="184">
        <f t="shared" si="4"/>
        <v>3728039500</v>
      </c>
      <c r="M61" s="44">
        <f t="shared" si="5"/>
        <v>0.58577338888888886</v>
      </c>
    </row>
    <row r="62" spans="1:15" ht="20.25" customHeight="1" x14ac:dyDescent="0.25">
      <c r="A62" s="29">
        <v>4</v>
      </c>
      <c r="B62" s="28">
        <v>1</v>
      </c>
      <c r="C62" s="27" t="s">
        <v>11</v>
      </c>
      <c r="D62" s="27" t="s">
        <v>3</v>
      </c>
      <c r="E62" s="27" t="s">
        <v>30</v>
      </c>
      <c r="F62" s="131" t="s">
        <v>2</v>
      </c>
      <c r="G62" s="191" t="s">
        <v>75</v>
      </c>
      <c r="H62" s="183">
        <f>[1]RETRIBUSI!H71</f>
        <v>2160000000</v>
      </c>
      <c r="I62" s="23">
        <f>[1]RETRIBUSI!I71</f>
        <v>995062000</v>
      </c>
      <c r="J62" s="22">
        <f>[1]RETRIBUSI!J71</f>
        <v>140053000</v>
      </c>
      <c r="K62" s="190">
        <f t="shared" si="3"/>
        <v>1135115000</v>
      </c>
      <c r="L62" s="185">
        <f t="shared" si="4"/>
        <v>1024885000</v>
      </c>
      <c r="M62" s="41">
        <f t="shared" si="5"/>
        <v>0.52551620370370367</v>
      </c>
    </row>
    <row r="63" spans="1:15" ht="20.25" customHeight="1" x14ac:dyDescent="0.25">
      <c r="A63" s="29">
        <v>4</v>
      </c>
      <c r="B63" s="28">
        <v>1</v>
      </c>
      <c r="C63" s="27" t="s">
        <v>11</v>
      </c>
      <c r="D63" s="27" t="s">
        <v>3</v>
      </c>
      <c r="E63" s="27" t="s">
        <v>30</v>
      </c>
      <c r="F63" s="131" t="s">
        <v>42</v>
      </c>
      <c r="G63" s="191" t="s">
        <v>74</v>
      </c>
      <c r="H63" s="183">
        <f>[1]RETRIBUSI!H72</f>
        <v>3690000000</v>
      </c>
      <c r="I63" s="23">
        <f>[1]RETRIBUSI!I72</f>
        <v>1950153000</v>
      </c>
      <c r="J63" s="22">
        <f>[1]RETRIBUSI!J72</f>
        <v>280834000</v>
      </c>
      <c r="K63" s="190">
        <f t="shared" si="3"/>
        <v>2230987000</v>
      </c>
      <c r="L63" s="185">
        <f t="shared" si="4"/>
        <v>1459013000</v>
      </c>
      <c r="M63" s="41">
        <f t="shared" si="5"/>
        <v>0.60460352303523035</v>
      </c>
    </row>
    <row r="64" spans="1:15" ht="20.25" customHeight="1" x14ac:dyDescent="0.25">
      <c r="A64" s="29">
        <v>4</v>
      </c>
      <c r="B64" s="28">
        <v>1</v>
      </c>
      <c r="C64" s="27" t="s">
        <v>11</v>
      </c>
      <c r="D64" s="27" t="s">
        <v>3</v>
      </c>
      <c r="E64" s="27" t="s">
        <v>30</v>
      </c>
      <c r="F64" s="131" t="s">
        <v>50</v>
      </c>
      <c r="G64" s="191" t="s">
        <v>73</v>
      </c>
      <c r="H64" s="183">
        <f>[1]RETRIBUSI!H73</f>
        <v>3150000000</v>
      </c>
      <c r="I64" s="23">
        <f>[1]RETRIBUSI!I73</f>
        <v>1621871000</v>
      </c>
      <c r="J64" s="22">
        <f>[1]RETRIBUSI!J73</f>
        <v>230930000</v>
      </c>
      <c r="K64" s="190">
        <f t="shared" si="3"/>
        <v>1852801000</v>
      </c>
      <c r="L64" s="185">
        <f t="shared" si="4"/>
        <v>1297199000</v>
      </c>
      <c r="M64" s="41">
        <f t="shared" si="5"/>
        <v>0.58819079365079363</v>
      </c>
    </row>
    <row r="65" spans="1:15" ht="20.25" customHeight="1" x14ac:dyDescent="0.25">
      <c r="A65" s="29"/>
      <c r="B65" s="28"/>
      <c r="C65" s="27"/>
      <c r="D65" s="27"/>
      <c r="E65" s="27"/>
      <c r="F65" s="131"/>
      <c r="G65" s="191" t="s">
        <v>72</v>
      </c>
      <c r="H65" s="183">
        <v>0</v>
      </c>
      <c r="I65" s="183">
        <f>[1]RETRIBUSI!I74</f>
        <v>0</v>
      </c>
      <c r="J65" s="192">
        <f>[1]RETRIBUSI!J74</f>
        <v>53057500</v>
      </c>
      <c r="K65" s="190">
        <f t="shared" si="3"/>
        <v>53057500</v>
      </c>
      <c r="L65" s="185">
        <f t="shared" si="4"/>
        <v>-53057500</v>
      </c>
      <c r="M65" s="46" t="s">
        <v>0</v>
      </c>
    </row>
    <row r="66" spans="1:15" ht="20.25" customHeight="1" x14ac:dyDescent="0.25">
      <c r="A66" s="40">
        <v>4</v>
      </c>
      <c r="B66" s="39">
        <v>1</v>
      </c>
      <c r="C66" s="38" t="s">
        <v>11</v>
      </c>
      <c r="D66" s="38" t="s">
        <v>3</v>
      </c>
      <c r="E66" s="38" t="s">
        <v>54</v>
      </c>
      <c r="F66" s="38"/>
      <c r="G66" s="182" t="s">
        <v>71</v>
      </c>
      <c r="H66" s="181">
        <f>H67</f>
        <v>12000000</v>
      </c>
      <c r="I66" s="34">
        <f>I67+I68</f>
        <v>16490000</v>
      </c>
      <c r="J66" s="34">
        <f>J67+J68</f>
        <v>11050000</v>
      </c>
      <c r="K66" s="33">
        <f t="shared" si="3"/>
        <v>27540000</v>
      </c>
      <c r="L66" s="184">
        <f t="shared" si="4"/>
        <v>-15540000</v>
      </c>
      <c r="M66" s="44">
        <f>K66/H66</f>
        <v>2.2949999999999999</v>
      </c>
    </row>
    <row r="67" spans="1:15" ht="20.25" customHeight="1" x14ac:dyDescent="0.25">
      <c r="A67" s="29">
        <v>4</v>
      </c>
      <c r="B67" s="28">
        <v>1</v>
      </c>
      <c r="C67" s="27" t="s">
        <v>11</v>
      </c>
      <c r="D67" s="27" t="s">
        <v>3</v>
      </c>
      <c r="E67" s="27" t="s">
        <v>54</v>
      </c>
      <c r="F67" s="131" t="s">
        <v>2</v>
      </c>
      <c r="G67" s="191" t="s">
        <v>70</v>
      </c>
      <c r="H67" s="183">
        <f>[1]RETRIBUSI!H76</f>
        <v>12000000</v>
      </c>
      <c r="I67" s="23">
        <f>[1]RETRIBUSI!I76</f>
        <v>14500000</v>
      </c>
      <c r="J67" s="22">
        <f>[1]RETRIBUSI!J76</f>
        <v>6500000</v>
      </c>
      <c r="K67" s="190">
        <f t="shared" si="3"/>
        <v>21000000</v>
      </c>
      <c r="L67" s="185">
        <f t="shared" si="4"/>
        <v>-9000000</v>
      </c>
      <c r="M67" s="41">
        <f>K67/H67</f>
        <v>1.75</v>
      </c>
    </row>
    <row r="68" spans="1:15" ht="15.75" x14ac:dyDescent="0.25">
      <c r="A68" s="29">
        <v>4</v>
      </c>
      <c r="B68" s="28">
        <v>1</v>
      </c>
      <c r="C68" s="27" t="s">
        <v>11</v>
      </c>
      <c r="D68" s="27" t="s">
        <v>3</v>
      </c>
      <c r="E68" s="27" t="s">
        <v>54</v>
      </c>
      <c r="F68" s="131" t="s">
        <v>2</v>
      </c>
      <c r="G68" s="191" t="s">
        <v>69</v>
      </c>
      <c r="H68" s="183">
        <v>0</v>
      </c>
      <c r="I68" s="23">
        <f>[1]RETRIBUSI!I77</f>
        <v>1990000</v>
      </c>
      <c r="J68" s="22">
        <f>[1]RETRIBUSI!J77</f>
        <v>4550000</v>
      </c>
      <c r="K68" s="190">
        <f t="shared" si="3"/>
        <v>6540000</v>
      </c>
      <c r="L68" s="185">
        <f t="shared" si="4"/>
        <v>-6540000</v>
      </c>
      <c r="M68" s="46" t="s">
        <v>0</v>
      </c>
    </row>
    <row r="69" spans="1:15" ht="15.75" x14ac:dyDescent="0.25">
      <c r="A69" s="29">
        <v>4</v>
      </c>
      <c r="B69" s="28">
        <v>1</v>
      </c>
      <c r="C69" s="27" t="s">
        <v>11</v>
      </c>
      <c r="D69" s="27" t="s">
        <v>3</v>
      </c>
      <c r="E69" s="27" t="s">
        <v>68</v>
      </c>
      <c r="F69" s="131" t="s">
        <v>2</v>
      </c>
      <c r="G69" s="182" t="s">
        <v>67</v>
      </c>
      <c r="H69" s="181">
        <v>0</v>
      </c>
      <c r="I69" s="34">
        <f>I70</f>
        <v>46898000</v>
      </c>
      <c r="J69" s="34">
        <f>J70</f>
        <v>61640000</v>
      </c>
      <c r="K69" s="190">
        <f t="shared" si="3"/>
        <v>108538000</v>
      </c>
      <c r="L69" s="185">
        <f t="shared" si="4"/>
        <v>-108538000</v>
      </c>
      <c r="M69" s="46" t="s">
        <v>0</v>
      </c>
    </row>
    <row r="70" spans="1:15" ht="16.5" thickBot="1" x14ac:dyDescent="0.3">
      <c r="A70" s="29">
        <v>4</v>
      </c>
      <c r="B70" s="28">
        <v>1</v>
      </c>
      <c r="C70" s="27" t="s">
        <v>11</v>
      </c>
      <c r="D70" s="27" t="s">
        <v>3</v>
      </c>
      <c r="E70" s="27" t="s">
        <v>68</v>
      </c>
      <c r="F70" s="131" t="s">
        <v>2</v>
      </c>
      <c r="G70" s="191" t="s">
        <v>67</v>
      </c>
      <c r="H70" s="183">
        <v>0</v>
      </c>
      <c r="I70" s="23">
        <f>[1]RETRIBUSI!I79</f>
        <v>46898000</v>
      </c>
      <c r="J70" s="11">
        <f>[1]RETRIBUSI!J79</f>
        <v>61640000</v>
      </c>
      <c r="K70" s="190">
        <f t="shared" si="3"/>
        <v>108538000</v>
      </c>
      <c r="L70" s="185">
        <f t="shared" si="4"/>
        <v>-108538000</v>
      </c>
      <c r="M70" s="46" t="s">
        <v>0</v>
      </c>
    </row>
    <row r="71" spans="1:15" s="153" customFormat="1" ht="24" customHeight="1" thickBot="1" x14ac:dyDescent="0.3">
      <c r="A71" s="70">
        <v>4</v>
      </c>
      <c r="B71" s="69">
        <v>1</v>
      </c>
      <c r="C71" s="68" t="s">
        <v>11</v>
      </c>
      <c r="D71" s="68" t="s">
        <v>11</v>
      </c>
      <c r="E71" s="68"/>
      <c r="F71" s="68"/>
      <c r="G71" s="174" t="s">
        <v>66</v>
      </c>
      <c r="H71" s="173">
        <f>H72+H78+H80+H82</f>
        <v>9202500000</v>
      </c>
      <c r="I71" s="173">
        <f>I72+I78+I80+I82</f>
        <v>5122417410</v>
      </c>
      <c r="J71" s="173">
        <f>J72+J78+J80+J82</f>
        <v>698361250</v>
      </c>
      <c r="K71" s="173">
        <f t="shared" si="3"/>
        <v>5820778660</v>
      </c>
      <c r="L71" s="54">
        <f t="shared" si="4"/>
        <v>3381721340</v>
      </c>
      <c r="M71" s="171">
        <f>K71/H71</f>
        <v>0.63252145177940777</v>
      </c>
      <c r="O71" s="154"/>
    </row>
    <row r="72" spans="1:15" ht="20.25" customHeight="1" x14ac:dyDescent="0.25">
      <c r="A72" s="40">
        <v>4</v>
      </c>
      <c r="B72" s="39">
        <v>1</v>
      </c>
      <c r="C72" s="38" t="s">
        <v>11</v>
      </c>
      <c r="D72" s="38" t="s">
        <v>11</v>
      </c>
      <c r="E72" s="38" t="s">
        <v>3</v>
      </c>
      <c r="F72" s="38"/>
      <c r="G72" s="170" t="s">
        <v>65</v>
      </c>
      <c r="H72" s="189">
        <f>H73+H74+H75+H76+H77</f>
        <v>1650000000</v>
      </c>
      <c r="I72" s="189">
        <f>I73+I74+I75+I76+I77</f>
        <v>1506409425</v>
      </c>
      <c r="J72" s="189">
        <f>J73+J74+J75+J76+J77</f>
        <v>168246650</v>
      </c>
      <c r="K72" s="189">
        <f t="shared" si="3"/>
        <v>1674656075</v>
      </c>
      <c r="L72" s="188">
        <f t="shared" si="4"/>
        <v>-24656075</v>
      </c>
      <c r="M72" s="187">
        <f>K72/H72</f>
        <v>1.0149430757575757</v>
      </c>
    </row>
    <row r="73" spans="1:15" ht="20.25" customHeight="1" x14ac:dyDescent="0.25">
      <c r="A73" s="29">
        <v>4</v>
      </c>
      <c r="B73" s="28">
        <v>1</v>
      </c>
      <c r="C73" s="27" t="s">
        <v>11</v>
      </c>
      <c r="D73" s="27" t="s">
        <v>11</v>
      </c>
      <c r="E73" s="27" t="s">
        <v>3</v>
      </c>
      <c r="F73" s="131" t="s">
        <v>42</v>
      </c>
      <c r="G73" s="186" t="s">
        <v>64</v>
      </c>
      <c r="H73" s="183">
        <f>[1]RETRIBUSI!H82</f>
        <v>1500000000</v>
      </c>
      <c r="I73" s="23">
        <f>[1]RETRIBUSI!I82</f>
        <v>1377630275</v>
      </c>
      <c r="J73" s="50">
        <f>[1]RETRIBUSI!J82</f>
        <v>143390750</v>
      </c>
      <c r="K73" s="7">
        <f t="shared" si="3"/>
        <v>1521021025</v>
      </c>
      <c r="L73" s="185">
        <f t="shared" si="4"/>
        <v>-21021025</v>
      </c>
      <c r="M73" s="41">
        <f>K73/H73</f>
        <v>1.0140140166666667</v>
      </c>
    </row>
    <row r="74" spans="1:15" ht="20.25" customHeight="1" x14ac:dyDescent="0.25">
      <c r="A74" s="29">
        <v>4</v>
      </c>
      <c r="B74" s="28">
        <v>1</v>
      </c>
      <c r="C74" s="27" t="s">
        <v>11</v>
      </c>
      <c r="D74" s="27" t="s">
        <v>11</v>
      </c>
      <c r="E74" s="27" t="s">
        <v>3</v>
      </c>
      <c r="F74" s="131" t="s">
        <v>50</v>
      </c>
      <c r="G74" s="186" t="s">
        <v>63</v>
      </c>
      <c r="H74" s="183">
        <f>[1]RETRIBUSI!H83</f>
        <v>50000000</v>
      </c>
      <c r="I74" s="23">
        <f>[1]RETRIBUSI!I83</f>
        <v>67500000</v>
      </c>
      <c r="J74" s="50">
        <f>[1]RETRIBUSI!J83</f>
        <v>5000000</v>
      </c>
      <c r="K74" s="7">
        <f t="shared" si="3"/>
        <v>72500000</v>
      </c>
      <c r="L74" s="185">
        <f t="shared" si="4"/>
        <v>-22500000</v>
      </c>
      <c r="M74" s="41">
        <f>K74/H74</f>
        <v>1.45</v>
      </c>
    </row>
    <row r="75" spans="1:15" ht="20.25" customHeight="1" x14ac:dyDescent="0.25">
      <c r="A75" s="29">
        <v>4</v>
      </c>
      <c r="B75" s="28">
        <v>1</v>
      </c>
      <c r="C75" s="27" t="s">
        <v>11</v>
      </c>
      <c r="D75" s="27" t="s">
        <v>11</v>
      </c>
      <c r="E75" s="27" t="s">
        <v>3</v>
      </c>
      <c r="F75" s="131" t="s">
        <v>61</v>
      </c>
      <c r="G75" s="186" t="s">
        <v>62</v>
      </c>
      <c r="H75" s="183">
        <f>[1]RETRIBUSI!H84</f>
        <v>25000000</v>
      </c>
      <c r="I75" s="23">
        <f>[1]RETRIBUSI!I84</f>
        <v>11850000</v>
      </c>
      <c r="J75" s="50">
        <f>[1]RETRIBUSI!J84</f>
        <v>4400000</v>
      </c>
      <c r="K75" s="7">
        <f t="shared" si="3"/>
        <v>16250000</v>
      </c>
      <c r="L75" s="185">
        <f t="shared" si="4"/>
        <v>8750000</v>
      </c>
      <c r="M75" s="41">
        <f>K75/H75</f>
        <v>0.65</v>
      </c>
    </row>
    <row r="76" spans="1:15" ht="20.25" customHeight="1" x14ac:dyDescent="0.25">
      <c r="A76" s="29">
        <v>4</v>
      </c>
      <c r="B76" s="28">
        <v>1</v>
      </c>
      <c r="C76" s="27" t="s">
        <v>11</v>
      </c>
      <c r="D76" s="27" t="s">
        <v>11</v>
      </c>
      <c r="E76" s="27" t="s">
        <v>3</v>
      </c>
      <c r="F76" s="131" t="s">
        <v>61</v>
      </c>
      <c r="G76" s="186" t="s">
        <v>60</v>
      </c>
      <c r="H76" s="183">
        <v>0</v>
      </c>
      <c r="I76" s="23">
        <f>[1]RETRIBUSI!I85</f>
        <v>16204150</v>
      </c>
      <c r="J76" s="183">
        <f>[1]RETRIBUSI!J85</f>
        <v>6030900</v>
      </c>
      <c r="K76" s="7">
        <f t="shared" si="3"/>
        <v>22235050</v>
      </c>
      <c r="L76" s="185">
        <f t="shared" si="4"/>
        <v>-22235050</v>
      </c>
      <c r="M76" s="46" t="s">
        <v>0</v>
      </c>
    </row>
    <row r="77" spans="1:15" ht="20.25" customHeight="1" x14ac:dyDescent="0.25">
      <c r="A77" s="29">
        <v>4</v>
      </c>
      <c r="B77" s="28">
        <v>1</v>
      </c>
      <c r="C77" s="27" t="s">
        <v>11</v>
      </c>
      <c r="D77" s="27" t="s">
        <v>11</v>
      </c>
      <c r="E77" s="27" t="s">
        <v>3</v>
      </c>
      <c r="F77" s="131" t="s">
        <v>59</v>
      </c>
      <c r="G77" s="186" t="s">
        <v>58</v>
      </c>
      <c r="H77" s="183">
        <f>[1]RETRIBUSI!H86</f>
        <v>75000000</v>
      </c>
      <c r="I77" s="23">
        <f>[1]RETRIBUSI!I86</f>
        <v>33225000</v>
      </c>
      <c r="J77" s="50">
        <f>[1]RETRIBUSI!J86</f>
        <v>9425000</v>
      </c>
      <c r="K77" s="7">
        <f t="shared" si="3"/>
        <v>42650000</v>
      </c>
      <c r="L77" s="185">
        <f t="shared" si="4"/>
        <v>32350000</v>
      </c>
      <c r="M77" s="41">
        <f t="shared" ref="M77:M83" si="6">K77/H77</f>
        <v>0.56866666666666665</v>
      </c>
    </row>
    <row r="78" spans="1:15" ht="20.25" customHeight="1" x14ac:dyDescent="0.25">
      <c r="A78" s="40">
        <v>4</v>
      </c>
      <c r="B78" s="39">
        <v>1</v>
      </c>
      <c r="C78" s="38" t="s">
        <v>11</v>
      </c>
      <c r="D78" s="38" t="s">
        <v>11</v>
      </c>
      <c r="E78" s="38" t="s">
        <v>30</v>
      </c>
      <c r="F78" s="38"/>
      <c r="G78" s="182" t="s">
        <v>57</v>
      </c>
      <c r="H78" s="181">
        <f>H79</f>
        <v>6500000000</v>
      </c>
      <c r="I78" s="34">
        <f>I79</f>
        <v>2997204185</v>
      </c>
      <c r="J78" s="35">
        <f>[1]RETRIBUSI!J87</f>
        <v>384806100</v>
      </c>
      <c r="K78" s="32">
        <f t="shared" si="3"/>
        <v>3382010285</v>
      </c>
      <c r="L78" s="184">
        <f t="shared" si="4"/>
        <v>3117989715</v>
      </c>
      <c r="M78" s="44">
        <f t="shared" si="6"/>
        <v>0.52030927461538456</v>
      </c>
    </row>
    <row r="79" spans="1:15" ht="20.25" customHeight="1" x14ac:dyDescent="0.25">
      <c r="A79" s="29">
        <v>4</v>
      </c>
      <c r="B79" s="28">
        <v>1</v>
      </c>
      <c r="C79" s="27" t="s">
        <v>11</v>
      </c>
      <c r="D79" s="27" t="s">
        <v>11</v>
      </c>
      <c r="E79" s="27" t="s">
        <v>30</v>
      </c>
      <c r="F79" s="131" t="s">
        <v>2</v>
      </c>
      <c r="G79" s="168" t="s">
        <v>56</v>
      </c>
      <c r="H79" s="183">
        <f>[1]RETRIBUSI!H88</f>
        <v>6500000000</v>
      </c>
      <c r="I79" s="23">
        <f>[1]RETRIBUSI!I88</f>
        <v>2997204185</v>
      </c>
      <c r="J79" s="50">
        <f>[1]RETRIBUSI!J88</f>
        <v>384806100</v>
      </c>
      <c r="K79" s="21">
        <f t="shared" si="3"/>
        <v>3382010285</v>
      </c>
      <c r="L79" s="20">
        <f t="shared" si="4"/>
        <v>3117989715</v>
      </c>
      <c r="M79" s="41">
        <f t="shared" si="6"/>
        <v>0.52030927461538456</v>
      </c>
    </row>
    <row r="80" spans="1:15" ht="20.25" customHeight="1" x14ac:dyDescent="0.25">
      <c r="A80" s="40">
        <v>4</v>
      </c>
      <c r="B80" s="39">
        <v>1</v>
      </c>
      <c r="C80" s="38" t="s">
        <v>11</v>
      </c>
      <c r="D80" s="38" t="s">
        <v>11</v>
      </c>
      <c r="E80" s="38" t="s">
        <v>54</v>
      </c>
      <c r="F80" s="38"/>
      <c r="G80" s="182" t="s">
        <v>55</v>
      </c>
      <c r="H80" s="181">
        <f>H81</f>
        <v>1000000000</v>
      </c>
      <c r="I80" s="34">
        <f>I81</f>
        <v>576911000</v>
      </c>
      <c r="J80" s="35">
        <f>[1]RETRIBUSI!J89</f>
        <v>136576000</v>
      </c>
      <c r="K80" s="32">
        <f t="shared" si="3"/>
        <v>713487000</v>
      </c>
      <c r="L80" s="184">
        <f t="shared" si="4"/>
        <v>286513000</v>
      </c>
      <c r="M80" s="44">
        <f t="shared" si="6"/>
        <v>0.71348699999999998</v>
      </c>
    </row>
    <row r="81" spans="1:15" ht="20.25" customHeight="1" x14ac:dyDescent="0.25">
      <c r="A81" s="29">
        <v>4</v>
      </c>
      <c r="B81" s="28">
        <v>1</v>
      </c>
      <c r="C81" s="27" t="s">
        <v>11</v>
      </c>
      <c r="D81" s="27" t="s">
        <v>11</v>
      </c>
      <c r="E81" s="27" t="s">
        <v>54</v>
      </c>
      <c r="F81" s="131" t="s">
        <v>2</v>
      </c>
      <c r="G81" s="168" t="s">
        <v>53</v>
      </c>
      <c r="H81" s="183">
        <f>[1]RETRIBUSI!H90</f>
        <v>1000000000</v>
      </c>
      <c r="I81" s="23">
        <f>[1]RETRIBUSI!I90</f>
        <v>576911000</v>
      </c>
      <c r="J81" s="50">
        <f>[1]RETRIBUSI!J90</f>
        <v>136576000</v>
      </c>
      <c r="K81" s="21">
        <f t="shared" si="3"/>
        <v>713487000</v>
      </c>
      <c r="L81" s="20">
        <f t="shared" si="4"/>
        <v>286513000</v>
      </c>
      <c r="M81" s="41">
        <f t="shared" si="6"/>
        <v>0.71348699999999998</v>
      </c>
    </row>
    <row r="82" spans="1:15" ht="20.25" customHeight="1" x14ac:dyDescent="0.25">
      <c r="A82" s="40">
        <v>4</v>
      </c>
      <c r="B82" s="39">
        <v>1</v>
      </c>
      <c r="C82" s="38" t="s">
        <v>11</v>
      </c>
      <c r="D82" s="38" t="s">
        <v>11</v>
      </c>
      <c r="E82" s="38" t="s">
        <v>23</v>
      </c>
      <c r="F82" s="38"/>
      <c r="G82" s="182" t="s">
        <v>52</v>
      </c>
      <c r="H82" s="181">
        <f>H83</f>
        <v>52500000</v>
      </c>
      <c r="I82" s="34">
        <f>I83</f>
        <v>41892800</v>
      </c>
      <c r="J82" s="35">
        <f>J83+J84</f>
        <v>8732500</v>
      </c>
      <c r="K82" s="32">
        <f t="shared" si="3"/>
        <v>50625300</v>
      </c>
      <c r="L82" s="20">
        <f t="shared" si="4"/>
        <v>1874700</v>
      </c>
      <c r="M82" s="41">
        <f t="shared" si="6"/>
        <v>0.96429142857142858</v>
      </c>
    </row>
    <row r="83" spans="1:15" s="153" customFormat="1" ht="24.75" customHeight="1" x14ac:dyDescent="0.25">
      <c r="A83" s="125">
        <v>4</v>
      </c>
      <c r="B83" s="124">
        <v>1</v>
      </c>
      <c r="C83" s="123" t="s">
        <v>11</v>
      </c>
      <c r="D83" s="123" t="s">
        <v>11</v>
      </c>
      <c r="E83" s="123" t="s">
        <v>23</v>
      </c>
      <c r="F83" s="131" t="s">
        <v>50</v>
      </c>
      <c r="G83" s="180" t="s">
        <v>51</v>
      </c>
      <c r="H83" s="167">
        <f>[1]RETRIBUSI!H92</f>
        <v>52500000</v>
      </c>
      <c r="I83" s="166">
        <f>[1]RETRIBUSI!I92</f>
        <v>41892800</v>
      </c>
      <c r="J83" s="179">
        <f>[1]RETRIBUSI!J92</f>
        <v>2816000</v>
      </c>
      <c r="K83" s="130">
        <f t="shared" si="3"/>
        <v>44708800</v>
      </c>
      <c r="L83" s="20">
        <f t="shared" si="4"/>
        <v>7791200</v>
      </c>
      <c r="M83" s="117">
        <f t="shared" si="6"/>
        <v>0.85159619047619051</v>
      </c>
      <c r="O83" s="154"/>
    </row>
    <row r="84" spans="1:15" s="153" customFormat="1" ht="24.75" customHeight="1" thickBot="1" x14ac:dyDescent="0.3">
      <c r="A84" s="125">
        <v>4</v>
      </c>
      <c r="B84" s="124">
        <v>1</v>
      </c>
      <c r="C84" s="105" t="s">
        <v>11</v>
      </c>
      <c r="D84" s="123" t="s">
        <v>11</v>
      </c>
      <c r="E84" s="123" t="s">
        <v>23</v>
      </c>
      <c r="F84" s="131" t="s">
        <v>50</v>
      </c>
      <c r="G84" s="180" t="s">
        <v>49</v>
      </c>
      <c r="H84" s="167">
        <f>[1]RETRIBUSI!H93</f>
        <v>0</v>
      </c>
      <c r="I84" s="166">
        <f>[1]RETRIBUSI!I93</f>
        <v>0</v>
      </c>
      <c r="J84" s="179">
        <f>[1]RETRIBUSI!J93</f>
        <v>5916500</v>
      </c>
      <c r="K84" s="130">
        <f t="shared" si="3"/>
        <v>5916500</v>
      </c>
      <c r="L84" s="20">
        <f t="shared" si="4"/>
        <v>-5916500</v>
      </c>
      <c r="M84" s="129" t="s">
        <v>0</v>
      </c>
      <c r="O84" s="154"/>
    </row>
    <row r="85" spans="1:15" ht="24" customHeight="1" thickBot="1" x14ac:dyDescent="0.3">
      <c r="A85" s="178">
        <v>4</v>
      </c>
      <c r="B85" s="177">
        <v>1</v>
      </c>
      <c r="C85" s="176" t="s">
        <v>11</v>
      </c>
      <c r="D85" s="175" t="s">
        <v>14</v>
      </c>
      <c r="E85" s="175"/>
      <c r="F85" s="175"/>
      <c r="G85" s="174" t="s">
        <v>48</v>
      </c>
      <c r="H85" s="173">
        <f>H86+H88</f>
        <v>16000000000</v>
      </c>
      <c r="I85" s="173">
        <f>I86+I88</f>
        <v>4309450777</v>
      </c>
      <c r="J85" s="173">
        <f>J86+J88</f>
        <v>677858571</v>
      </c>
      <c r="K85" s="173">
        <f>K86+K88</f>
        <v>4987309348</v>
      </c>
      <c r="L85" s="172">
        <f t="shared" si="4"/>
        <v>11012690652</v>
      </c>
      <c r="M85" s="171">
        <f>K85/H85</f>
        <v>0.31170683425000001</v>
      </c>
    </row>
    <row r="86" spans="1:15" s="153" customFormat="1" ht="20.25" customHeight="1" x14ac:dyDescent="0.25">
      <c r="A86" s="140">
        <v>4</v>
      </c>
      <c r="B86" s="139">
        <v>1</v>
      </c>
      <c r="C86" s="138" t="s">
        <v>11</v>
      </c>
      <c r="D86" s="138" t="s">
        <v>14</v>
      </c>
      <c r="E86" s="138" t="s">
        <v>27</v>
      </c>
      <c r="F86" s="138"/>
      <c r="G86" s="170" t="s">
        <v>47</v>
      </c>
      <c r="H86" s="169">
        <f>H87</f>
        <v>15000000000</v>
      </c>
      <c r="I86" s="111">
        <f>I87</f>
        <v>3998851777</v>
      </c>
      <c r="J86" s="110">
        <f>J87</f>
        <v>618746571</v>
      </c>
      <c r="K86" s="109">
        <f>I86+J86</f>
        <v>4617598348</v>
      </c>
      <c r="L86" s="31">
        <f t="shared" si="4"/>
        <v>10382401652</v>
      </c>
      <c r="M86" s="108">
        <f>K86/H86</f>
        <v>0.30783988986666666</v>
      </c>
      <c r="O86" s="154"/>
    </row>
    <row r="87" spans="1:15" s="153" customFormat="1" ht="20.25" customHeight="1" x14ac:dyDescent="0.25">
      <c r="A87" s="125">
        <v>4</v>
      </c>
      <c r="B87" s="124">
        <v>1</v>
      </c>
      <c r="C87" s="123" t="s">
        <v>11</v>
      </c>
      <c r="D87" s="123" t="s">
        <v>14</v>
      </c>
      <c r="E87" s="123" t="s">
        <v>27</v>
      </c>
      <c r="F87" s="131" t="s">
        <v>2</v>
      </c>
      <c r="G87" s="168" t="s">
        <v>47</v>
      </c>
      <c r="H87" s="167">
        <f>[1]RETRIBUSI!H96</f>
        <v>15000000000</v>
      </c>
      <c r="I87" s="166">
        <f>[1]RETRIBUSI!I96</f>
        <v>3998851777</v>
      </c>
      <c r="J87" s="165">
        <f>[1]RETRIBUSI!J96</f>
        <v>618746571</v>
      </c>
      <c r="K87" s="130">
        <f>I87+J87</f>
        <v>4617598348</v>
      </c>
      <c r="L87" s="20">
        <f t="shared" si="4"/>
        <v>10382401652</v>
      </c>
      <c r="M87" s="117">
        <f>K87/H87</f>
        <v>0.30783988986666666</v>
      </c>
      <c r="O87" s="154"/>
    </row>
    <row r="88" spans="1:15" s="153" customFormat="1" ht="20.25" customHeight="1" x14ac:dyDescent="0.25">
      <c r="A88" s="125">
        <v>4</v>
      </c>
      <c r="B88" s="124">
        <v>1</v>
      </c>
      <c r="C88" s="123" t="s">
        <v>11</v>
      </c>
      <c r="D88" s="123" t="s">
        <v>14</v>
      </c>
      <c r="E88" s="123" t="s">
        <v>25</v>
      </c>
      <c r="F88" s="122"/>
      <c r="G88" s="164" t="s">
        <v>46</v>
      </c>
      <c r="H88" s="163">
        <f>H89</f>
        <v>1000000000</v>
      </c>
      <c r="I88" s="162">
        <f>I89</f>
        <v>310599000</v>
      </c>
      <c r="J88" s="110">
        <f>J89</f>
        <v>59112000</v>
      </c>
      <c r="K88" s="109">
        <f>I88+J88</f>
        <v>369711000</v>
      </c>
      <c r="L88" s="31">
        <f t="shared" si="4"/>
        <v>630289000</v>
      </c>
      <c r="M88" s="161" t="s">
        <v>0</v>
      </c>
      <c r="O88" s="154"/>
    </row>
    <row r="89" spans="1:15" s="153" customFormat="1" ht="20.25" customHeight="1" thickBot="1" x14ac:dyDescent="0.3">
      <c r="A89" s="107">
        <v>4</v>
      </c>
      <c r="B89" s="106">
        <v>1</v>
      </c>
      <c r="C89" s="105" t="s">
        <v>11</v>
      </c>
      <c r="D89" s="105" t="s">
        <v>14</v>
      </c>
      <c r="E89" s="105" t="s">
        <v>25</v>
      </c>
      <c r="F89" s="160" t="s">
        <v>2</v>
      </c>
      <c r="G89" s="159" t="s">
        <v>46</v>
      </c>
      <c r="H89" s="158">
        <f>[1]RETRIBUSI!H98</f>
        <v>1000000000</v>
      </c>
      <c r="I89" s="157">
        <f>[1]RETRIBUSI!I98</f>
        <v>310599000</v>
      </c>
      <c r="J89" s="156">
        <f>[1]RETRIBUSI!J98</f>
        <v>59112000</v>
      </c>
      <c r="K89" s="99">
        <f>I89+J89</f>
        <v>369711000</v>
      </c>
      <c r="L89" s="9">
        <f t="shared" si="4"/>
        <v>630289000</v>
      </c>
      <c r="M89" s="155" t="s">
        <v>0</v>
      </c>
      <c r="O89" s="154"/>
    </row>
    <row r="90" spans="1:15" ht="15.75" thickBot="1" x14ac:dyDescent="0.3">
      <c r="A90" s="149"/>
      <c r="B90" s="148"/>
      <c r="C90" s="148"/>
      <c r="D90" s="147"/>
      <c r="E90" s="147"/>
      <c r="F90" s="147"/>
      <c r="G90" s="152"/>
      <c r="H90" s="145"/>
      <c r="I90" s="143"/>
      <c r="J90" s="144"/>
      <c r="K90" s="143"/>
      <c r="L90" s="142"/>
      <c r="M90" s="141"/>
    </row>
    <row r="91" spans="1:15" ht="22.5" customHeight="1" thickBot="1" x14ac:dyDescent="0.3">
      <c r="A91" s="70">
        <v>4</v>
      </c>
      <c r="B91" s="69">
        <v>1</v>
      </c>
      <c r="C91" s="68" t="s">
        <v>14</v>
      </c>
      <c r="D91" s="114"/>
      <c r="E91" s="68"/>
      <c r="F91" s="68"/>
      <c r="G91" s="66" t="s">
        <v>45</v>
      </c>
      <c r="H91" s="65">
        <f>H93+H97+H99</f>
        <v>33006353579</v>
      </c>
      <c r="I91" s="65">
        <f>I93+I97+I99</f>
        <v>7026929715.29</v>
      </c>
      <c r="J91" s="65">
        <f>J93+J97+J99</f>
        <v>22348428943</v>
      </c>
      <c r="K91" s="65">
        <f>I91+J91</f>
        <v>29375358658.290001</v>
      </c>
      <c r="L91" s="151">
        <f>H91-K91</f>
        <v>3630994920.7099991</v>
      </c>
      <c r="M91" s="150">
        <f>K91/H91</f>
        <v>0.88999103121102763</v>
      </c>
      <c r="N91" s="62"/>
      <c r="O91" s="61"/>
    </row>
    <row r="92" spans="1:15" ht="15.75" thickBot="1" x14ac:dyDescent="0.3">
      <c r="A92" s="149"/>
      <c r="B92" s="148"/>
      <c r="C92" s="148"/>
      <c r="D92" s="147"/>
      <c r="E92" s="147"/>
      <c r="F92" s="147"/>
      <c r="G92" s="146"/>
      <c r="H92" s="145"/>
      <c r="I92" s="143"/>
      <c r="J92" s="144"/>
      <c r="K92" s="143"/>
      <c r="L92" s="142"/>
      <c r="M92" s="141"/>
    </row>
    <row r="93" spans="1:15" ht="33.75" customHeight="1" x14ac:dyDescent="0.25">
      <c r="A93" s="140">
        <v>4</v>
      </c>
      <c r="B93" s="139">
        <v>1</v>
      </c>
      <c r="C93" s="138" t="s">
        <v>14</v>
      </c>
      <c r="D93" s="138" t="s">
        <v>11</v>
      </c>
      <c r="E93" s="138" t="s">
        <v>3</v>
      </c>
      <c r="F93" s="138"/>
      <c r="G93" s="137" t="s">
        <v>44</v>
      </c>
      <c r="H93" s="136">
        <f>H95</f>
        <v>7215251561</v>
      </c>
      <c r="I93" s="136">
        <f>I95+I96</f>
        <v>7026929715.29</v>
      </c>
      <c r="J93" s="135">
        <f>J95</f>
        <v>0</v>
      </c>
      <c r="K93" s="109">
        <f>I93+J93</f>
        <v>7026929715.29</v>
      </c>
      <c r="L93" s="31">
        <f>H93-K93</f>
        <v>188321845.71000004</v>
      </c>
      <c r="M93" s="108">
        <f>K93/H93</f>
        <v>0.97389947611419114</v>
      </c>
    </row>
    <row r="94" spans="1:15" ht="15.75" hidden="1" thickBot="1" x14ac:dyDescent="0.3">
      <c r="A94" s="134"/>
      <c r="B94" s="133"/>
      <c r="C94" s="133"/>
      <c r="D94" s="38"/>
      <c r="E94" s="38"/>
      <c r="F94" s="38"/>
      <c r="G94" s="45"/>
      <c r="H94" s="32"/>
      <c r="I94" s="32"/>
      <c r="J94" s="32"/>
      <c r="K94" s="32"/>
      <c r="L94" s="132"/>
      <c r="M94" s="117" t="e">
        <f>K94/H94</f>
        <v>#DIV/0!</v>
      </c>
    </row>
    <row r="95" spans="1:15" ht="31.5" x14ac:dyDescent="0.25">
      <c r="A95" s="125">
        <v>4</v>
      </c>
      <c r="B95" s="124">
        <v>1</v>
      </c>
      <c r="C95" s="123" t="s">
        <v>14</v>
      </c>
      <c r="D95" s="123" t="s">
        <v>11</v>
      </c>
      <c r="E95" s="123" t="s">
        <v>3</v>
      </c>
      <c r="F95" s="131" t="s">
        <v>2</v>
      </c>
      <c r="G95" s="121" t="s">
        <v>43</v>
      </c>
      <c r="H95" s="120">
        <f>[1]Lainlain!H93</f>
        <v>7215251561</v>
      </c>
      <c r="I95" s="119">
        <f>[1]Lainlain!I93</f>
        <v>5943475505.29</v>
      </c>
      <c r="J95" s="118">
        <f>[1]Lainlain!J93</f>
        <v>0</v>
      </c>
      <c r="K95" s="130">
        <f>I95+J95</f>
        <v>5943475505.29</v>
      </c>
      <c r="L95" s="20">
        <f t="shared" ref="L95:L100" si="7">H95-K95</f>
        <v>1271776055.71</v>
      </c>
      <c r="M95" s="117">
        <f>K95/H95</f>
        <v>0.82373780803648955</v>
      </c>
    </row>
    <row r="96" spans="1:15" ht="47.25" x14ac:dyDescent="0.25">
      <c r="A96" s="125">
        <v>4</v>
      </c>
      <c r="B96" s="124">
        <v>1</v>
      </c>
      <c r="C96" s="123" t="s">
        <v>14</v>
      </c>
      <c r="D96" s="123" t="s">
        <v>11</v>
      </c>
      <c r="E96" s="123" t="s">
        <v>3</v>
      </c>
      <c r="F96" s="122" t="s">
        <v>42</v>
      </c>
      <c r="G96" s="121" t="s">
        <v>41</v>
      </c>
      <c r="H96" s="120">
        <f>[1]Lainlain!H94</f>
        <v>0</v>
      </c>
      <c r="I96" s="119">
        <f>[1]Lainlain!I94</f>
        <v>1083454210</v>
      </c>
      <c r="J96" s="118">
        <f>[1]Lainlain!J94</f>
        <v>0</v>
      </c>
      <c r="K96" s="130">
        <f>I96+J96</f>
        <v>1083454210</v>
      </c>
      <c r="L96" s="20">
        <f t="shared" si="7"/>
        <v>-1083454210</v>
      </c>
      <c r="M96" s="129" t="s">
        <v>0</v>
      </c>
    </row>
    <row r="97" spans="1:15" ht="31.5" x14ac:dyDescent="0.25">
      <c r="A97" s="116">
        <v>4</v>
      </c>
      <c r="B97" s="115">
        <v>1</v>
      </c>
      <c r="C97" s="114" t="s">
        <v>14</v>
      </c>
      <c r="D97" s="114" t="s">
        <v>11</v>
      </c>
      <c r="E97" s="114" t="s">
        <v>11</v>
      </c>
      <c r="F97" s="128"/>
      <c r="G97" s="127" t="s">
        <v>40</v>
      </c>
      <c r="H97" s="126">
        <f>H98</f>
        <v>791102018</v>
      </c>
      <c r="I97" s="119">
        <f>I98</f>
        <v>0</v>
      </c>
      <c r="J97" s="118">
        <f>J98</f>
        <v>0</v>
      </c>
      <c r="K97" s="32">
        <f>K98</f>
        <v>0</v>
      </c>
      <c r="L97" s="31">
        <f t="shared" si="7"/>
        <v>791102018</v>
      </c>
      <c r="M97" s="108">
        <f>K97/H97</f>
        <v>0</v>
      </c>
    </row>
    <row r="98" spans="1:15" ht="31.5" x14ac:dyDescent="0.25">
      <c r="A98" s="125">
        <v>4</v>
      </c>
      <c r="B98" s="124">
        <v>1</v>
      </c>
      <c r="C98" s="123" t="s">
        <v>14</v>
      </c>
      <c r="D98" s="123" t="s">
        <v>11</v>
      </c>
      <c r="E98" s="123" t="s">
        <v>11</v>
      </c>
      <c r="F98" s="122" t="s">
        <v>2</v>
      </c>
      <c r="G98" s="121" t="s">
        <v>40</v>
      </c>
      <c r="H98" s="120">
        <f>[1]Lainlain!H96</f>
        <v>791102018</v>
      </c>
      <c r="I98" s="119">
        <f>[1]Lainlain!I96</f>
        <v>0</v>
      </c>
      <c r="J98" s="118">
        <v>0</v>
      </c>
      <c r="K98" s="32">
        <f>I98+J98</f>
        <v>0</v>
      </c>
      <c r="L98" s="20">
        <f t="shared" si="7"/>
        <v>791102018</v>
      </c>
      <c r="M98" s="117">
        <f>K98/H98</f>
        <v>0</v>
      </c>
    </row>
    <row r="99" spans="1:15" ht="33" customHeight="1" x14ac:dyDescent="0.25">
      <c r="A99" s="116">
        <v>4</v>
      </c>
      <c r="B99" s="115">
        <v>1</v>
      </c>
      <c r="C99" s="114" t="s">
        <v>14</v>
      </c>
      <c r="D99" s="114" t="s">
        <v>11</v>
      </c>
      <c r="E99" s="114" t="s">
        <v>14</v>
      </c>
      <c r="F99" s="114"/>
      <c r="G99" s="113" t="s">
        <v>39</v>
      </c>
      <c r="H99" s="112">
        <f>H100</f>
        <v>25000000000</v>
      </c>
      <c r="I99" s="111">
        <f>I100</f>
        <v>0</v>
      </c>
      <c r="J99" s="110">
        <f>J100</f>
        <v>22348428943</v>
      </c>
      <c r="K99" s="109">
        <f>I99+J99</f>
        <v>22348428943</v>
      </c>
      <c r="L99" s="31">
        <f t="shared" si="7"/>
        <v>2651571057</v>
      </c>
      <c r="M99" s="108">
        <f>K99/H99</f>
        <v>0.89393715772000004</v>
      </c>
    </row>
    <row r="100" spans="1:15" ht="30.75" thickBot="1" x14ac:dyDescent="0.3">
      <c r="A100" s="107">
        <v>4</v>
      </c>
      <c r="B100" s="106">
        <v>1</v>
      </c>
      <c r="C100" s="105" t="s">
        <v>14</v>
      </c>
      <c r="D100" s="105" t="s">
        <v>11</v>
      </c>
      <c r="E100" s="105" t="s">
        <v>14</v>
      </c>
      <c r="F100" s="104" t="s">
        <v>2</v>
      </c>
      <c r="G100" s="103" t="s">
        <v>39</v>
      </c>
      <c r="H100" s="102">
        <f>[1]Lainlain!H98</f>
        <v>25000000000</v>
      </c>
      <c r="I100" s="101">
        <f>[1]Lainlain!I98</f>
        <v>0</v>
      </c>
      <c r="J100" s="100">
        <f>[1]Lainlain!J98</f>
        <v>22348428943</v>
      </c>
      <c r="K100" s="99">
        <f>I100+J100</f>
        <v>22348428943</v>
      </c>
      <c r="L100" s="9">
        <f t="shared" si="7"/>
        <v>2651571057</v>
      </c>
      <c r="M100" s="98">
        <f>K100/H100</f>
        <v>0.89393715772000004</v>
      </c>
    </row>
    <row r="101" spans="1:15" ht="8.25" customHeight="1" thickBot="1" x14ac:dyDescent="0.3">
      <c r="A101" s="77"/>
      <c r="B101" s="76"/>
      <c r="C101" s="76"/>
      <c r="D101" s="76"/>
      <c r="E101" s="76"/>
      <c r="F101" s="76"/>
      <c r="G101" s="97"/>
      <c r="H101" s="73"/>
      <c r="I101" s="73"/>
      <c r="J101" s="74"/>
      <c r="K101" s="73"/>
      <c r="L101" s="72"/>
      <c r="M101" s="71"/>
    </row>
    <row r="102" spans="1:15" ht="15.75" hidden="1" thickBot="1" x14ac:dyDescent="0.3">
      <c r="A102" s="96"/>
      <c r="B102" s="95"/>
      <c r="C102" s="94"/>
      <c r="D102" s="94"/>
      <c r="E102" s="94"/>
      <c r="F102" s="94"/>
      <c r="G102" s="93"/>
      <c r="H102" s="91"/>
      <c r="I102" s="91"/>
      <c r="J102" s="92"/>
      <c r="K102" s="91"/>
      <c r="L102" s="90"/>
      <c r="M102" s="89"/>
    </row>
    <row r="103" spans="1:15" ht="15.75" hidden="1" thickBot="1" x14ac:dyDescent="0.3">
      <c r="A103" s="77"/>
      <c r="B103" s="76"/>
      <c r="C103" s="76"/>
      <c r="D103" s="76"/>
      <c r="E103" s="76"/>
      <c r="F103" s="76"/>
      <c r="G103" s="88"/>
      <c r="H103" s="73">
        <v>0</v>
      </c>
      <c r="I103" s="86">
        <f>I104</f>
        <v>0</v>
      </c>
      <c r="J103" s="87">
        <f>J104</f>
        <v>0</v>
      </c>
      <c r="K103" s="86">
        <f>I103+J103</f>
        <v>0</v>
      </c>
      <c r="L103" s="72">
        <f>H103-K103</f>
        <v>0</v>
      </c>
      <c r="M103" s="71"/>
    </row>
    <row r="104" spans="1:15" ht="15.75" hidden="1" thickBot="1" x14ac:dyDescent="0.3">
      <c r="A104" s="85"/>
      <c r="B104" s="84"/>
      <c r="C104" s="84"/>
      <c r="D104" s="83"/>
      <c r="E104" s="83"/>
      <c r="F104" s="83"/>
      <c r="G104" s="82"/>
      <c r="H104" s="80">
        <v>0</v>
      </c>
      <c r="I104" s="80"/>
      <c r="J104" s="81"/>
      <c r="K104" s="80">
        <f>I104+J104</f>
        <v>0</v>
      </c>
      <c r="L104" s="79">
        <f>H104-K104</f>
        <v>0</v>
      </c>
      <c r="M104" s="78" t="s">
        <v>0</v>
      </c>
    </row>
    <row r="105" spans="1:15" ht="15.75" hidden="1" thickBot="1" x14ac:dyDescent="0.3">
      <c r="A105" s="77"/>
      <c r="B105" s="76"/>
      <c r="C105" s="76"/>
      <c r="D105" s="76"/>
      <c r="E105" s="76"/>
      <c r="F105" s="76"/>
      <c r="G105" s="75"/>
      <c r="H105" s="73"/>
      <c r="I105" s="73"/>
      <c r="J105" s="74"/>
      <c r="K105" s="73"/>
      <c r="L105" s="72"/>
      <c r="M105" s="71"/>
    </row>
    <row r="106" spans="1:15" ht="20.25" customHeight="1" thickBot="1" x14ac:dyDescent="0.3">
      <c r="A106" s="70">
        <v>4</v>
      </c>
      <c r="B106" s="69">
        <v>1</v>
      </c>
      <c r="C106" s="68" t="s">
        <v>5</v>
      </c>
      <c r="D106" s="67"/>
      <c r="E106" s="67"/>
      <c r="F106" s="67"/>
      <c r="G106" s="66" t="s">
        <v>38</v>
      </c>
      <c r="H106" s="65">
        <f>H107+H108+H114+H119+H126+H129+H131</f>
        <v>83772840000</v>
      </c>
      <c r="I106" s="65">
        <f>I107+I108+I113+I114+I119+I122+I123+I124+I125+I126+I129+I131+I133</f>
        <v>75872431279.12999</v>
      </c>
      <c r="J106" s="65">
        <f>J107+J108+J113+J114+J119+J120+J122+J123+J124+J125+J126+J129+J131+J133</f>
        <v>9260349704.9200001</v>
      </c>
      <c r="K106" s="65">
        <f>I106+J106</f>
        <v>85132780984.049988</v>
      </c>
      <c r="L106" s="64">
        <f t="shared" ref="L106:L133" si="8">H106-K106</f>
        <v>-1359940984.0499878</v>
      </c>
      <c r="M106" s="63">
        <f>K106/H106</f>
        <v>1.0162336741126359</v>
      </c>
      <c r="N106" s="62"/>
      <c r="O106" s="61"/>
    </row>
    <row r="107" spans="1:15" ht="15.75" x14ac:dyDescent="0.25">
      <c r="A107" s="40">
        <v>4</v>
      </c>
      <c r="B107" s="39">
        <v>1</v>
      </c>
      <c r="C107" s="38" t="s">
        <v>5</v>
      </c>
      <c r="D107" s="38" t="s">
        <v>3</v>
      </c>
      <c r="E107" s="60"/>
      <c r="F107" s="59"/>
      <c r="G107" s="58" t="s">
        <v>37</v>
      </c>
      <c r="H107" s="57">
        <f>[1]Lainlain!H107</f>
        <v>1000000000</v>
      </c>
      <c r="I107" s="55">
        <f>[1]Lainlain!I106</f>
        <v>2338249438</v>
      </c>
      <c r="J107" s="56">
        <f>[1]Lainlain!J106</f>
        <v>643150048</v>
      </c>
      <c r="K107" s="55">
        <f>I107+J107</f>
        <v>2981399486</v>
      </c>
      <c r="L107" s="54">
        <f t="shared" si="8"/>
        <v>-1981399486</v>
      </c>
      <c r="M107" s="53" t="s">
        <v>0</v>
      </c>
      <c r="N107" s="6"/>
    </row>
    <row r="108" spans="1:15" x14ac:dyDescent="0.25">
      <c r="A108" s="40">
        <v>4</v>
      </c>
      <c r="B108" s="39">
        <v>1</v>
      </c>
      <c r="C108" s="38" t="s">
        <v>5</v>
      </c>
      <c r="D108" s="38" t="s">
        <v>14</v>
      </c>
      <c r="E108" s="38"/>
      <c r="F108" s="38"/>
      <c r="G108" s="45" t="s">
        <v>36</v>
      </c>
      <c r="H108" s="35">
        <f>H109+H111</f>
        <v>19450000000</v>
      </c>
      <c r="I108" s="35">
        <f>I109+I111</f>
        <v>17670162116</v>
      </c>
      <c r="J108" s="35">
        <f>J109+J111</f>
        <v>1369333016</v>
      </c>
      <c r="K108" s="35">
        <f>I108+J108</f>
        <v>19039495132</v>
      </c>
      <c r="L108" s="31">
        <f t="shared" si="8"/>
        <v>410504868</v>
      </c>
      <c r="M108" s="44">
        <f>K108/H108</f>
        <v>0.97889435125964008</v>
      </c>
      <c r="N108" s="6"/>
    </row>
    <row r="109" spans="1:15" x14ac:dyDescent="0.25">
      <c r="A109" s="40">
        <v>4</v>
      </c>
      <c r="B109" s="39">
        <v>1</v>
      </c>
      <c r="C109" s="38" t="s">
        <v>5</v>
      </c>
      <c r="D109" s="38" t="s">
        <v>14</v>
      </c>
      <c r="E109" s="38" t="s">
        <v>3</v>
      </c>
      <c r="F109" s="38"/>
      <c r="G109" s="45" t="s">
        <v>35</v>
      </c>
      <c r="H109" s="35">
        <f>H110</f>
        <v>15450000000</v>
      </c>
      <c r="I109" s="35">
        <f>I110</f>
        <v>15001546739</v>
      </c>
      <c r="J109" s="35">
        <f>J110</f>
        <v>1102336750</v>
      </c>
      <c r="K109" s="32">
        <f>I109+J109</f>
        <v>16103883489</v>
      </c>
      <c r="L109" s="31">
        <f t="shared" si="8"/>
        <v>-653883489</v>
      </c>
      <c r="M109" s="44">
        <f>K109/H109</f>
        <v>1.0423225559223301</v>
      </c>
      <c r="N109" s="6"/>
    </row>
    <row r="110" spans="1:15" ht="15.75" x14ac:dyDescent="0.25">
      <c r="A110" s="29">
        <v>4</v>
      </c>
      <c r="B110" s="28">
        <v>1</v>
      </c>
      <c r="C110" s="27" t="s">
        <v>5</v>
      </c>
      <c r="D110" s="27" t="s">
        <v>14</v>
      </c>
      <c r="E110" s="27" t="s">
        <v>3</v>
      </c>
      <c r="F110" s="43" t="s">
        <v>2</v>
      </c>
      <c r="G110" s="47" t="s">
        <v>35</v>
      </c>
      <c r="H110" s="50">
        <f>[1]Lainlain!H110</f>
        <v>15450000000</v>
      </c>
      <c r="I110" s="50">
        <f>[1]Lainlain!I110</f>
        <v>15001546739</v>
      </c>
      <c r="J110" s="50">
        <f>[1]Lainlain!J110</f>
        <v>1102336750</v>
      </c>
      <c r="K110" s="21">
        <f>[2]PAD25!$K$108</f>
        <v>1810113525</v>
      </c>
      <c r="L110" s="20">
        <f t="shared" si="8"/>
        <v>13639886475</v>
      </c>
      <c r="M110" s="41">
        <f>K110/H110</f>
        <v>0.11715945145631068</v>
      </c>
      <c r="N110" s="6"/>
    </row>
    <row r="111" spans="1:15" x14ac:dyDescent="0.25">
      <c r="A111" s="40">
        <v>4</v>
      </c>
      <c r="B111" s="39">
        <v>1</v>
      </c>
      <c r="C111" s="38" t="s">
        <v>5</v>
      </c>
      <c r="D111" s="38" t="s">
        <v>14</v>
      </c>
      <c r="E111" s="38" t="s">
        <v>3</v>
      </c>
      <c r="F111" s="37"/>
      <c r="G111" s="45" t="s">
        <v>34</v>
      </c>
      <c r="H111" s="35">
        <f>H112</f>
        <v>4000000000</v>
      </c>
      <c r="I111" s="35">
        <f>I112</f>
        <v>2668615377</v>
      </c>
      <c r="J111" s="33">
        <f>J112</f>
        <v>266996266</v>
      </c>
      <c r="K111" s="32">
        <f t="shared" ref="K111:K118" si="9">I111+J111</f>
        <v>2935611643</v>
      </c>
      <c r="L111" s="31">
        <f t="shared" si="8"/>
        <v>1064388357</v>
      </c>
      <c r="M111" s="44">
        <f>K111/H111</f>
        <v>0.73390291075000003</v>
      </c>
      <c r="N111" s="6"/>
    </row>
    <row r="112" spans="1:15" ht="15.75" x14ac:dyDescent="0.25">
      <c r="A112" s="29">
        <v>4</v>
      </c>
      <c r="B112" s="28">
        <v>1</v>
      </c>
      <c r="C112" s="27" t="s">
        <v>5</v>
      </c>
      <c r="D112" s="27" t="s">
        <v>14</v>
      </c>
      <c r="E112" s="27" t="s">
        <v>3</v>
      </c>
      <c r="F112" s="43" t="s">
        <v>2</v>
      </c>
      <c r="G112" s="47" t="s">
        <v>34</v>
      </c>
      <c r="H112" s="24">
        <f>[1]Lainlain!H112</f>
        <v>4000000000</v>
      </c>
      <c r="I112" s="50">
        <f>[1]Lainlain!I112</f>
        <v>2668615377</v>
      </c>
      <c r="J112" s="22">
        <f>[1]Lainlain!J112</f>
        <v>266996266</v>
      </c>
      <c r="K112" s="21">
        <f t="shared" si="9"/>
        <v>2935611643</v>
      </c>
      <c r="L112" s="20">
        <f t="shared" si="8"/>
        <v>1064388357</v>
      </c>
      <c r="M112" s="41">
        <f>K112/H112</f>
        <v>0.73390291075000003</v>
      </c>
      <c r="N112" s="6"/>
    </row>
    <row r="113" spans="1:14" ht="15.75" x14ac:dyDescent="0.25">
      <c r="A113" s="29">
        <v>4</v>
      </c>
      <c r="B113" s="28">
        <v>1</v>
      </c>
      <c r="C113" s="27" t="s">
        <v>5</v>
      </c>
      <c r="D113" s="27" t="s">
        <v>14</v>
      </c>
      <c r="E113" s="27" t="s">
        <v>14</v>
      </c>
      <c r="F113" s="26" t="s">
        <v>2</v>
      </c>
      <c r="G113" s="52" t="s">
        <v>33</v>
      </c>
      <c r="H113" s="51">
        <v>0</v>
      </c>
      <c r="I113" s="50">
        <f>[1]Lainlain!I113</f>
        <v>1479481000</v>
      </c>
      <c r="J113" s="22">
        <f>[1]Lainlain!J113</f>
        <v>268967000</v>
      </c>
      <c r="K113" s="21">
        <f t="shared" si="9"/>
        <v>1748448000</v>
      </c>
      <c r="L113" s="20">
        <f t="shared" si="8"/>
        <v>-1748448000</v>
      </c>
      <c r="M113" s="46" t="s">
        <v>0</v>
      </c>
      <c r="N113" s="6"/>
    </row>
    <row r="114" spans="1:14" x14ac:dyDescent="0.25">
      <c r="A114" s="40">
        <v>4</v>
      </c>
      <c r="B114" s="39">
        <v>1</v>
      </c>
      <c r="C114" s="38" t="s">
        <v>5</v>
      </c>
      <c r="D114" s="38" t="s">
        <v>30</v>
      </c>
      <c r="E114" s="38"/>
      <c r="F114" s="38"/>
      <c r="G114" s="45" t="s">
        <v>32</v>
      </c>
      <c r="H114" s="35">
        <f>H115+H117</f>
        <v>4000000000</v>
      </c>
      <c r="I114" s="35">
        <f>I115</f>
        <v>1260851742.6699998</v>
      </c>
      <c r="J114" s="33">
        <f>J115</f>
        <v>118386699.40000001</v>
      </c>
      <c r="K114" s="32">
        <f t="shared" si="9"/>
        <v>1379238442.0699999</v>
      </c>
      <c r="L114" s="31">
        <f t="shared" si="8"/>
        <v>2620761557.9300003</v>
      </c>
      <c r="M114" s="44">
        <f>K114/H114</f>
        <v>0.34480961051749998</v>
      </c>
      <c r="N114" s="6"/>
    </row>
    <row r="115" spans="1:14" x14ac:dyDescent="0.25">
      <c r="A115" s="40">
        <v>4</v>
      </c>
      <c r="B115" s="39">
        <v>1</v>
      </c>
      <c r="C115" s="38" t="s">
        <v>5</v>
      </c>
      <c r="D115" s="38" t="s">
        <v>30</v>
      </c>
      <c r="E115" s="38" t="s">
        <v>3</v>
      </c>
      <c r="F115" s="38"/>
      <c r="G115" s="45" t="s">
        <v>31</v>
      </c>
      <c r="H115" s="35">
        <f>H116</f>
        <v>4000000000</v>
      </c>
      <c r="I115" s="34">
        <f>I116+I118</f>
        <v>1260851742.6699998</v>
      </c>
      <c r="J115" s="33">
        <f>J116+J118</f>
        <v>118386699.40000001</v>
      </c>
      <c r="K115" s="32">
        <f t="shared" si="9"/>
        <v>1379238442.0699999</v>
      </c>
      <c r="L115" s="31">
        <f t="shared" si="8"/>
        <v>2620761557.9300003</v>
      </c>
      <c r="M115" s="44">
        <f>K115/H115</f>
        <v>0.34480961051749998</v>
      </c>
      <c r="N115" s="6"/>
    </row>
    <row r="116" spans="1:14" ht="15.75" x14ac:dyDescent="0.25">
      <c r="A116" s="29">
        <v>4</v>
      </c>
      <c r="B116" s="28">
        <v>1</v>
      </c>
      <c r="C116" s="27" t="s">
        <v>5</v>
      </c>
      <c r="D116" s="27" t="s">
        <v>30</v>
      </c>
      <c r="E116" s="27" t="s">
        <v>3</v>
      </c>
      <c r="F116" s="43" t="s">
        <v>2</v>
      </c>
      <c r="G116" s="47" t="s">
        <v>31</v>
      </c>
      <c r="H116" s="24">
        <f>[1]Lainlain!H116</f>
        <v>4000000000</v>
      </c>
      <c r="I116" s="23">
        <f>[1]Lainlain!I116</f>
        <v>1116802090.0999999</v>
      </c>
      <c r="J116" s="22">
        <f>[1]Lainlain!J116</f>
        <v>107672946.36</v>
      </c>
      <c r="K116" s="21">
        <f t="shared" si="9"/>
        <v>1224475036.4599998</v>
      </c>
      <c r="L116" s="20">
        <f t="shared" si="8"/>
        <v>2775524963.54</v>
      </c>
      <c r="M116" s="41">
        <f>K116/H116</f>
        <v>0.30611875911499997</v>
      </c>
      <c r="N116" s="6"/>
    </row>
    <row r="117" spans="1:14" hidden="1" x14ac:dyDescent="0.25">
      <c r="A117" s="40">
        <v>4</v>
      </c>
      <c r="B117" s="39">
        <v>1</v>
      </c>
      <c r="C117" s="38" t="s">
        <v>5</v>
      </c>
      <c r="D117" s="38" t="s">
        <v>30</v>
      </c>
      <c r="E117" s="38" t="s">
        <v>11</v>
      </c>
      <c r="F117" s="37"/>
      <c r="G117" s="45" t="s">
        <v>29</v>
      </c>
      <c r="H117" s="35">
        <f>H118</f>
        <v>0</v>
      </c>
      <c r="I117" s="34">
        <f>I118</f>
        <v>144049652.56999999</v>
      </c>
      <c r="J117" s="33">
        <f>J118</f>
        <v>10713753.039999999</v>
      </c>
      <c r="K117" s="32">
        <f t="shared" si="9"/>
        <v>154763405.60999998</v>
      </c>
      <c r="L117" s="31">
        <f t="shared" si="8"/>
        <v>-154763405.60999998</v>
      </c>
      <c r="M117" s="44" t="e">
        <f>K117/H117</f>
        <v>#DIV/0!</v>
      </c>
      <c r="N117" s="6"/>
    </row>
    <row r="118" spans="1:14" ht="15.75" x14ac:dyDescent="0.25">
      <c r="A118" s="29">
        <v>4</v>
      </c>
      <c r="B118" s="28">
        <v>1</v>
      </c>
      <c r="C118" s="27" t="s">
        <v>5</v>
      </c>
      <c r="D118" s="27" t="s">
        <v>30</v>
      </c>
      <c r="E118" s="27" t="s">
        <v>11</v>
      </c>
      <c r="F118" s="43" t="s">
        <v>2</v>
      </c>
      <c r="G118" s="47" t="s">
        <v>29</v>
      </c>
      <c r="H118" s="24">
        <v>0</v>
      </c>
      <c r="I118" s="23">
        <f>[1]Lainlain!I118</f>
        <v>144049652.56999999</v>
      </c>
      <c r="J118" s="22">
        <f>[1]Lainlain!J118</f>
        <v>10713753.039999999</v>
      </c>
      <c r="K118" s="21">
        <f t="shared" si="9"/>
        <v>154763405.60999998</v>
      </c>
      <c r="L118" s="20">
        <f t="shared" si="8"/>
        <v>-154763405.60999998</v>
      </c>
      <c r="M118" s="46" t="s">
        <v>0</v>
      </c>
      <c r="N118" s="6"/>
    </row>
    <row r="119" spans="1:14" x14ac:dyDescent="0.25">
      <c r="A119" s="40">
        <v>4</v>
      </c>
      <c r="B119" s="39">
        <v>1</v>
      </c>
      <c r="C119" s="38" t="s">
        <v>5</v>
      </c>
      <c r="D119" s="38" t="s">
        <v>27</v>
      </c>
      <c r="E119" s="38"/>
      <c r="F119" s="38"/>
      <c r="G119" s="45" t="s">
        <v>28</v>
      </c>
      <c r="H119" s="35">
        <f>H121</f>
        <v>0</v>
      </c>
      <c r="I119" s="35">
        <f>I121</f>
        <v>2099999999.9300001</v>
      </c>
      <c r="J119" s="35">
        <f>J121</f>
        <v>509589041.06999999</v>
      </c>
      <c r="K119" s="32">
        <f>K121</f>
        <v>2609589041</v>
      </c>
      <c r="L119" s="31">
        <f t="shared" si="8"/>
        <v>-2609589041</v>
      </c>
      <c r="M119" s="46" t="s">
        <v>0</v>
      </c>
      <c r="N119" s="6"/>
    </row>
    <row r="120" spans="1:14" ht="15.75" hidden="1" x14ac:dyDescent="0.25">
      <c r="A120" s="29">
        <v>4</v>
      </c>
      <c r="B120" s="28">
        <v>1</v>
      </c>
      <c r="C120" s="27" t="s">
        <v>5</v>
      </c>
      <c r="D120" s="27" t="s">
        <v>23</v>
      </c>
      <c r="E120" s="27" t="s">
        <v>3</v>
      </c>
      <c r="F120" s="26" t="s">
        <v>2</v>
      </c>
      <c r="G120" s="42" t="s">
        <v>22</v>
      </c>
      <c r="H120" s="35">
        <v>0</v>
      </c>
      <c r="I120" s="35">
        <f>[2]PAD25!$K$118</f>
        <v>0</v>
      </c>
      <c r="J120" s="35">
        <f>[1]Lainlain!J122</f>
        <v>0</v>
      </c>
      <c r="K120" s="32">
        <f t="shared" ref="K120:K133" si="10">I120+J120</f>
        <v>0</v>
      </c>
      <c r="L120" s="31">
        <f t="shared" si="8"/>
        <v>0</v>
      </c>
      <c r="M120" s="46" t="s">
        <v>0</v>
      </c>
      <c r="N120" s="6"/>
    </row>
    <row r="121" spans="1:14" ht="15.75" x14ac:dyDescent="0.25">
      <c r="A121" s="29">
        <v>4</v>
      </c>
      <c r="B121" s="28">
        <v>1</v>
      </c>
      <c r="C121" s="27" t="s">
        <v>5</v>
      </c>
      <c r="D121" s="27" t="s">
        <v>27</v>
      </c>
      <c r="E121" s="27" t="s">
        <v>3</v>
      </c>
      <c r="F121" s="43" t="s">
        <v>2</v>
      </c>
      <c r="G121" s="47" t="s">
        <v>26</v>
      </c>
      <c r="H121" s="49">
        <v>0</v>
      </c>
      <c r="I121" s="24">
        <f>[1]Lainlain!I120</f>
        <v>2099999999.9300001</v>
      </c>
      <c r="J121" s="22">
        <f>[1]Lainlain!J120</f>
        <v>509589041.06999999</v>
      </c>
      <c r="K121" s="21">
        <f t="shared" si="10"/>
        <v>2609589041</v>
      </c>
      <c r="L121" s="20">
        <f t="shared" si="8"/>
        <v>-2609589041</v>
      </c>
      <c r="M121" s="46" t="s">
        <v>0</v>
      </c>
      <c r="N121" s="6"/>
    </row>
    <row r="122" spans="1:14" ht="15.75" x14ac:dyDescent="0.25">
      <c r="A122" s="29">
        <v>4</v>
      </c>
      <c r="B122" s="28">
        <v>1</v>
      </c>
      <c r="C122" s="27" t="s">
        <v>5</v>
      </c>
      <c r="D122" s="27" t="s">
        <v>25</v>
      </c>
      <c r="E122" s="27" t="s">
        <v>3</v>
      </c>
      <c r="F122" s="26" t="s">
        <v>2</v>
      </c>
      <c r="G122" s="42" t="s">
        <v>24</v>
      </c>
      <c r="H122" s="49">
        <v>0</v>
      </c>
      <c r="I122" s="24">
        <f>[1]Lainlain!I121</f>
        <v>3500000</v>
      </c>
      <c r="J122" s="22">
        <f>[1]Lainlain!J121</f>
        <v>0</v>
      </c>
      <c r="K122" s="21">
        <f t="shared" si="10"/>
        <v>3500000</v>
      </c>
      <c r="L122" s="20">
        <f t="shared" si="8"/>
        <v>-3500000</v>
      </c>
      <c r="M122" s="46" t="s">
        <v>0</v>
      </c>
      <c r="N122" s="6"/>
    </row>
    <row r="123" spans="1:14" ht="15.75" x14ac:dyDescent="0.25">
      <c r="A123" s="29">
        <v>4</v>
      </c>
      <c r="B123" s="28">
        <v>1</v>
      </c>
      <c r="C123" s="27" t="s">
        <v>5</v>
      </c>
      <c r="D123" s="27" t="s">
        <v>23</v>
      </c>
      <c r="E123" s="27" t="s">
        <v>3</v>
      </c>
      <c r="F123" s="26" t="s">
        <v>2</v>
      </c>
      <c r="G123" s="42" t="s">
        <v>22</v>
      </c>
      <c r="H123" s="49">
        <v>0</v>
      </c>
      <c r="I123" s="24">
        <f>[1]Lainlain!I122</f>
        <v>1290</v>
      </c>
      <c r="J123" s="22">
        <f>[1]Lainlain!J122</f>
        <v>0</v>
      </c>
      <c r="K123" s="21">
        <f t="shared" si="10"/>
        <v>1290</v>
      </c>
      <c r="L123" s="20">
        <f t="shared" si="8"/>
        <v>-1290</v>
      </c>
      <c r="M123" s="46" t="s">
        <v>0</v>
      </c>
      <c r="N123" s="6"/>
    </row>
    <row r="124" spans="1:14" ht="15.75" x14ac:dyDescent="0.25">
      <c r="A124" s="29">
        <v>4</v>
      </c>
      <c r="B124" s="28">
        <v>1</v>
      </c>
      <c r="C124" s="27" t="s">
        <v>5</v>
      </c>
      <c r="D124" s="27" t="s">
        <v>21</v>
      </c>
      <c r="E124" s="27" t="s">
        <v>3</v>
      </c>
      <c r="F124" s="26" t="s">
        <v>2</v>
      </c>
      <c r="G124" s="42" t="s">
        <v>20</v>
      </c>
      <c r="H124" s="49">
        <v>0</v>
      </c>
      <c r="I124" s="24">
        <f>[1]Lainlain!I123</f>
        <v>2187325535.96</v>
      </c>
      <c r="J124" s="22">
        <f>[1]Lainlain!J123</f>
        <v>22123343</v>
      </c>
      <c r="K124" s="21">
        <f t="shared" si="10"/>
        <v>2209448878.96</v>
      </c>
      <c r="L124" s="20">
        <f t="shared" si="8"/>
        <v>-2209448878.96</v>
      </c>
      <c r="M124" s="46" t="s">
        <v>0</v>
      </c>
      <c r="N124" s="6"/>
    </row>
    <row r="125" spans="1:14" ht="15.75" x14ac:dyDescent="0.25">
      <c r="A125" s="29">
        <v>4</v>
      </c>
      <c r="B125" s="28">
        <v>1</v>
      </c>
      <c r="C125" s="27" t="s">
        <v>5</v>
      </c>
      <c r="D125" s="27" t="s">
        <v>19</v>
      </c>
      <c r="E125" s="27" t="s">
        <v>3</v>
      </c>
      <c r="F125" s="26" t="s">
        <v>2</v>
      </c>
      <c r="G125" s="42" t="s">
        <v>18</v>
      </c>
      <c r="H125" s="49">
        <v>0</v>
      </c>
      <c r="I125" s="24">
        <f>[1]Lainlain!I124</f>
        <v>281682234.49000001</v>
      </c>
      <c r="J125" s="22">
        <f>[1]Lainlain!J124</f>
        <v>49731993.280000001</v>
      </c>
      <c r="K125" s="21">
        <f t="shared" si="10"/>
        <v>331414227.76999998</v>
      </c>
      <c r="L125" s="20">
        <f t="shared" si="8"/>
        <v>-331414227.76999998</v>
      </c>
      <c r="M125" s="46" t="s">
        <v>0</v>
      </c>
      <c r="N125" s="6"/>
    </row>
    <row r="126" spans="1:14" x14ac:dyDescent="0.25">
      <c r="A126" s="40">
        <v>4</v>
      </c>
      <c r="B126" s="39">
        <v>1</v>
      </c>
      <c r="C126" s="38" t="s">
        <v>5</v>
      </c>
      <c r="D126" s="38" t="s">
        <v>15</v>
      </c>
      <c r="E126" s="38"/>
      <c r="F126" s="37"/>
      <c r="G126" s="45" t="s">
        <v>17</v>
      </c>
      <c r="H126" s="35">
        <f>H127</f>
        <v>0</v>
      </c>
      <c r="I126" s="35">
        <f>I127+I128</f>
        <v>13922495918.209999</v>
      </c>
      <c r="J126" s="35">
        <f>J127+J128</f>
        <v>12841328</v>
      </c>
      <c r="K126" s="32">
        <f t="shared" si="10"/>
        <v>13935337246.209999</v>
      </c>
      <c r="L126" s="31">
        <f t="shared" si="8"/>
        <v>-13935337246.209999</v>
      </c>
      <c r="M126" s="48" t="str">
        <f>M127</f>
        <v>-</v>
      </c>
      <c r="N126" s="6"/>
    </row>
    <row r="127" spans="1:14" ht="15.75" hidden="1" x14ac:dyDescent="0.25">
      <c r="A127" s="29">
        <v>4</v>
      </c>
      <c r="B127" s="28">
        <v>1</v>
      </c>
      <c r="C127" s="27" t="s">
        <v>5</v>
      </c>
      <c r="D127" s="27" t="s">
        <v>15</v>
      </c>
      <c r="E127" s="27" t="s">
        <v>14</v>
      </c>
      <c r="F127" s="43" t="s">
        <v>2</v>
      </c>
      <c r="G127" s="47" t="s">
        <v>16</v>
      </c>
      <c r="H127" s="24">
        <f>[1]Lainlain!H126</f>
        <v>0</v>
      </c>
      <c r="I127" s="23">
        <f>[2]PAD25!$K$124</f>
        <v>0</v>
      </c>
      <c r="J127" s="22">
        <f>[1]Lainlain!J126</f>
        <v>0</v>
      </c>
      <c r="K127" s="32">
        <f t="shared" si="10"/>
        <v>0</v>
      </c>
      <c r="L127" s="20">
        <f t="shared" si="8"/>
        <v>0</v>
      </c>
      <c r="M127" s="46" t="s">
        <v>0</v>
      </c>
      <c r="N127" s="6"/>
    </row>
    <row r="128" spans="1:14" ht="15.75" x14ac:dyDescent="0.25">
      <c r="A128" s="29">
        <v>4</v>
      </c>
      <c r="B128" s="28">
        <v>1</v>
      </c>
      <c r="C128" s="27" t="s">
        <v>5</v>
      </c>
      <c r="D128" s="27" t="s">
        <v>15</v>
      </c>
      <c r="E128" s="27" t="s">
        <v>14</v>
      </c>
      <c r="F128" s="26" t="s">
        <v>2</v>
      </c>
      <c r="G128" s="42" t="s">
        <v>13</v>
      </c>
      <c r="H128" s="24">
        <v>0</v>
      </c>
      <c r="I128" s="23">
        <f>[1]Lainlain!I127</f>
        <v>13922495918.209999</v>
      </c>
      <c r="J128" s="22">
        <f>[1]Lainlain!J127</f>
        <v>12841328</v>
      </c>
      <c r="K128" s="21">
        <f t="shared" si="10"/>
        <v>13935337246.209999</v>
      </c>
      <c r="L128" s="20">
        <f t="shared" si="8"/>
        <v>-13935337246.209999</v>
      </c>
      <c r="M128" s="46" t="s">
        <v>0</v>
      </c>
      <c r="N128" s="6"/>
    </row>
    <row r="129" spans="1:14" x14ac:dyDescent="0.25">
      <c r="A129" s="40">
        <v>4</v>
      </c>
      <c r="B129" s="39">
        <v>1</v>
      </c>
      <c r="C129" s="38" t="s">
        <v>5</v>
      </c>
      <c r="D129" s="38" t="s">
        <v>9</v>
      </c>
      <c r="E129" s="38"/>
      <c r="F129" s="38"/>
      <c r="G129" s="45" t="s">
        <v>12</v>
      </c>
      <c r="H129" s="35">
        <f>H130</f>
        <v>59170739023</v>
      </c>
      <c r="I129" s="34">
        <f>I130</f>
        <v>34561716943</v>
      </c>
      <c r="J129" s="33">
        <f>J130</f>
        <v>6253884136</v>
      </c>
      <c r="K129" s="32">
        <f t="shared" si="10"/>
        <v>40815601079</v>
      </c>
      <c r="L129" s="31">
        <f t="shared" si="8"/>
        <v>18355137944</v>
      </c>
      <c r="M129" s="44">
        <f>K129/H129</f>
        <v>0.6897936674939068</v>
      </c>
      <c r="N129" s="6"/>
    </row>
    <row r="130" spans="1:14" ht="15.75" x14ac:dyDescent="0.25">
      <c r="A130" s="29">
        <v>4</v>
      </c>
      <c r="B130" s="28">
        <v>1</v>
      </c>
      <c r="C130" s="27" t="s">
        <v>5</v>
      </c>
      <c r="D130" s="27" t="s">
        <v>9</v>
      </c>
      <c r="E130" s="27" t="s">
        <v>11</v>
      </c>
      <c r="F130" s="43" t="s">
        <v>2</v>
      </c>
      <c r="G130" s="42" t="s">
        <v>10</v>
      </c>
      <c r="H130" s="24">
        <f>[1]Lainlain!H129</f>
        <v>59170739023</v>
      </c>
      <c r="I130" s="23">
        <f>[1]Lainlain!I129</f>
        <v>34561716943</v>
      </c>
      <c r="J130" s="22">
        <f>[1]Lainlain!J129</f>
        <v>6253884136</v>
      </c>
      <c r="K130" s="21">
        <f t="shared" si="10"/>
        <v>40815601079</v>
      </c>
      <c r="L130" s="20">
        <f t="shared" si="8"/>
        <v>18355137944</v>
      </c>
      <c r="M130" s="41">
        <f>K130/H130</f>
        <v>0.6897936674939068</v>
      </c>
      <c r="N130" s="6"/>
    </row>
    <row r="131" spans="1:14" ht="15.75" x14ac:dyDescent="0.25">
      <c r="A131" s="40">
        <v>4</v>
      </c>
      <c r="B131" s="39">
        <v>1</v>
      </c>
      <c r="C131" s="38" t="s">
        <v>5</v>
      </c>
      <c r="D131" s="38" t="s">
        <v>9</v>
      </c>
      <c r="E131" s="38" t="s">
        <v>7</v>
      </c>
      <c r="F131" s="37"/>
      <c r="G131" s="36" t="s">
        <v>8</v>
      </c>
      <c r="H131" s="35">
        <f>H132</f>
        <v>152100977</v>
      </c>
      <c r="I131" s="34">
        <f>I132</f>
        <v>54418760.870000005</v>
      </c>
      <c r="J131" s="33">
        <f>J132</f>
        <v>9985600.1699999999</v>
      </c>
      <c r="K131" s="32">
        <f t="shared" si="10"/>
        <v>64404361.040000007</v>
      </c>
      <c r="L131" s="31">
        <f t="shared" si="8"/>
        <v>87696615.959999993</v>
      </c>
      <c r="M131" s="30" t="s">
        <v>0</v>
      </c>
      <c r="N131" s="6"/>
    </row>
    <row r="132" spans="1:14" ht="15.75" x14ac:dyDescent="0.25">
      <c r="A132" s="29">
        <v>4</v>
      </c>
      <c r="B132" s="28">
        <v>1</v>
      </c>
      <c r="C132" s="27" t="s">
        <v>5</v>
      </c>
      <c r="D132" s="27">
        <v>21</v>
      </c>
      <c r="E132" s="27" t="s">
        <v>7</v>
      </c>
      <c r="F132" s="26" t="s">
        <v>2</v>
      </c>
      <c r="G132" s="25" t="s">
        <v>6</v>
      </c>
      <c r="H132" s="24">
        <f>[1]Lainlain!H131</f>
        <v>152100977</v>
      </c>
      <c r="I132" s="23">
        <f>[1]Lainlain!I131</f>
        <v>54418760.870000005</v>
      </c>
      <c r="J132" s="22">
        <f>[1]Lainlain!J131</f>
        <v>9985600.1699999999</v>
      </c>
      <c r="K132" s="21">
        <f t="shared" si="10"/>
        <v>64404361.040000007</v>
      </c>
      <c r="L132" s="20">
        <f t="shared" si="8"/>
        <v>87696615.959999993</v>
      </c>
      <c r="M132" s="19" t="s">
        <v>0</v>
      </c>
      <c r="N132" s="6"/>
    </row>
    <row r="133" spans="1:14" ht="16.5" thickBot="1" x14ac:dyDescent="0.3">
      <c r="A133" s="18">
        <v>4</v>
      </c>
      <c r="B133" s="17">
        <v>1</v>
      </c>
      <c r="C133" s="16" t="s">
        <v>5</v>
      </c>
      <c r="D133" s="16" t="s">
        <v>4</v>
      </c>
      <c r="E133" s="16" t="s">
        <v>3</v>
      </c>
      <c r="F133" s="15" t="s">
        <v>2</v>
      </c>
      <c r="G133" s="14" t="s">
        <v>1</v>
      </c>
      <c r="H133" s="13">
        <v>0</v>
      </c>
      <c r="I133" s="12">
        <f>[1]Lainlain!I132</f>
        <v>12546300</v>
      </c>
      <c r="J133" s="11">
        <f>[1]Lainlain!J132</f>
        <v>2357500</v>
      </c>
      <c r="K133" s="10">
        <f t="shared" si="10"/>
        <v>14903800</v>
      </c>
      <c r="L133" s="9">
        <f t="shared" si="8"/>
        <v>-14903800</v>
      </c>
      <c r="M133" s="8" t="s">
        <v>0</v>
      </c>
      <c r="N133" s="6"/>
    </row>
    <row r="134" spans="1:14" x14ac:dyDescent="0.25">
      <c r="H134" s="5"/>
    </row>
  </sheetData>
  <mergeCells count="9">
    <mergeCell ref="B1:M1"/>
    <mergeCell ref="B2:M2"/>
    <mergeCell ref="A5:E7"/>
    <mergeCell ref="G5:G7"/>
    <mergeCell ref="H5:H7"/>
    <mergeCell ref="I5:K5"/>
    <mergeCell ref="L5:L7"/>
    <mergeCell ref="M5:M7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ARIF</dc:creator>
  <cp:lastModifiedBy>ADITYA ARIF</cp:lastModifiedBy>
  <dcterms:created xsi:type="dcterms:W3CDTF">2026-01-13T07:12:23Z</dcterms:created>
  <dcterms:modified xsi:type="dcterms:W3CDTF">2026-01-13T07:35:25Z</dcterms:modified>
</cp:coreProperties>
</file>