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xr:revisionPtr revIDLastSave="0" documentId="13_ncr:1000001_{4C8DD0A2-4F35-7B42-AC1D-9D796E339136}" xr6:coauthVersionLast="47" xr6:coauthVersionMax="47" xr10:uidLastSave="{00000000-0000-0000-0000-000000000000}"/>
  <bookViews>
    <workbookView xWindow="630" yWindow="525" windowWidth="22695" windowHeight="11445" xr2:uid="{00000000-000D-0000-FFFF-FFFF00000000}"/>
  </bookViews>
  <sheets>
    <sheet name="Skr. Indera" sheetId="12" r:id="rId1"/>
    <sheet name="Per Puskesmas - Rekap KTR" sheetId="24" state="hidden" r:id="rId2"/>
    <sheet name="Per Puskesmas Rekap UBM" sheetId="25" state="hidden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5" i="25" l="1"/>
  <c r="A24" i="25"/>
  <c r="A23" i="25"/>
  <c r="A22" i="25"/>
  <c r="A21" i="25"/>
  <c r="A20" i="25"/>
  <c r="A19" i="25"/>
  <c r="A18" i="25"/>
  <c r="A17" i="25"/>
  <c r="A16" i="25"/>
  <c r="A15" i="25"/>
  <c r="A14" i="25"/>
  <c r="A13" i="25"/>
  <c r="A12" i="25"/>
  <c r="A11" i="25"/>
  <c r="A10" i="25"/>
  <c r="B24" i="24"/>
  <c r="B23" i="24"/>
  <c r="B22" i="24"/>
  <c r="B21" i="24"/>
  <c r="B20" i="24"/>
  <c r="B19" i="24"/>
  <c r="B18" i="24"/>
  <c r="B17" i="24"/>
  <c r="B16" i="24"/>
  <c r="B15" i="24"/>
  <c r="B14" i="24"/>
  <c r="B13" i="24"/>
  <c r="B12" i="24"/>
  <c r="B11" i="24"/>
  <c r="B10" i="24"/>
  <c r="B9" i="24"/>
  <c r="J25" i="12"/>
  <c r="J21" i="12"/>
  <c r="J17" i="12"/>
  <c r="J13" i="12"/>
  <c r="J26" i="12"/>
  <c r="I25" i="12"/>
  <c r="I21" i="12"/>
  <c r="I17" i="12"/>
  <c r="I13" i="12"/>
  <c r="I26" i="12"/>
  <c r="G25" i="12"/>
  <c r="G21" i="12"/>
  <c r="G17" i="12"/>
  <c r="G13" i="12"/>
  <c r="G26" i="12"/>
  <c r="F25" i="12"/>
  <c r="F21" i="12"/>
  <c r="F17" i="12"/>
  <c r="F13" i="12"/>
  <c r="F26" i="12"/>
  <c r="M24" i="12"/>
  <c r="L24" i="12"/>
  <c r="N24" i="12"/>
  <c r="K24" i="12"/>
  <c r="H24" i="12"/>
  <c r="M23" i="12"/>
  <c r="L23" i="12"/>
  <c r="N23" i="12"/>
  <c r="K23" i="12"/>
  <c r="H23" i="12"/>
  <c r="M22" i="12"/>
  <c r="L22" i="12"/>
  <c r="N22" i="12"/>
  <c r="L25" i="12"/>
  <c r="K22" i="12"/>
  <c r="K25" i="12"/>
  <c r="H22" i="12"/>
  <c r="H25" i="12"/>
  <c r="M20" i="12"/>
  <c r="L20" i="12"/>
  <c r="N20" i="12"/>
  <c r="K20" i="12"/>
  <c r="H20" i="12"/>
  <c r="M19" i="12"/>
  <c r="L19" i="12"/>
  <c r="N19" i="12"/>
  <c r="K19" i="12"/>
  <c r="H19" i="12"/>
  <c r="M18" i="12"/>
  <c r="L18" i="12"/>
  <c r="N18" i="12"/>
  <c r="L21" i="12"/>
  <c r="K18" i="12"/>
  <c r="K21" i="12"/>
  <c r="H18" i="12"/>
  <c r="H21" i="12"/>
  <c r="M16" i="12"/>
  <c r="L16" i="12"/>
  <c r="N16" i="12"/>
  <c r="K16" i="12"/>
  <c r="H16" i="12"/>
  <c r="M15" i="12"/>
  <c r="L15" i="12"/>
  <c r="N15" i="12"/>
  <c r="K15" i="12"/>
  <c r="H15" i="12"/>
  <c r="M14" i="12"/>
  <c r="L14" i="12"/>
  <c r="N14" i="12"/>
  <c r="L17" i="12"/>
  <c r="K14" i="12"/>
  <c r="K17" i="12"/>
  <c r="H14" i="12"/>
  <c r="H17" i="12"/>
  <c r="M12" i="12"/>
  <c r="L12" i="12"/>
  <c r="N12" i="12"/>
  <c r="K12" i="12"/>
  <c r="H12" i="12"/>
  <c r="M11" i="12"/>
  <c r="L11" i="12"/>
  <c r="N11" i="12"/>
  <c r="E11" i="12"/>
  <c r="O11" i="12"/>
  <c r="K11" i="12"/>
  <c r="H11" i="12"/>
  <c r="E12" i="12"/>
  <c r="E13" i="12"/>
  <c r="E14" i="12"/>
  <c r="E15" i="12"/>
  <c r="E16" i="12"/>
  <c r="E17" i="12"/>
  <c r="E18" i="12"/>
  <c r="E19" i="12"/>
  <c r="E20" i="12"/>
  <c r="E21" i="12"/>
  <c r="E22" i="12"/>
  <c r="E23" i="12"/>
  <c r="E24" i="12"/>
  <c r="E25" i="12"/>
  <c r="E26" i="12"/>
  <c r="D11" i="12"/>
  <c r="D12" i="12"/>
  <c r="D13" i="12"/>
  <c r="D14" i="12"/>
  <c r="D15" i="12"/>
  <c r="D16" i="12"/>
  <c r="D17" i="12"/>
  <c r="D18" i="12"/>
  <c r="D19" i="12"/>
  <c r="D20" i="12"/>
  <c r="D21" i="12"/>
  <c r="D22" i="12"/>
  <c r="D23" i="12"/>
  <c r="D24" i="12"/>
  <c r="D25" i="12"/>
  <c r="D26" i="12"/>
  <c r="M10" i="12"/>
  <c r="L10" i="12"/>
  <c r="N10" i="12"/>
  <c r="L13" i="12"/>
  <c r="K10" i="12"/>
  <c r="K13" i="12"/>
  <c r="H10" i="12"/>
  <c r="H13" i="12"/>
  <c r="H25" i="25"/>
  <c r="F24" i="25"/>
  <c r="B24" i="25"/>
  <c r="H23" i="25"/>
  <c r="F22" i="25"/>
  <c r="B22" i="25"/>
  <c r="H21" i="25"/>
  <c r="F20" i="25"/>
  <c r="B20" i="25"/>
  <c r="H19" i="25"/>
  <c r="F18" i="25"/>
  <c r="B18" i="25"/>
  <c r="H17" i="25"/>
  <c r="F16" i="25"/>
  <c r="B16" i="25"/>
  <c r="H15" i="25"/>
  <c r="F14" i="25"/>
  <c r="B14" i="25"/>
  <c r="H13" i="25"/>
  <c r="F12" i="25"/>
  <c r="B12" i="25"/>
  <c r="H11" i="25"/>
  <c r="F10" i="25"/>
  <c r="B10" i="25"/>
  <c r="G24" i="24"/>
  <c r="C24" i="24"/>
  <c r="G23" i="24"/>
  <c r="C23" i="24"/>
  <c r="G22" i="24"/>
  <c r="C22" i="24"/>
  <c r="G21" i="24"/>
  <c r="C21" i="24"/>
  <c r="G20" i="24"/>
  <c r="C20" i="24"/>
  <c r="G19" i="24"/>
  <c r="C19" i="24"/>
  <c r="G18" i="24"/>
  <c r="C18" i="24"/>
  <c r="G17" i="24"/>
  <c r="C17" i="24"/>
  <c r="G16" i="24"/>
  <c r="C16" i="24"/>
  <c r="G15" i="24"/>
  <c r="C15" i="24"/>
  <c r="G14" i="24"/>
  <c r="C14" i="24"/>
  <c r="G13" i="24"/>
  <c r="C13" i="24"/>
  <c r="G12" i="24"/>
  <c r="C12" i="24"/>
  <c r="G11" i="24"/>
  <c r="C11" i="24"/>
  <c r="G10" i="24"/>
  <c r="C10" i="24"/>
  <c r="G9" i="24"/>
  <c r="C9" i="24"/>
  <c r="C25" i="25"/>
  <c r="I24" i="25"/>
  <c r="E24" i="25"/>
  <c r="C23" i="25"/>
  <c r="I22" i="25"/>
  <c r="E22" i="25"/>
  <c r="C21" i="25"/>
  <c r="I20" i="25"/>
  <c r="E20" i="25"/>
  <c r="C19" i="25"/>
  <c r="I18" i="25"/>
  <c r="F25" i="25"/>
  <c r="B25" i="25"/>
  <c r="H24" i="25"/>
  <c r="F23" i="25"/>
  <c r="B23" i="25"/>
  <c r="H22" i="25"/>
  <c r="F21" i="25"/>
  <c r="B21" i="25"/>
  <c r="H20" i="25"/>
  <c r="F19" i="25"/>
  <c r="B19" i="25"/>
  <c r="H18" i="25"/>
  <c r="F17" i="25"/>
  <c r="B17" i="25"/>
  <c r="H16" i="25"/>
  <c r="F15" i="25"/>
  <c r="B15" i="25"/>
  <c r="H14" i="25"/>
  <c r="F13" i="25"/>
  <c r="B13" i="25"/>
  <c r="H12" i="25"/>
  <c r="F11" i="25"/>
  <c r="B11" i="25"/>
  <c r="H10" i="25"/>
  <c r="I24" i="24"/>
  <c r="E24" i="24"/>
  <c r="I23" i="24"/>
  <c r="E23" i="24"/>
  <c r="I22" i="24"/>
  <c r="E22" i="24"/>
  <c r="I21" i="24"/>
  <c r="E21" i="24"/>
  <c r="I20" i="24"/>
  <c r="E20" i="24"/>
  <c r="I19" i="24"/>
  <c r="E19" i="24"/>
  <c r="I18" i="24"/>
  <c r="E18" i="24"/>
  <c r="I17" i="24"/>
  <c r="E17" i="24"/>
  <c r="I16" i="24"/>
  <c r="E16" i="24"/>
  <c r="I15" i="24"/>
  <c r="E15" i="24"/>
  <c r="I14" i="24"/>
  <c r="E14" i="24"/>
  <c r="I13" i="24"/>
  <c r="E13" i="24"/>
  <c r="I12" i="24"/>
  <c r="E12" i="24"/>
  <c r="I11" i="24"/>
  <c r="E11" i="24"/>
  <c r="I10" i="24"/>
  <c r="E10" i="24"/>
  <c r="I9" i="24"/>
  <c r="E9" i="24"/>
  <c r="I25" i="25"/>
  <c r="E25" i="25"/>
  <c r="C24" i="25"/>
  <c r="I23" i="25"/>
  <c r="E23" i="25"/>
  <c r="C22" i="25"/>
  <c r="I21" i="25"/>
  <c r="E21" i="25"/>
  <c r="C20" i="25"/>
  <c r="I19" i="25"/>
  <c r="E19" i="25"/>
  <c r="C18" i="25"/>
  <c r="I17" i="25"/>
  <c r="E17" i="25"/>
  <c r="C16" i="25"/>
  <c r="I15" i="25"/>
  <c r="E15" i="25"/>
  <c r="C17" i="25"/>
  <c r="I14" i="25"/>
  <c r="C13" i="25"/>
  <c r="E12" i="25"/>
  <c r="I10" i="25"/>
  <c r="E18" i="25"/>
  <c r="I13" i="25"/>
  <c r="C12" i="25"/>
  <c r="E11" i="25"/>
  <c r="H24" i="24"/>
  <c r="H23" i="24"/>
  <c r="H22" i="24"/>
  <c r="H21" i="24"/>
  <c r="H20" i="24"/>
  <c r="H19" i="24"/>
  <c r="H18" i="24"/>
  <c r="H17" i="24"/>
  <c r="H16" i="24"/>
  <c r="H15" i="24"/>
  <c r="H14" i="24"/>
  <c r="H13" i="24"/>
  <c r="H12" i="24"/>
  <c r="H11" i="24"/>
  <c r="H10" i="24"/>
  <c r="H9" i="24"/>
  <c r="I16" i="25"/>
  <c r="C15" i="25"/>
  <c r="E14" i="25"/>
  <c r="I12" i="25"/>
  <c r="C11" i="25"/>
  <c r="E10" i="25"/>
  <c r="F24" i="24"/>
  <c r="F23" i="24"/>
  <c r="F22" i="24"/>
  <c r="F21" i="24"/>
  <c r="F20" i="24"/>
  <c r="F19" i="24"/>
  <c r="F18" i="24"/>
  <c r="F17" i="24"/>
  <c r="F16" i="24"/>
  <c r="F15" i="24"/>
  <c r="F14" i="24"/>
  <c r="F13" i="24"/>
  <c r="F12" i="24"/>
  <c r="F11" i="24"/>
  <c r="F10" i="24"/>
  <c r="F9" i="24"/>
  <c r="E16" i="25"/>
  <c r="C14" i="25"/>
  <c r="E13" i="25"/>
  <c r="I11" i="25"/>
  <c r="C10" i="25"/>
  <c r="D24" i="24"/>
  <c r="D23" i="24"/>
  <c r="D22" i="24"/>
  <c r="D21" i="24"/>
  <c r="D20" i="24"/>
  <c r="D19" i="24"/>
  <c r="D18" i="24"/>
  <c r="D17" i="24"/>
  <c r="D16" i="24"/>
  <c r="D15" i="24"/>
  <c r="D14" i="24"/>
  <c r="D13" i="24"/>
  <c r="D12" i="24"/>
  <c r="D11" i="24"/>
  <c r="D10" i="24"/>
  <c r="D9" i="24"/>
  <c r="D10" i="25"/>
  <c r="J11" i="25"/>
  <c r="D14" i="25"/>
  <c r="D11" i="25"/>
  <c r="J12" i="25"/>
  <c r="D15" i="25"/>
  <c r="J16" i="25"/>
  <c r="D12" i="25"/>
  <c r="J13" i="25"/>
  <c r="J10" i="25"/>
  <c r="D13" i="25"/>
  <c r="J14" i="25"/>
  <c r="D17" i="25"/>
  <c r="J15" i="25"/>
  <c r="D16" i="25"/>
  <c r="J17" i="25"/>
  <c r="D18" i="25"/>
  <c r="J19" i="25"/>
  <c r="D20" i="25"/>
  <c r="J21" i="25"/>
  <c r="D22" i="25"/>
  <c r="J23" i="25"/>
  <c r="D24" i="25"/>
  <c r="J25" i="25"/>
  <c r="G11" i="25"/>
  <c r="G13" i="25"/>
  <c r="G15" i="25"/>
  <c r="G17" i="25"/>
  <c r="G19" i="25"/>
  <c r="G21" i="25"/>
  <c r="G23" i="25"/>
  <c r="G25" i="25"/>
  <c r="J18" i="25"/>
  <c r="D19" i="25"/>
  <c r="J20" i="25"/>
  <c r="D21" i="25"/>
  <c r="J22" i="25"/>
  <c r="D23" i="25"/>
  <c r="J24" i="25"/>
  <c r="D25" i="25"/>
  <c r="G10" i="25"/>
  <c r="G12" i="25"/>
  <c r="G14" i="25"/>
  <c r="G16" i="25"/>
  <c r="G18" i="25"/>
  <c r="G20" i="25"/>
  <c r="G22" i="25"/>
  <c r="G24" i="25"/>
  <c r="H26" i="12"/>
  <c r="N13" i="12"/>
  <c r="O13" i="12"/>
  <c r="O10" i="12"/>
  <c r="K26" i="12"/>
  <c r="L26" i="12"/>
  <c r="O12" i="12"/>
  <c r="N17" i="12"/>
  <c r="O17" i="12"/>
  <c r="O14" i="12"/>
  <c r="O15" i="12"/>
  <c r="O16" i="12"/>
  <c r="N21" i="12"/>
  <c r="O21" i="12"/>
  <c r="O18" i="12"/>
  <c r="O19" i="12"/>
  <c r="O20" i="12"/>
  <c r="N25" i="12"/>
  <c r="O22" i="12"/>
  <c r="O23" i="12"/>
  <c r="O24" i="12"/>
  <c r="M13" i="12"/>
  <c r="M17" i="12"/>
  <c r="M21" i="12"/>
  <c r="M25" i="12"/>
  <c r="M26" i="12"/>
  <c r="N26" i="12"/>
  <c r="O26" i="12"/>
  <c r="O25" i="12"/>
</calcChain>
</file>

<file path=xl/sharedStrings.xml><?xml version="1.0" encoding="utf-8"?>
<sst xmlns="http://schemas.openxmlformats.org/spreadsheetml/2006/main" count="85" uniqueCount="58">
  <si>
    <t>TOTAL</t>
  </si>
  <si>
    <t>JANUARI</t>
  </si>
  <si>
    <t>FEBRUARI</t>
  </si>
  <si>
    <t>MARET</t>
  </si>
  <si>
    <t>TRIBULAN 1</t>
  </si>
  <si>
    <t>APRIL</t>
  </si>
  <si>
    <t>MEI</t>
  </si>
  <si>
    <t>JUNI</t>
  </si>
  <si>
    <t>TRIBULAN 2</t>
  </si>
  <si>
    <t>JULI</t>
  </si>
  <si>
    <t>AGUSTUS</t>
  </si>
  <si>
    <t>SEPTEMBER</t>
  </si>
  <si>
    <t>TRIBULAN 3</t>
  </si>
  <si>
    <t>OKTOBER</t>
  </si>
  <si>
    <t>NOVEMBER</t>
  </si>
  <si>
    <t>DESEMBER</t>
  </si>
  <si>
    <t>TRIBULAN 4</t>
  </si>
  <si>
    <t>CAPAIAN IKK TAHUN 2024</t>
  </si>
  <si>
    <t>No</t>
  </si>
  <si>
    <t>Bulan</t>
  </si>
  <si>
    <t>Total Sasaran</t>
  </si>
  <si>
    <t>Target/Sasaran 90%</t>
  </si>
  <si>
    <t>Pesesentase</t>
  </si>
  <si>
    <t>Laki - Laki</t>
  </si>
  <si>
    <t>Perempuan</t>
  </si>
  <si>
    <t>Total</t>
  </si>
  <si>
    <t xml:space="preserve">            Kembali ke Pilihan Program</t>
  </si>
  <si>
    <t>Total Capaian Puskesmas</t>
  </si>
  <si>
    <t>Total Capaian FKTP Jejaring Wilayah Puskesmas</t>
  </si>
  <si>
    <t>Keterangan</t>
  </si>
  <si>
    <t>Target/Sasaran 70%</t>
  </si>
  <si>
    <t>Persentase Penduduk Sesuai Kelompok Usia Yang Dilakukan Deteksi Dini Gangguan Indera</t>
  </si>
  <si>
    <t>Total Capaian Skrining Indera</t>
  </si>
  <si>
    <t>Rekapitulasi Penerapan Kawasan Tanpa Rokok (KTR)</t>
  </si>
  <si>
    <t>(%) Kepatuhan KTR</t>
  </si>
  <si>
    <t>Fasilitas Pelayanan Kesehatan</t>
  </si>
  <si>
    <t>Tempat Prosses Belajar Mengajar</t>
  </si>
  <si>
    <t>Tempat Anak
Bermain</t>
  </si>
  <si>
    <t>Tempat Ibadah</t>
  </si>
  <si>
    <t>Transportasi
Umum</t>
  </si>
  <si>
    <t>Tempat Kerja</t>
  </si>
  <si>
    <t>Tempat Umum, Tempat yang
Ditetapkan</t>
  </si>
  <si>
    <t xml:space="preserve">              Kembali ke 
              Pilihan Program</t>
  </si>
  <si>
    <t>download sheet ini</t>
  </si>
  <si>
    <t>PUSKESMAS</t>
  </si>
  <si>
    <t>REKAPITULASI PENYELENGGARAAN LAYANAN UBM
KOTA MALANG TAHUN 2024</t>
  </si>
  <si>
    <t>FKTP YANG MENYELENGGARAKAN LAYANAN UBM*</t>
  </si>
  <si>
    <t>JUMLAH PUSKESMAS</t>
  </si>
  <si>
    <t>JUMLAH PUSKESMAS UBM</t>
  </si>
  <si>
    <t>% PUSKESMAS UBM</t>
  </si>
  <si>
    <t>JUMLAH KLINIK PRATAMA</t>
  </si>
  <si>
    <t>JUMLAH KLINIK PRATAMA UBM</t>
  </si>
  <si>
    <t>% KLINIK PRATAMA UBM</t>
  </si>
  <si>
    <t>JUMLAH DOKTER PRAKTIK MANDIRI</t>
  </si>
  <si>
    <t>JUMLAH DOKTER PRAKTIK MANDIRI UBM</t>
  </si>
  <si>
    <t>% DOKTER PRAKTIK MANDIRI UBM</t>
  </si>
  <si>
    <t xml:space="preserve">* FKTP DENGAN LAYANAN UBM :
</t>
  </si>
  <si>
    <t>FKTP di wilayah puskesmas (puskesmas, dokter praktek mandiri, klinik pratama) yang menyelenggarakan layanan Upaya Berhenti Merokok (UBM) dengan tenaga terlatih.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</si>
</sst>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7" x14ac:knownFonts="1">
    <font>
      <sz val="11"/>
      <color theme="1"/>
      <name val="Verdana"/>
      <scheme val="minor"/>
    </font>
    <font>
      <sz val="11"/>
      <color theme="1"/>
      <name val="Calibri"/>
    </font>
    <font>
      <sz val="11"/>
      <name val="Verdana"/>
    </font>
    <font>
      <sz val="11"/>
      <color theme="1"/>
      <name val="Verdana"/>
    </font>
    <font>
      <b/>
      <sz val="12"/>
      <color theme="1"/>
      <name val="Calibri"/>
    </font>
    <font>
      <b/>
      <u/>
      <sz val="14"/>
      <color rgb="FF1155CC"/>
      <name val="Calibri"/>
    </font>
    <font>
      <b/>
      <sz val="11"/>
      <color theme="1"/>
      <name val="Calibri"/>
    </font>
    <font>
      <sz val="11"/>
      <color rgb="FF000000"/>
      <name val="Calibri"/>
    </font>
    <font>
      <sz val="12"/>
      <color theme="1"/>
      <name val="Verdana"/>
    </font>
    <font>
      <b/>
      <sz val="14"/>
      <color theme="1"/>
      <name val="Calibri"/>
    </font>
    <font>
      <b/>
      <sz val="12"/>
      <color rgb="FF000000"/>
      <name val="Calibri"/>
    </font>
    <font>
      <b/>
      <sz val="12"/>
      <color rgb="FF000000"/>
      <name val="Arial Narrow"/>
    </font>
    <font>
      <sz val="11"/>
      <color rgb="FF000000"/>
      <name val="Arial Narrow"/>
    </font>
    <font>
      <sz val="11"/>
      <color theme="1"/>
      <name val="Arial Narrow"/>
    </font>
    <font>
      <b/>
      <sz val="11"/>
      <color theme="1"/>
      <name val="Arial Narrow"/>
    </font>
    <font>
      <sz val="12"/>
      <color rgb="FF000000"/>
      <name val="Arial Narrow"/>
    </font>
    <font>
      <sz val="11"/>
      <color theme="1"/>
      <name val="Verdana"/>
      <scheme val="minor"/>
    </font>
    <font>
      <sz val="11"/>
      <color theme="1"/>
      <name val="Bookman Old Style"/>
    </font>
    <font>
      <b/>
      <sz val="11"/>
      <color theme="1"/>
      <name val="Bookman Old Style"/>
    </font>
    <font>
      <b/>
      <u/>
      <sz val="14"/>
      <color rgb="FF000000"/>
      <name val="Calibri"/>
    </font>
    <font>
      <b/>
      <sz val="11"/>
      <color rgb="FF000000"/>
      <name val="Calibri"/>
    </font>
    <font>
      <b/>
      <sz val="14"/>
      <color rgb="FF000000"/>
      <name val="Calibri"/>
    </font>
    <font>
      <b/>
      <u/>
      <sz val="12"/>
      <color rgb="FF1155CC"/>
      <name val="Calibri"/>
    </font>
    <font>
      <b/>
      <sz val="12"/>
      <color rgb="FF1A1A1A"/>
      <name val="Calibri"/>
    </font>
    <font>
      <b/>
      <u/>
      <sz val="12"/>
      <color rgb="FF1155CC"/>
      <name val="Calibri"/>
    </font>
    <font>
      <b/>
      <u/>
      <sz val="12"/>
      <color rgb="FF980000"/>
      <name val="Calibri"/>
    </font>
    <font>
      <b/>
      <sz val="12"/>
      <color rgb="FF980000"/>
      <name val="Calibri"/>
    </font>
    <font>
      <b/>
      <sz val="11"/>
      <color rgb="FF980000"/>
      <name val="Calibri"/>
    </font>
    <font>
      <b/>
      <u/>
      <sz val="11"/>
      <color rgb="FF980000"/>
      <name val="Calibri"/>
    </font>
    <font>
      <sz val="11"/>
      <color rgb="FF000000"/>
      <name val="Verdana"/>
    </font>
    <font>
      <b/>
      <sz val="11"/>
      <color rgb="FF000000"/>
      <name val="Arial"/>
    </font>
    <font>
      <b/>
      <u/>
      <sz val="18"/>
      <color rgb="FF000000"/>
      <name val="Calibri"/>
    </font>
    <font>
      <b/>
      <sz val="16"/>
      <color rgb="FF000000"/>
      <name val="Calibri"/>
    </font>
    <font>
      <b/>
      <u/>
      <sz val="18"/>
      <color rgb="FF000000"/>
      <name val="Calibri"/>
    </font>
    <font>
      <sz val="12"/>
      <color theme="1"/>
      <name val="Calibri"/>
    </font>
    <font>
      <b/>
      <sz val="16"/>
      <color theme="1"/>
      <name val="Calibri"/>
    </font>
    <font>
      <b/>
      <u/>
      <sz val="14"/>
      <color rgb="FF0000FF"/>
      <name val="Calibri"/>
    </font>
  </fonts>
  <fills count="12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CFE4F1"/>
        <bgColor rgb="FFCFE4F1"/>
      </patternFill>
    </fill>
    <fill>
      <patternFill patternType="solid">
        <fgColor rgb="FF92D050"/>
        <bgColor rgb="FF92D050"/>
      </patternFill>
    </fill>
    <fill>
      <patternFill patternType="solid">
        <fgColor rgb="FFFFFFFF"/>
        <bgColor rgb="FFFFFFFF"/>
      </patternFill>
    </fill>
    <fill>
      <patternFill patternType="solid">
        <fgColor rgb="FFFFDCC7"/>
        <bgColor rgb="FFFFDCC7"/>
      </patternFill>
    </fill>
    <fill>
      <patternFill patternType="solid">
        <fgColor theme="8"/>
        <bgColor theme="8"/>
      </patternFill>
    </fill>
    <fill>
      <patternFill patternType="solid">
        <fgColor rgb="FFB6D7A8"/>
        <bgColor rgb="FFB6D7A8"/>
      </patternFill>
    </fill>
    <fill>
      <patternFill patternType="solid">
        <fgColor rgb="FFBFBFBF"/>
        <bgColor rgb="FFBFBFBF"/>
      </patternFill>
    </fill>
    <fill>
      <patternFill patternType="solid">
        <fgColor rgb="FFB8CCE4"/>
        <bgColor rgb="FFB8CCE4"/>
      </patternFill>
    </fill>
    <fill>
      <patternFill patternType="solid">
        <fgColor rgb="FFD8E4BC"/>
        <bgColor rgb="FFD8E4BC"/>
      </patternFill>
    </fill>
  </fills>
  <borders count="5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36">
    <xf numFmtId="0" fontId="0" fillId="0" borderId="0" xfId="0" applyFont="1" applyAlignment="1"/>
    <xf numFmtId="0" fontId="3" fillId="2" borderId="1" xfId="0" applyFont="1" applyFill="1" applyBorder="1"/>
    <xf numFmtId="0" fontId="3" fillId="0" borderId="0" xfId="0" applyFont="1" applyAlignment="1">
      <alignment vertical="center"/>
    </xf>
    <xf numFmtId="0" fontId="1" fillId="0" borderId="0" xfId="0" applyFont="1"/>
    <xf numFmtId="0" fontId="12" fillId="0" borderId="18" xfId="0" applyFont="1" applyBorder="1" applyAlignment="1">
      <alignment horizontal="center"/>
    </xf>
    <xf numFmtId="0" fontId="13" fillId="0" borderId="19" xfId="0" applyFont="1" applyBorder="1" applyAlignment="1">
      <alignment horizontal="left"/>
    </xf>
    <xf numFmtId="0" fontId="12" fillId="6" borderId="23" xfId="0" applyFont="1" applyFill="1" applyBorder="1" applyAlignment="1">
      <alignment horizontal="center"/>
    </xf>
    <xf numFmtId="0" fontId="14" fillId="6" borderId="24" xfId="0" applyFont="1" applyFill="1" applyBorder="1" applyAlignment="1">
      <alignment horizontal="left"/>
    </xf>
    <xf numFmtId="0" fontId="15" fillId="0" borderId="18" xfId="0" applyFont="1" applyBorder="1" applyAlignment="1">
      <alignment horizontal="center"/>
    </xf>
    <xf numFmtId="0" fontId="13" fillId="0" borderId="29" xfId="0" applyFont="1" applyBorder="1" applyAlignment="1">
      <alignment horizontal="left"/>
    </xf>
    <xf numFmtId="0" fontId="12" fillId="6" borderId="26" xfId="0" applyFont="1" applyFill="1" applyBorder="1" applyAlignment="1">
      <alignment horizontal="center"/>
    </xf>
    <xf numFmtId="0" fontId="14" fillId="6" borderId="33" xfId="0" applyFont="1" applyFill="1" applyBorder="1" applyAlignment="1">
      <alignment horizontal="left"/>
    </xf>
    <xf numFmtId="0" fontId="19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left" vertical="center"/>
    </xf>
    <xf numFmtId="0" fontId="21" fillId="2" borderId="1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vertical="top"/>
    </xf>
    <xf numFmtId="0" fontId="3" fillId="2" borderId="1" xfId="0" applyFont="1" applyFill="1" applyBorder="1" applyAlignment="1">
      <alignment vertical="top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vertical="top"/>
    </xf>
    <xf numFmtId="0" fontId="3" fillId="2" borderId="1" xfId="0" applyFont="1" applyFill="1" applyBorder="1" applyAlignment="1">
      <alignment horizontal="center" vertical="top" wrapText="1"/>
    </xf>
    <xf numFmtId="0" fontId="2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24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3" fontId="17" fillId="0" borderId="39" xfId="0" applyNumberFormat="1" applyFont="1" applyBorder="1" applyAlignment="1">
      <alignment horizontal="center" vertical="center"/>
    </xf>
    <xf numFmtId="3" fontId="7" fillId="0" borderId="28" xfId="0" applyNumberFormat="1" applyFont="1" applyBorder="1" applyAlignment="1">
      <alignment horizontal="right"/>
    </xf>
    <xf numFmtId="3" fontId="7" fillId="0" borderId="21" xfId="0" applyNumberFormat="1" applyFont="1" applyBorder="1" applyAlignment="1">
      <alignment horizontal="right"/>
    </xf>
    <xf numFmtId="3" fontId="1" fillId="0" borderId="29" xfId="0" applyNumberFormat="1" applyFont="1" applyBorder="1" applyAlignment="1">
      <alignment horizontal="right"/>
    </xf>
    <xf numFmtId="0" fontId="1" fillId="0" borderId="40" xfId="0" applyFont="1" applyBorder="1" applyAlignment="1">
      <alignment horizontal="center"/>
    </xf>
    <xf numFmtId="3" fontId="17" fillId="0" borderId="40" xfId="0" applyNumberFormat="1" applyFont="1" applyBorder="1" applyAlignment="1">
      <alignment horizontal="center" vertical="center"/>
    </xf>
    <xf numFmtId="3" fontId="18" fillId="6" borderId="40" xfId="0" applyNumberFormat="1" applyFont="1" applyFill="1" applyBorder="1" applyAlignment="1">
      <alignment horizontal="center" vertical="center"/>
    </xf>
    <xf numFmtId="3" fontId="20" fillId="6" borderId="28" xfId="0" applyNumberFormat="1" applyFont="1" applyFill="1" applyBorder="1" applyAlignment="1">
      <alignment horizontal="right"/>
    </xf>
    <xf numFmtId="3" fontId="20" fillId="6" borderId="21" xfId="0" applyNumberFormat="1" applyFont="1" applyFill="1" applyBorder="1" applyAlignment="1">
      <alignment horizontal="right"/>
    </xf>
    <xf numFmtId="3" fontId="6" fillId="6" borderId="29" xfId="0" applyNumberFormat="1" applyFont="1" applyFill="1" applyBorder="1" applyAlignment="1">
      <alignment horizontal="right"/>
    </xf>
    <xf numFmtId="0" fontId="6" fillId="6" borderId="40" xfId="0" applyFont="1" applyFill="1" applyBorder="1" applyAlignment="1">
      <alignment horizontal="center"/>
    </xf>
    <xf numFmtId="3" fontId="18" fillId="6" borderId="41" xfId="0" applyNumberFormat="1" applyFont="1" applyFill="1" applyBorder="1" applyAlignment="1">
      <alignment horizontal="center" vertical="center"/>
    </xf>
    <xf numFmtId="3" fontId="20" fillId="6" borderId="34" xfId="0" applyNumberFormat="1" applyFont="1" applyFill="1" applyBorder="1" applyAlignment="1">
      <alignment horizontal="right"/>
    </xf>
    <xf numFmtId="3" fontId="20" fillId="6" borderId="25" xfId="0" applyNumberFormat="1" applyFont="1" applyFill="1" applyBorder="1" applyAlignment="1">
      <alignment horizontal="right"/>
    </xf>
    <xf numFmtId="3" fontId="6" fillId="6" borderId="49" xfId="0" applyNumberFormat="1" applyFont="1" applyFill="1" applyBorder="1" applyAlignment="1">
      <alignment horizontal="right"/>
    </xf>
    <xf numFmtId="0" fontId="6" fillId="6" borderId="41" xfId="0" applyFont="1" applyFill="1" applyBorder="1" applyAlignment="1">
      <alignment horizontal="center"/>
    </xf>
    <xf numFmtId="0" fontId="25" fillId="0" borderId="0" xfId="0" applyFont="1" applyAlignment="1">
      <alignment vertical="center"/>
    </xf>
    <xf numFmtId="3" fontId="18" fillId="0" borderId="42" xfId="0" applyNumberFormat="1" applyFont="1" applyBorder="1" applyAlignment="1">
      <alignment horizontal="center" vertical="center"/>
    </xf>
    <xf numFmtId="3" fontId="27" fillId="0" borderId="27" xfId="0" applyNumberFormat="1" applyFont="1" applyBorder="1" applyAlignment="1">
      <alignment horizontal="right" vertical="center"/>
    </xf>
    <xf numFmtId="3" fontId="27" fillId="0" borderId="35" xfId="0" applyNumberFormat="1" applyFont="1" applyBorder="1" applyAlignment="1">
      <alignment horizontal="right" vertical="center"/>
    </xf>
    <xf numFmtId="3" fontId="27" fillId="0" borderId="36" xfId="0" applyNumberFormat="1" applyFont="1" applyBorder="1" applyAlignment="1">
      <alignment horizontal="right" vertical="center"/>
    </xf>
    <xf numFmtId="3" fontId="27" fillId="0" borderId="42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28" fillId="0" borderId="0" xfId="0" applyFont="1"/>
    <xf numFmtId="0" fontId="27" fillId="0" borderId="0" xfId="0" applyFont="1"/>
    <xf numFmtId="0" fontId="7" fillId="0" borderId="0" xfId="0" applyFont="1"/>
    <xf numFmtId="0" fontId="3" fillId="0" borderId="0" xfId="0" applyFont="1" applyAlignment="1">
      <alignment horizontal="center"/>
    </xf>
    <xf numFmtId="0" fontId="29" fillId="2" borderId="1" xfId="0" applyFont="1" applyFill="1" applyBorder="1"/>
    <xf numFmtId="0" fontId="30" fillId="2" borderId="1" xfId="0" applyFont="1" applyFill="1" applyBorder="1" applyAlignment="1">
      <alignment horizontal="left" vertical="center"/>
    </xf>
    <xf numFmtId="0" fontId="31" fillId="2" borderId="1" xfId="0" applyFont="1" applyFill="1" applyBorder="1" applyAlignment="1">
      <alignment horizontal="left" vertical="center"/>
    </xf>
    <xf numFmtId="0" fontId="32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top"/>
    </xf>
    <xf numFmtId="0" fontId="4" fillId="3" borderId="28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4" fillId="3" borderId="29" xfId="0" applyFont="1" applyFill="1" applyBorder="1" applyAlignment="1">
      <alignment horizontal="center" vertical="center"/>
    </xf>
    <xf numFmtId="0" fontId="4" fillId="7" borderId="28" xfId="0" applyFont="1" applyFill="1" applyBorder="1" applyAlignment="1">
      <alignment horizontal="center" vertical="center"/>
    </xf>
    <xf numFmtId="0" fontId="4" fillId="7" borderId="21" xfId="0" applyFont="1" applyFill="1" applyBorder="1" applyAlignment="1">
      <alignment horizontal="center" vertical="center"/>
    </xf>
    <xf numFmtId="0" fontId="4" fillId="7" borderId="29" xfId="0" applyFont="1" applyFill="1" applyBorder="1" applyAlignment="1">
      <alignment horizontal="center" vertical="center"/>
    </xf>
    <xf numFmtId="0" fontId="4" fillId="4" borderId="28" xfId="0" applyFont="1" applyFill="1" applyBorder="1" applyAlignment="1">
      <alignment horizontal="center" vertical="center"/>
    </xf>
    <xf numFmtId="0" fontId="4" fillId="4" borderId="21" xfId="0" applyFont="1" applyFill="1" applyBorder="1" applyAlignment="1">
      <alignment horizontal="center" vertical="center"/>
    </xf>
    <xf numFmtId="0" fontId="4" fillId="4" borderId="29" xfId="0" applyFont="1" applyFill="1" applyBorder="1" applyAlignment="1">
      <alignment horizontal="center" vertical="center"/>
    </xf>
    <xf numFmtId="3" fontId="7" fillId="0" borderId="28" xfId="0" applyNumberFormat="1" applyFont="1" applyBorder="1" applyAlignment="1">
      <alignment horizontal="right"/>
    </xf>
    <xf numFmtId="3" fontId="7" fillId="0" borderId="21" xfId="0" applyNumberFormat="1" applyFont="1" applyBorder="1" applyAlignment="1">
      <alignment horizontal="right"/>
    </xf>
    <xf numFmtId="3" fontId="13" fillId="0" borderId="21" xfId="0" applyNumberFormat="1" applyFont="1" applyBorder="1" applyAlignment="1">
      <alignment horizontal="right"/>
    </xf>
    <xf numFmtId="0" fontId="33" fillId="2" borderId="1" xfId="0" applyFont="1" applyFill="1" applyBorder="1" applyAlignment="1">
      <alignment horizontal="center" vertical="center"/>
    </xf>
    <xf numFmtId="0" fontId="32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top"/>
    </xf>
    <xf numFmtId="3" fontId="16" fillId="0" borderId="0" xfId="0" applyNumberFormat="1" applyFont="1" applyAlignment="1">
      <alignment horizontal="center"/>
    </xf>
    <xf numFmtId="3" fontId="16" fillId="0" borderId="32" xfId="0" applyNumberFormat="1" applyFont="1" applyBorder="1" applyAlignment="1">
      <alignment horizontal="center"/>
    </xf>
    <xf numFmtId="3" fontId="17" fillId="0" borderId="50" xfId="0" applyNumberFormat="1" applyFont="1" applyBorder="1" applyAlignment="1">
      <alignment horizontal="center" vertical="center"/>
    </xf>
    <xf numFmtId="3" fontId="17" fillId="0" borderId="21" xfId="0" applyNumberFormat="1" applyFont="1" applyBorder="1" applyAlignment="1">
      <alignment horizontal="center" vertical="center"/>
    </xf>
    <xf numFmtId="3" fontId="7" fillId="0" borderId="22" xfId="0" applyNumberFormat="1" applyFont="1" applyBorder="1" applyAlignment="1">
      <alignment horizontal="right"/>
    </xf>
    <xf numFmtId="0" fontId="27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35" fillId="2" borderId="1" xfId="0" applyFont="1" applyFill="1" applyBorder="1" applyAlignment="1">
      <alignment horizontal="center" vertical="center"/>
    </xf>
    <xf numFmtId="0" fontId="35" fillId="2" borderId="1" xfId="0" applyFont="1" applyFill="1" applyBorder="1" applyAlignment="1">
      <alignment horizontal="left" vertical="center"/>
    </xf>
    <xf numFmtId="0" fontId="34" fillId="0" borderId="0" xfId="0" applyFont="1" applyAlignment="1">
      <alignment vertical="center"/>
    </xf>
    <xf numFmtId="0" fontId="34" fillId="0" borderId="0" xfId="0" applyFont="1" applyAlignment="1">
      <alignment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17" fillId="0" borderId="21" xfId="0" applyFont="1" applyBorder="1" applyAlignment="1">
      <alignment horizontal="left"/>
    </xf>
    <xf numFmtId="164" fontId="7" fillId="0" borderId="17" xfId="0" applyNumberFormat="1" applyFont="1" applyBorder="1" applyAlignment="1">
      <alignment horizontal="center"/>
    </xf>
    <xf numFmtId="3" fontId="13" fillId="0" borderId="20" xfId="0" applyNumberFormat="1" applyFont="1" applyBorder="1" applyAlignment="1">
      <alignment horizontal="right"/>
    </xf>
    <xf numFmtId="0" fontId="6" fillId="0" borderId="0" xfId="0" applyFont="1"/>
    <xf numFmtId="0" fontId="4" fillId="4" borderId="45" xfId="0" applyFont="1" applyFill="1" applyBorder="1" applyAlignment="1">
      <alignment horizontal="center" vertical="center"/>
    </xf>
    <xf numFmtId="0" fontId="2" fillId="0" borderId="46" xfId="0" applyFont="1" applyBorder="1"/>
    <xf numFmtId="0" fontId="2" fillId="0" borderId="47" xfId="0" applyFont="1" applyBorder="1"/>
    <xf numFmtId="0" fontId="4" fillId="4" borderId="37" xfId="0" applyFont="1" applyFill="1" applyBorder="1" applyAlignment="1">
      <alignment horizontal="center" vertical="center" wrapText="1"/>
    </xf>
    <xf numFmtId="0" fontId="2" fillId="0" borderId="39" xfId="0" applyFont="1" applyBorder="1"/>
    <xf numFmtId="0" fontId="4" fillId="5" borderId="37" xfId="0" applyFont="1" applyFill="1" applyBorder="1" applyAlignment="1">
      <alignment horizontal="center" vertical="center" wrapText="1"/>
    </xf>
    <xf numFmtId="0" fontId="4" fillId="4" borderId="48" xfId="0" applyFont="1" applyFill="1" applyBorder="1" applyAlignment="1">
      <alignment horizontal="center" vertical="center" wrapText="1"/>
    </xf>
    <xf numFmtId="0" fontId="4" fillId="5" borderId="48" xfId="0" applyFont="1" applyFill="1" applyBorder="1" applyAlignment="1">
      <alignment horizontal="center" vertical="center" wrapText="1"/>
    </xf>
    <xf numFmtId="0" fontId="4" fillId="7" borderId="45" xfId="0" applyFont="1" applyFill="1" applyBorder="1" applyAlignment="1">
      <alignment horizontal="center" vertical="center" wrapText="1"/>
    </xf>
    <xf numFmtId="0" fontId="26" fillId="0" borderId="14" xfId="0" applyFont="1" applyBorder="1" applyAlignment="1">
      <alignment horizontal="center" vertical="center"/>
    </xf>
    <xf numFmtId="0" fontId="2" fillId="0" borderId="15" xfId="0" applyFont="1" applyBorder="1"/>
    <xf numFmtId="0" fontId="5" fillId="2" borderId="2" xfId="0" applyFont="1" applyFill="1" applyBorder="1" applyAlignment="1">
      <alignment horizontal="left" vertical="center" wrapText="1"/>
    </xf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9" xfId="0" applyFont="1" applyBorder="1"/>
    <xf numFmtId="0" fontId="10" fillId="5" borderId="12" xfId="0" applyFont="1" applyFill="1" applyBorder="1" applyAlignment="1">
      <alignment horizontal="center" vertical="center" wrapText="1"/>
    </xf>
    <xf numFmtId="0" fontId="2" fillId="0" borderId="18" xfId="0" applyFont="1" applyBorder="1"/>
    <xf numFmtId="0" fontId="10" fillId="5" borderId="13" xfId="0" applyFont="1" applyFill="1" applyBorder="1" applyAlignment="1">
      <alignment horizontal="center" vertical="center" wrapText="1"/>
    </xf>
    <xf numFmtId="0" fontId="2" fillId="0" borderId="19" xfId="0" applyFont="1" applyBorder="1"/>
    <xf numFmtId="0" fontId="4" fillId="3" borderId="37" xfId="0" applyFont="1" applyFill="1" applyBorder="1" applyAlignment="1">
      <alignment horizontal="center" vertical="center" wrapText="1"/>
    </xf>
    <xf numFmtId="0" fontId="23" fillId="3" borderId="37" xfId="0" applyFont="1" applyFill="1" applyBorder="1" applyAlignment="1">
      <alignment horizontal="center" vertical="center" wrapText="1"/>
    </xf>
    <xf numFmtId="0" fontId="4" fillId="3" borderId="45" xfId="0" applyFont="1" applyFill="1" applyBorder="1" applyAlignment="1">
      <alignment horizontal="center" vertical="center"/>
    </xf>
    <xf numFmtId="0" fontId="10" fillId="5" borderId="30" xfId="0" applyFont="1" applyFill="1" applyBorder="1" applyAlignment="1">
      <alignment horizontal="center" vertical="center" wrapText="1"/>
    </xf>
    <xf numFmtId="0" fontId="10" fillId="5" borderId="31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left" vertical="center"/>
    </xf>
    <xf numFmtId="0" fontId="2" fillId="0" borderId="11" xfId="0" applyFont="1" applyBorder="1"/>
    <xf numFmtId="0" fontId="4" fillId="0" borderId="38" xfId="0" applyFont="1" applyBorder="1" applyAlignment="1">
      <alignment horizontal="center" vertical="center" wrapText="1"/>
    </xf>
    <xf numFmtId="0" fontId="2" fillId="0" borderId="43" xfId="0" applyFont="1" applyBorder="1"/>
    <xf numFmtId="0" fontId="2" fillId="0" borderId="20" xfId="0" applyFont="1" applyBorder="1"/>
    <xf numFmtId="0" fontId="4" fillId="0" borderId="44" xfId="0" applyFont="1" applyBorder="1" applyAlignment="1">
      <alignment horizontal="center" vertical="center"/>
    </xf>
    <xf numFmtId="0" fontId="2" fillId="0" borderId="16" xfId="0" applyFont="1" applyBorder="1"/>
    <xf numFmtId="0" fontId="2" fillId="0" borderId="22" xfId="0" applyFont="1" applyBorder="1"/>
    <xf numFmtId="0" fontId="11" fillId="8" borderId="52" xfId="0" applyFont="1" applyFill="1" applyBorder="1" applyAlignment="1">
      <alignment horizontal="center" vertical="center" wrapText="1"/>
    </xf>
    <xf numFmtId="0" fontId="34" fillId="0" borderId="0" xfId="0" applyFont="1" applyAlignment="1">
      <alignment vertical="top" wrapText="1"/>
    </xf>
    <xf numFmtId="0" fontId="0" fillId="0" borderId="0" xfId="0" applyFont="1" applyAlignment="1"/>
    <xf numFmtId="0" fontId="2" fillId="0" borderId="3" xfId="0" applyFont="1" applyBorder="1"/>
    <xf numFmtId="0" fontId="2" fillId="0" borderId="8" xfId="0" applyFont="1" applyBorder="1"/>
    <xf numFmtId="0" fontId="35" fillId="2" borderId="2" xfId="0" applyFont="1" applyFill="1" applyBorder="1" applyAlignment="1">
      <alignment horizontal="center" vertical="center"/>
    </xf>
    <xf numFmtId="0" fontId="2" fillId="0" borderId="51" xfId="0" applyFont="1" applyBorder="1"/>
    <xf numFmtId="0" fontId="11" fillId="9" borderId="44" xfId="0" applyFont="1" applyFill="1" applyBorder="1" applyAlignment="1">
      <alignment horizontal="center" vertical="center"/>
    </xf>
    <xf numFmtId="0" fontId="11" fillId="10" borderId="52" xfId="0" applyFont="1" applyFill="1" applyBorder="1" applyAlignment="1">
      <alignment horizontal="center" vertical="center" wrapText="1"/>
    </xf>
    <xf numFmtId="0" fontId="11" fillId="11" borderId="5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 /><Relationship Id="rId7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Relationship Id="rId4" Type="http://schemas.openxmlformats.org/officeDocument/2006/relationships/theme" Target="theme/theme1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19050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38100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1A1A1A"/>
      </a:dk1>
      <a:lt1>
        <a:srgbClr val="EEF1F1"/>
      </a:lt1>
      <a:dk2>
        <a:srgbClr val="1A1A1A"/>
      </a:dk2>
      <a:lt2>
        <a:srgbClr val="EEF1F1"/>
      </a:lt2>
      <a:accent1>
        <a:srgbClr val="1A9988"/>
      </a:accent1>
      <a:accent2>
        <a:srgbClr val="2D729D"/>
      </a:accent2>
      <a:accent3>
        <a:srgbClr val="1F3E78"/>
      </a:accent3>
      <a:accent4>
        <a:srgbClr val="EB5600"/>
      </a:accent4>
      <a:accent5>
        <a:srgbClr val="FF99AC"/>
      </a:accent5>
      <a:accent6>
        <a:srgbClr val="FFD4B8"/>
      </a:accent6>
      <a:hlink>
        <a:srgbClr val="1F3E78"/>
      </a:hlink>
      <a:folHlink>
        <a:srgbClr val="1F3E78"/>
      </a:folHlink>
    </a:clrScheme>
    <a:fontScheme name="Sheets">
      <a:majorFont>
        <a:latin typeface="Verdana"/>
        <a:ea typeface="Verdana"/>
        <a:cs typeface="Verdana"/>
      </a:majorFont>
      <a:minorFont>
        <a:latin typeface="Verdana"/>
        <a:ea typeface="Verdana"/>
        <a:cs typeface="Verdan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 /><Relationship Id="rId1" Type="http://schemas.openxmlformats.org/officeDocument/2006/relationships/hyperlink" Target="https://docs.google.com/spreadsheets/d/1qTQ54xFW5GCrjVb9Ey-VpqV7AsnuNIx3F-20LTn0_hY/export?format=xlsx&amp;gid=525917830" TargetMode="External" 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 /><Relationship Id="rId1" Type="http://schemas.openxmlformats.org/officeDocument/2006/relationships/hyperlink" Target="https://docs.google.com/spreadsheets/d/1qTQ54xFW5GCrjVb9Ey-VpqV7AsnuNIx3F-20LTn0_hY/export?format=xlsx&amp;gid=233102740" TargetMode="Externa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Below="0" summaryRight="0"/>
  </sheetPr>
  <dimension ref="A1:X1000"/>
  <sheetViews>
    <sheetView showGridLines="0" tabSelected="1" workbookViewId="0">
      <pane xSplit="3" ySplit="7" topLeftCell="D12" activePane="bottomRight" state="frozen"/>
      <selection pane="bottomLeft" activeCell="A8" sqref="A8"/>
      <selection pane="topRight" activeCell="D1" sqref="D1"/>
      <selection pane="bottomRight" activeCell="F22" sqref="F22"/>
    </sheetView>
  </sheetViews>
  <sheetFormatPr defaultColWidth="11.15234375" defaultRowHeight="15" customHeight="1" x14ac:dyDescent="0.15"/>
  <cols>
    <col min="1" max="1" width="3.75" customWidth="1"/>
    <col min="2" max="2" width="5.14453125" customWidth="1"/>
    <col min="3" max="4" width="13.296875" customWidth="1"/>
    <col min="5" max="5" width="15.65625" customWidth="1"/>
    <col min="6" max="8" width="11.15234375" customWidth="1"/>
    <col min="9" max="14" width="11.15234375" hidden="1" customWidth="1"/>
    <col min="15" max="15" width="13.7265625" customWidth="1"/>
    <col min="16" max="16" width="11.90234375" customWidth="1"/>
  </cols>
  <sheetData>
    <row r="1" spans="1:24" ht="18.75" x14ac:dyDescent="0.15">
      <c r="A1" s="1"/>
      <c r="B1" s="103" t="s">
        <v>26</v>
      </c>
      <c r="C1" s="104"/>
      <c r="D1" s="12"/>
      <c r="E1" s="12"/>
      <c r="F1" s="12"/>
      <c r="G1" s="13"/>
      <c r="H1" s="13"/>
      <c r="I1" s="13"/>
      <c r="J1" s="13"/>
      <c r="K1" s="13"/>
      <c r="L1" s="13"/>
      <c r="M1" s="13"/>
      <c r="N1" s="13"/>
      <c r="O1" s="54"/>
      <c r="P1" s="55"/>
      <c r="Q1" s="1"/>
      <c r="R1" s="1"/>
      <c r="S1" s="1"/>
      <c r="T1" s="1"/>
      <c r="U1" s="1"/>
      <c r="V1" s="1"/>
      <c r="W1" s="1"/>
      <c r="X1" s="1"/>
    </row>
    <row r="2" spans="1:24" ht="23.25" x14ac:dyDescent="0.15">
      <c r="A2" s="1"/>
      <c r="B2" s="105"/>
      <c r="C2" s="106"/>
      <c r="D2" s="71" t="s">
        <v>17</v>
      </c>
      <c r="E2" s="56"/>
      <c r="F2" s="14"/>
      <c r="G2" s="13"/>
      <c r="H2" s="13"/>
      <c r="I2" s="13"/>
      <c r="J2" s="13"/>
      <c r="K2" s="13"/>
      <c r="L2" s="13"/>
      <c r="M2" s="13"/>
      <c r="N2" s="13"/>
      <c r="O2" s="54"/>
      <c r="P2" s="55"/>
      <c r="Q2" s="1"/>
      <c r="R2" s="1"/>
      <c r="S2" s="1"/>
      <c r="T2" s="1"/>
      <c r="U2" s="1"/>
      <c r="V2" s="1"/>
      <c r="W2" s="1"/>
      <c r="X2" s="1"/>
    </row>
    <row r="3" spans="1:24" ht="21" x14ac:dyDescent="0.15">
      <c r="A3" s="1"/>
      <c r="B3" s="105"/>
      <c r="C3" s="106"/>
      <c r="D3" s="72" t="s">
        <v>31</v>
      </c>
      <c r="E3" s="57"/>
      <c r="F3" s="15"/>
      <c r="G3" s="15"/>
      <c r="H3" s="15"/>
      <c r="I3" s="15"/>
      <c r="J3" s="15"/>
      <c r="K3" s="15"/>
      <c r="L3" s="15"/>
      <c r="M3" s="15"/>
      <c r="N3" s="15"/>
      <c r="O3" s="54"/>
      <c r="P3" s="55"/>
      <c r="Q3" s="1"/>
      <c r="R3" s="1"/>
      <c r="S3" s="1"/>
      <c r="T3" s="1"/>
      <c r="U3" s="1"/>
      <c r="V3" s="1"/>
      <c r="W3" s="1"/>
      <c r="X3" s="1"/>
    </row>
    <row r="4" spans="1:24" x14ac:dyDescent="0.15">
      <c r="A4" s="1"/>
      <c r="B4" s="107"/>
      <c r="C4" s="108"/>
      <c r="D4" s="73"/>
      <c r="E4" s="58"/>
      <c r="F4" s="13"/>
      <c r="G4" s="13"/>
      <c r="H4" s="13"/>
      <c r="I4" s="13"/>
      <c r="J4" s="13"/>
      <c r="K4" s="13"/>
      <c r="L4" s="13"/>
      <c r="M4" s="13"/>
      <c r="N4" s="13"/>
      <c r="O4" s="1"/>
      <c r="P4" s="55"/>
      <c r="Q4" s="1"/>
      <c r="R4" s="1"/>
      <c r="S4" s="1"/>
      <c r="T4" s="1"/>
      <c r="U4" s="1"/>
      <c r="V4" s="1"/>
      <c r="W4" s="1"/>
      <c r="X4" s="1"/>
    </row>
    <row r="5" spans="1:24" ht="15" customHeight="1" x14ac:dyDescent="0.15">
      <c r="A5" s="16"/>
      <c r="B5" s="17"/>
      <c r="C5" s="17"/>
      <c r="D5" s="18"/>
      <c r="E5" s="18"/>
      <c r="F5" s="19"/>
      <c r="G5" s="20"/>
      <c r="H5" s="18"/>
      <c r="I5" s="18"/>
      <c r="J5" s="18"/>
      <c r="K5" s="18"/>
      <c r="L5" s="18"/>
      <c r="M5" s="18"/>
      <c r="N5" s="18"/>
      <c r="O5" s="1"/>
      <c r="P5" s="21"/>
      <c r="Q5" s="21"/>
      <c r="R5" s="21"/>
      <c r="S5" s="21"/>
      <c r="T5" s="21"/>
      <c r="U5" s="21"/>
      <c r="V5" s="21"/>
      <c r="W5" s="21"/>
      <c r="X5" s="21"/>
    </row>
    <row r="6" spans="1:24" ht="39" customHeight="1" x14ac:dyDescent="0.15">
      <c r="A6" s="22"/>
      <c r="B6" s="109" t="s">
        <v>18</v>
      </c>
      <c r="C6" s="111" t="s">
        <v>19</v>
      </c>
      <c r="D6" s="113" t="s">
        <v>20</v>
      </c>
      <c r="E6" s="114" t="s">
        <v>21</v>
      </c>
      <c r="F6" s="115" t="s">
        <v>27</v>
      </c>
      <c r="G6" s="93"/>
      <c r="H6" s="94"/>
      <c r="I6" s="100" t="s">
        <v>28</v>
      </c>
      <c r="J6" s="93"/>
      <c r="K6" s="94"/>
      <c r="L6" s="92" t="s">
        <v>32</v>
      </c>
      <c r="M6" s="93"/>
      <c r="N6" s="94"/>
      <c r="O6" s="95" t="s">
        <v>22</v>
      </c>
      <c r="P6" s="97" t="s">
        <v>29</v>
      </c>
      <c r="Q6" s="23"/>
      <c r="R6" s="23"/>
      <c r="S6" s="23"/>
      <c r="T6" s="23"/>
      <c r="U6" s="23"/>
      <c r="V6" s="23"/>
      <c r="W6" s="23"/>
      <c r="X6" s="23"/>
    </row>
    <row r="7" spans="1:24" ht="39" customHeight="1" x14ac:dyDescent="0.15">
      <c r="A7" s="22"/>
      <c r="B7" s="110"/>
      <c r="C7" s="112"/>
      <c r="D7" s="96"/>
      <c r="E7" s="96"/>
      <c r="F7" s="59" t="s">
        <v>23</v>
      </c>
      <c r="G7" s="60" t="s">
        <v>24</v>
      </c>
      <c r="H7" s="61" t="s">
        <v>25</v>
      </c>
      <c r="I7" s="62" t="s">
        <v>23</v>
      </c>
      <c r="J7" s="63" t="s">
        <v>24</v>
      </c>
      <c r="K7" s="64" t="s">
        <v>25</v>
      </c>
      <c r="L7" s="65" t="s">
        <v>23</v>
      </c>
      <c r="M7" s="66" t="s">
        <v>24</v>
      </c>
      <c r="N7" s="67" t="s">
        <v>25</v>
      </c>
      <c r="O7" s="96"/>
      <c r="P7" s="96"/>
      <c r="Q7" s="23"/>
      <c r="R7" s="23"/>
      <c r="S7" s="23"/>
      <c r="T7" s="23"/>
      <c r="U7" s="23"/>
      <c r="V7" s="23"/>
      <c r="W7" s="23"/>
      <c r="X7" s="23"/>
    </row>
    <row r="8" spans="1:24" ht="41.25" hidden="1" customHeight="1" x14ac:dyDescent="0.15">
      <c r="A8" s="24"/>
      <c r="B8" s="116" t="s">
        <v>18</v>
      </c>
      <c r="C8" s="117" t="s">
        <v>19</v>
      </c>
      <c r="D8" s="113" t="s">
        <v>20</v>
      </c>
      <c r="E8" s="113" t="s">
        <v>30</v>
      </c>
      <c r="F8" s="115" t="s">
        <v>27</v>
      </c>
      <c r="G8" s="93"/>
      <c r="H8" s="94"/>
      <c r="I8" s="100" t="s">
        <v>28</v>
      </c>
      <c r="J8" s="93"/>
      <c r="K8" s="94"/>
      <c r="L8" s="92" t="s">
        <v>32</v>
      </c>
      <c r="M8" s="93"/>
      <c r="N8" s="94"/>
      <c r="O8" s="98" t="s">
        <v>22</v>
      </c>
      <c r="P8" s="99" t="s">
        <v>29</v>
      </c>
      <c r="Q8" s="25"/>
      <c r="R8" s="25"/>
      <c r="S8" s="25"/>
      <c r="T8" s="25"/>
      <c r="U8" s="25"/>
      <c r="V8" s="25"/>
      <c r="W8" s="25"/>
      <c r="X8" s="25"/>
    </row>
    <row r="9" spans="1:24" ht="19.5" hidden="1" customHeight="1" x14ac:dyDescent="0.15">
      <c r="A9" s="24"/>
      <c r="B9" s="110"/>
      <c r="C9" s="112"/>
      <c r="D9" s="96"/>
      <c r="E9" s="96"/>
      <c r="F9" s="59" t="s">
        <v>23</v>
      </c>
      <c r="G9" s="60" t="s">
        <v>24</v>
      </c>
      <c r="H9" s="61" t="s">
        <v>25</v>
      </c>
      <c r="I9" s="62" t="s">
        <v>23</v>
      </c>
      <c r="J9" s="63" t="s">
        <v>24</v>
      </c>
      <c r="K9" s="64" t="s">
        <v>25</v>
      </c>
      <c r="L9" s="65" t="s">
        <v>23</v>
      </c>
      <c r="M9" s="66" t="s">
        <v>24</v>
      </c>
      <c r="N9" s="67" t="s">
        <v>25</v>
      </c>
      <c r="O9" s="96"/>
      <c r="P9" s="96"/>
      <c r="Q9" s="25"/>
      <c r="R9" s="25"/>
      <c r="S9" s="25"/>
      <c r="T9" s="25"/>
      <c r="U9" s="25"/>
      <c r="V9" s="25"/>
      <c r="W9" s="25"/>
      <c r="X9" s="25"/>
    </row>
    <row r="10" spans="1:24" x14ac:dyDescent="0.2">
      <c r="A10" s="26"/>
      <c r="B10" s="4">
        <v>1</v>
      </c>
      <c r="C10" s="9" t="s">
        <v>1</v>
      </c>
      <c r="D10" s="74">
        <v>52062</v>
      </c>
      <c r="E10" s="27">
        <v>46856</v>
      </c>
      <c r="F10" s="28">
        <v>908</v>
      </c>
      <c r="G10" s="29">
        <v>1067</v>
      </c>
      <c r="H10" s="30">
        <f t="shared" ref="H10:H12" si="0">SUM(F10:G10)</f>
        <v>1975</v>
      </c>
      <c r="I10" s="68"/>
      <c r="J10" s="69"/>
      <c r="K10" s="30">
        <f t="shared" ref="K10:K12" si="1">SUM(I10:J10)</f>
        <v>0</v>
      </c>
      <c r="L10" s="68">
        <f t="shared" ref="L10:M10" si="2">SUM(F10,I10)</f>
        <v>908</v>
      </c>
      <c r="M10" s="69">
        <f t="shared" si="2"/>
        <v>1067</v>
      </c>
      <c r="N10" s="30">
        <f t="shared" ref="N10:N12" si="3">SUM(L10:M10)</f>
        <v>1975</v>
      </c>
      <c r="O10" s="31">
        <f t="shared" ref="O10:O26" si="4">N10/E10*100</f>
        <v>4.2150418302885431</v>
      </c>
      <c r="P10" s="31"/>
    </row>
    <row r="11" spans="1:24" x14ac:dyDescent="0.2">
      <c r="A11" s="26"/>
      <c r="B11" s="4">
        <v>2</v>
      </c>
      <c r="C11" s="5" t="s">
        <v>2</v>
      </c>
      <c r="D11" s="75">
        <f t="shared" ref="D11:E11" si="5">D10</f>
        <v>52062</v>
      </c>
      <c r="E11" s="32">
        <f t="shared" si="5"/>
        <v>46856</v>
      </c>
      <c r="F11" s="28">
        <v>657</v>
      </c>
      <c r="G11" s="29">
        <v>1501</v>
      </c>
      <c r="H11" s="30">
        <f t="shared" si="0"/>
        <v>2158</v>
      </c>
      <c r="I11" s="68"/>
      <c r="J11" s="69"/>
      <c r="K11" s="30">
        <f t="shared" si="1"/>
        <v>0</v>
      </c>
      <c r="L11" s="68">
        <f t="shared" ref="L11:M11" si="6">SUM(F11,I11)</f>
        <v>657</v>
      </c>
      <c r="M11" s="69">
        <f t="shared" si="6"/>
        <v>1501</v>
      </c>
      <c r="N11" s="30">
        <f t="shared" si="3"/>
        <v>2158</v>
      </c>
      <c r="O11" s="31">
        <f t="shared" si="4"/>
        <v>4.6056001365886976</v>
      </c>
      <c r="P11" s="31"/>
    </row>
    <row r="12" spans="1:24" x14ac:dyDescent="0.2">
      <c r="A12" s="26"/>
      <c r="B12" s="4">
        <v>3</v>
      </c>
      <c r="C12" s="5" t="s">
        <v>3</v>
      </c>
      <c r="D12" s="32">
        <f t="shared" ref="D12:E12" si="7">D11</f>
        <v>52062</v>
      </c>
      <c r="E12" s="32">
        <f t="shared" si="7"/>
        <v>46856</v>
      </c>
      <c r="F12" s="28">
        <v>544</v>
      </c>
      <c r="G12" s="29">
        <v>1106</v>
      </c>
      <c r="H12" s="30">
        <f t="shared" si="0"/>
        <v>1650</v>
      </c>
      <c r="I12" s="68"/>
      <c r="J12" s="69"/>
      <c r="K12" s="30">
        <f t="shared" si="1"/>
        <v>0</v>
      </c>
      <c r="L12" s="68">
        <f t="shared" ref="L12:M12" si="8">SUM(F12,I12)</f>
        <v>544</v>
      </c>
      <c r="M12" s="69">
        <f t="shared" si="8"/>
        <v>1106</v>
      </c>
      <c r="N12" s="30">
        <f t="shared" si="3"/>
        <v>1650</v>
      </c>
      <c r="O12" s="31">
        <f t="shared" si="4"/>
        <v>3.5214273518866315</v>
      </c>
      <c r="P12" s="31"/>
    </row>
    <row r="13" spans="1:24" x14ac:dyDescent="0.2">
      <c r="A13" s="26"/>
      <c r="B13" s="6">
        <v>4</v>
      </c>
      <c r="C13" s="7" t="s">
        <v>4</v>
      </c>
      <c r="D13" s="33">
        <f t="shared" ref="D13:E13" si="9">D12</f>
        <v>52062</v>
      </c>
      <c r="E13" s="33">
        <f t="shared" si="9"/>
        <v>46856</v>
      </c>
      <c r="F13" s="34">
        <f t="shared" ref="F13:N13" si="10">SUM(F10:F12)</f>
        <v>2109</v>
      </c>
      <c r="G13" s="35">
        <f t="shared" si="10"/>
        <v>3674</v>
      </c>
      <c r="H13" s="36">
        <f t="shared" si="10"/>
        <v>5783</v>
      </c>
      <c r="I13" s="34">
        <f t="shared" si="10"/>
        <v>0</v>
      </c>
      <c r="J13" s="35">
        <f t="shared" si="10"/>
        <v>0</v>
      </c>
      <c r="K13" s="36">
        <f t="shared" si="10"/>
        <v>0</v>
      </c>
      <c r="L13" s="34">
        <f t="shared" si="10"/>
        <v>2109</v>
      </c>
      <c r="M13" s="35">
        <f t="shared" si="10"/>
        <v>3674</v>
      </c>
      <c r="N13" s="36">
        <f t="shared" si="10"/>
        <v>5783</v>
      </c>
      <c r="O13" s="37">
        <f t="shared" si="4"/>
        <v>12.342069318763873</v>
      </c>
      <c r="P13" s="31"/>
    </row>
    <row r="14" spans="1:24" x14ac:dyDescent="0.2">
      <c r="A14" s="26"/>
      <c r="B14" s="4">
        <v>5</v>
      </c>
      <c r="C14" s="5" t="s">
        <v>5</v>
      </c>
      <c r="D14" s="32">
        <f t="shared" ref="D14:E14" si="11">D13</f>
        <v>52062</v>
      </c>
      <c r="E14" s="32">
        <f t="shared" si="11"/>
        <v>46856</v>
      </c>
      <c r="F14" s="28">
        <v>631</v>
      </c>
      <c r="G14" s="29">
        <v>1523</v>
      </c>
      <c r="H14" s="30">
        <f t="shared" ref="H14:H16" si="12">SUM(F14:G14)</f>
        <v>2154</v>
      </c>
      <c r="I14" s="68"/>
      <c r="J14" s="69"/>
      <c r="K14" s="30">
        <f t="shared" ref="K14:K16" si="13">SUM(I14:J14)</f>
        <v>0</v>
      </c>
      <c r="L14" s="68">
        <f t="shared" ref="L14:M14" si="14">SUM(F14,I14)</f>
        <v>631</v>
      </c>
      <c r="M14" s="69">
        <f t="shared" si="14"/>
        <v>1523</v>
      </c>
      <c r="N14" s="30">
        <f t="shared" ref="N14:N16" si="15">SUM(L14:M14)</f>
        <v>2154</v>
      </c>
      <c r="O14" s="31">
        <f t="shared" si="4"/>
        <v>4.5970633430083661</v>
      </c>
      <c r="P14" s="31"/>
    </row>
    <row r="15" spans="1:24" x14ac:dyDescent="0.2">
      <c r="A15" s="26"/>
      <c r="B15" s="4">
        <v>6</v>
      </c>
      <c r="C15" s="5" t="s">
        <v>6</v>
      </c>
      <c r="D15" s="32">
        <f t="shared" ref="D15:E15" si="16">D14</f>
        <v>52062</v>
      </c>
      <c r="E15" s="32">
        <f t="shared" si="16"/>
        <v>46856</v>
      </c>
      <c r="F15" s="28">
        <v>1008</v>
      </c>
      <c r="G15" s="29">
        <v>2643</v>
      </c>
      <c r="H15" s="30">
        <f t="shared" si="12"/>
        <v>3651</v>
      </c>
      <c r="I15" s="68"/>
      <c r="J15" s="69"/>
      <c r="K15" s="30">
        <f t="shared" si="13"/>
        <v>0</v>
      </c>
      <c r="L15" s="68">
        <f t="shared" ref="L15:M15" si="17">SUM(F15,I15)</f>
        <v>1008</v>
      </c>
      <c r="M15" s="69">
        <f t="shared" si="17"/>
        <v>2643</v>
      </c>
      <c r="N15" s="30">
        <f t="shared" si="15"/>
        <v>3651</v>
      </c>
      <c r="O15" s="31">
        <f t="shared" si="4"/>
        <v>7.7919583404473274</v>
      </c>
      <c r="P15" s="31"/>
    </row>
    <row r="16" spans="1:24" ht="15.75" x14ac:dyDescent="0.2">
      <c r="A16" s="26"/>
      <c r="B16" s="8">
        <v>7</v>
      </c>
      <c r="C16" s="5" t="s">
        <v>7</v>
      </c>
      <c r="D16" s="32">
        <f t="shared" ref="D16:E16" si="18">D15</f>
        <v>52062</v>
      </c>
      <c r="E16" s="32">
        <f t="shared" si="18"/>
        <v>46856</v>
      </c>
      <c r="F16" s="28">
        <v>1296</v>
      </c>
      <c r="G16" s="29">
        <v>2569</v>
      </c>
      <c r="H16" s="30">
        <f t="shared" si="12"/>
        <v>3865</v>
      </c>
      <c r="I16" s="68"/>
      <c r="J16" s="69"/>
      <c r="K16" s="30">
        <f t="shared" si="13"/>
        <v>0</v>
      </c>
      <c r="L16" s="68">
        <f t="shared" ref="L16:M16" si="19">SUM(F16,I16)</f>
        <v>1296</v>
      </c>
      <c r="M16" s="69">
        <f t="shared" si="19"/>
        <v>2569</v>
      </c>
      <c r="N16" s="30">
        <f t="shared" si="15"/>
        <v>3865</v>
      </c>
      <c r="O16" s="31">
        <f t="shared" si="4"/>
        <v>8.2486767969950492</v>
      </c>
      <c r="P16" s="31"/>
    </row>
    <row r="17" spans="1:24" x14ac:dyDescent="0.2">
      <c r="A17" s="26"/>
      <c r="B17" s="6">
        <v>8</v>
      </c>
      <c r="C17" s="7" t="s">
        <v>8</v>
      </c>
      <c r="D17" s="33">
        <f t="shared" ref="D17:E17" si="20">D16</f>
        <v>52062</v>
      </c>
      <c r="E17" s="33">
        <f t="shared" si="20"/>
        <v>46856</v>
      </c>
      <c r="F17" s="34">
        <f t="shared" ref="F17:N17" si="21">SUM(F14:F16)</f>
        <v>2935</v>
      </c>
      <c r="G17" s="35">
        <f t="shared" si="21"/>
        <v>6735</v>
      </c>
      <c r="H17" s="36">
        <f t="shared" si="21"/>
        <v>9670</v>
      </c>
      <c r="I17" s="34">
        <f t="shared" si="21"/>
        <v>0</v>
      </c>
      <c r="J17" s="35">
        <f t="shared" si="21"/>
        <v>0</v>
      </c>
      <c r="K17" s="36">
        <f t="shared" si="21"/>
        <v>0</v>
      </c>
      <c r="L17" s="34">
        <f t="shared" si="21"/>
        <v>2935</v>
      </c>
      <c r="M17" s="35">
        <f t="shared" si="21"/>
        <v>6735</v>
      </c>
      <c r="N17" s="36">
        <f t="shared" si="21"/>
        <v>9670</v>
      </c>
      <c r="O17" s="37">
        <f t="shared" si="4"/>
        <v>20.637698480450741</v>
      </c>
      <c r="P17" s="31"/>
    </row>
    <row r="18" spans="1:24" x14ac:dyDescent="0.2">
      <c r="A18" s="26"/>
      <c r="B18" s="4">
        <v>9</v>
      </c>
      <c r="C18" s="5" t="s">
        <v>9</v>
      </c>
      <c r="D18" s="32">
        <f t="shared" ref="D18:E18" si="22">D17</f>
        <v>52062</v>
      </c>
      <c r="E18" s="32">
        <f t="shared" si="22"/>
        <v>46856</v>
      </c>
      <c r="F18" s="28">
        <v>2069</v>
      </c>
      <c r="G18" s="29">
        <v>3607</v>
      </c>
      <c r="H18" s="30">
        <f t="shared" ref="H18:H20" si="23">SUM(F18:G18)</f>
        <v>5676</v>
      </c>
      <c r="I18" s="68"/>
      <c r="J18" s="69"/>
      <c r="K18" s="30">
        <f t="shared" ref="K18:K20" si="24">SUM(I18:J18)</f>
        <v>0</v>
      </c>
      <c r="L18" s="68">
        <f t="shared" ref="L18:M18" si="25">SUM(F18,I18)</f>
        <v>2069</v>
      </c>
      <c r="M18" s="69">
        <f t="shared" si="25"/>
        <v>3607</v>
      </c>
      <c r="N18" s="30">
        <f t="shared" ref="N18:N20" si="26">SUM(L18:M18)</f>
        <v>5676</v>
      </c>
      <c r="O18" s="31">
        <f t="shared" si="4"/>
        <v>12.113710090490013</v>
      </c>
      <c r="P18" s="31"/>
    </row>
    <row r="19" spans="1:24" x14ac:dyDescent="0.2">
      <c r="A19" s="26"/>
      <c r="B19" s="4">
        <v>10</v>
      </c>
      <c r="C19" s="5" t="s">
        <v>10</v>
      </c>
      <c r="D19" s="76">
        <f t="shared" ref="D19:E19" si="27">D18</f>
        <v>52062</v>
      </c>
      <c r="E19" s="77">
        <f t="shared" si="27"/>
        <v>46856</v>
      </c>
      <c r="F19" s="78">
        <v>1049</v>
      </c>
      <c r="G19" s="29">
        <v>2631</v>
      </c>
      <c r="H19" s="30">
        <f t="shared" si="23"/>
        <v>3680</v>
      </c>
      <c r="I19" s="68"/>
      <c r="J19" s="69"/>
      <c r="K19" s="30">
        <f t="shared" si="24"/>
        <v>0</v>
      </c>
      <c r="L19" s="68">
        <f t="shared" ref="L19:M19" si="28">SUM(F19,I19)</f>
        <v>1049</v>
      </c>
      <c r="M19" s="69">
        <f t="shared" si="28"/>
        <v>2631</v>
      </c>
      <c r="N19" s="30">
        <f t="shared" si="26"/>
        <v>3680</v>
      </c>
      <c r="O19" s="31">
        <f t="shared" si="4"/>
        <v>7.8538500939047298</v>
      </c>
      <c r="P19" s="31"/>
    </row>
    <row r="20" spans="1:24" x14ac:dyDescent="0.2">
      <c r="A20" s="26"/>
      <c r="B20" s="4">
        <v>11</v>
      </c>
      <c r="C20" s="5" t="s">
        <v>11</v>
      </c>
      <c r="D20" s="32">
        <f t="shared" ref="D20:E20" si="29">D19</f>
        <v>52062</v>
      </c>
      <c r="E20" s="32">
        <f t="shared" si="29"/>
        <v>46856</v>
      </c>
      <c r="F20" s="28">
        <v>1094</v>
      </c>
      <c r="G20" s="29">
        <v>1857</v>
      </c>
      <c r="H20" s="30">
        <f t="shared" si="23"/>
        <v>2951</v>
      </c>
      <c r="I20" s="68"/>
      <c r="J20" s="69"/>
      <c r="K20" s="30">
        <f t="shared" si="24"/>
        <v>0</v>
      </c>
      <c r="L20" s="68">
        <f t="shared" ref="L20:M20" si="30">SUM(F20,I20)</f>
        <v>1094</v>
      </c>
      <c r="M20" s="69">
        <f t="shared" si="30"/>
        <v>1857</v>
      </c>
      <c r="N20" s="30">
        <f t="shared" si="26"/>
        <v>2951</v>
      </c>
      <c r="O20" s="31">
        <f t="shared" si="4"/>
        <v>6.2980194638893634</v>
      </c>
      <c r="P20" s="31"/>
    </row>
    <row r="21" spans="1:24" ht="15.75" customHeight="1" x14ac:dyDescent="0.2">
      <c r="A21" s="26"/>
      <c r="B21" s="6">
        <v>12</v>
      </c>
      <c r="C21" s="7" t="s">
        <v>12</v>
      </c>
      <c r="D21" s="33">
        <f t="shared" ref="D21:E21" si="31">D20</f>
        <v>52062</v>
      </c>
      <c r="E21" s="33">
        <f t="shared" si="31"/>
        <v>46856</v>
      </c>
      <c r="F21" s="34">
        <f t="shared" ref="F21:N21" si="32">SUM(F18:F20)</f>
        <v>4212</v>
      </c>
      <c r="G21" s="35">
        <f t="shared" si="32"/>
        <v>8095</v>
      </c>
      <c r="H21" s="36">
        <f t="shared" si="32"/>
        <v>12307</v>
      </c>
      <c r="I21" s="34">
        <f t="shared" si="32"/>
        <v>0</v>
      </c>
      <c r="J21" s="35">
        <f t="shared" si="32"/>
        <v>0</v>
      </c>
      <c r="K21" s="36">
        <f t="shared" si="32"/>
        <v>0</v>
      </c>
      <c r="L21" s="34">
        <f t="shared" si="32"/>
        <v>4212</v>
      </c>
      <c r="M21" s="35">
        <f t="shared" si="32"/>
        <v>8095</v>
      </c>
      <c r="N21" s="36">
        <f t="shared" si="32"/>
        <v>12307</v>
      </c>
      <c r="O21" s="37">
        <f t="shared" si="4"/>
        <v>26.265579648284103</v>
      </c>
      <c r="P21" s="31"/>
    </row>
    <row r="22" spans="1:24" ht="15.75" customHeight="1" x14ac:dyDescent="0.2">
      <c r="A22" s="26"/>
      <c r="B22" s="4">
        <v>13</v>
      </c>
      <c r="C22" s="5" t="s">
        <v>13</v>
      </c>
      <c r="D22" s="32">
        <f t="shared" ref="D22:E22" si="33">D21</f>
        <v>52062</v>
      </c>
      <c r="E22" s="32">
        <f t="shared" si="33"/>
        <v>46856</v>
      </c>
      <c r="F22" s="28">
        <v>4227</v>
      </c>
      <c r="G22" s="29">
        <v>6603</v>
      </c>
      <c r="H22" s="30">
        <f t="shared" ref="H22:H24" si="34">SUM(F22:G22)</f>
        <v>10830</v>
      </c>
      <c r="I22" s="68"/>
      <c r="J22" s="69"/>
      <c r="K22" s="30">
        <f t="shared" ref="K22:K24" si="35">SUM(I22:J22)</f>
        <v>0</v>
      </c>
      <c r="L22" s="68">
        <f t="shared" ref="L22:M22" si="36">SUM(F22,I22)</f>
        <v>4227</v>
      </c>
      <c r="M22" s="69">
        <f t="shared" si="36"/>
        <v>6603</v>
      </c>
      <c r="N22" s="30">
        <f t="shared" ref="N22:N24" si="37">SUM(L22:M22)</f>
        <v>10830</v>
      </c>
      <c r="O22" s="31">
        <f t="shared" si="4"/>
        <v>23.113368618746797</v>
      </c>
      <c r="P22" s="31"/>
    </row>
    <row r="23" spans="1:24" ht="15.75" customHeight="1" x14ac:dyDescent="0.2">
      <c r="A23" s="26"/>
      <c r="B23" s="4">
        <v>14</v>
      </c>
      <c r="C23" s="5" t="s">
        <v>14</v>
      </c>
      <c r="D23" s="32">
        <f t="shared" ref="D23:E23" si="38">D22</f>
        <v>52062</v>
      </c>
      <c r="E23" s="32">
        <f t="shared" si="38"/>
        <v>46856</v>
      </c>
      <c r="F23" s="28"/>
      <c r="G23" s="29"/>
      <c r="H23" s="30">
        <f t="shared" si="34"/>
        <v>0</v>
      </c>
      <c r="I23" s="68"/>
      <c r="J23" s="69"/>
      <c r="K23" s="30">
        <f t="shared" si="35"/>
        <v>0</v>
      </c>
      <c r="L23" s="68">
        <f t="shared" ref="L23:M23" si="39">SUM(F23,I23)</f>
        <v>0</v>
      </c>
      <c r="M23" s="69">
        <f t="shared" si="39"/>
        <v>0</v>
      </c>
      <c r="N23" s="30">
        <f t="shared" si="37"/>
        <v>0</v>
      </c>
      <c r="O23" s="31">
        <f t="shared" si="4"/>
        <v>0</v>
      </c>
      <c r="P23" s="31"/>
    </row>
    <row r="24" spans="1:24" ht="15.75" customHeight="1" x14ac:dyDescent="0.2">
      <c r="A24" s="26"/>
      <c r="B24" s="4">
        <v>15</v>
      </c>
      <c r="C24" s="5" t="s">
        <v>15</v>
      </c>
      <c r="D24" s="32">
        <f t="shared" ref="D24:E24" si="40">D23</f>
        <v>52062</v>
      </c>
      <c r="E24" s="32">
        <f t="shared" si="40"/>
        <v>46856</v>
      </c>
      <c r="F24" s="28"/>
      <c r="G24" s="29"/>
      <c r="H24" s="30">
        <f t="shared" si="34"/>
        <v>0</v>
      </c>
      <c r="I24" s="68"/>
      <c r="J24" s="69"/>
      <c r="K24" s="30">
        <f t="shared" si="35"/>
        <v>0</v>
      </c>
      <c r="L24" s="68">
        <f t="shared" ref="L24:M24" si="41">SUM(F24,I24)</f>
        <v>0</v>
      </c>
      <c r="M24" s="69">
        <f t="shared" si="41"/>
        <v>0</v>
      </c>
      <c r="N24" s="30">
        <f t="shared" si="37"/>
        <v>0</v>
      </c>
      <c r="O24" s="31">
        <f t="shared" si="4"/>
        <v>0</v>
      </c>
      <c r="P24" s="31"/>
    </row>
    <row r="25" spans="1:24" ht="15.75" customHeight="1" x14ac:dyDescent="0.2">
      <c r="A25" s="26"/>
      <c r="B25" s="10">
        <v>16</v>
      </c>
      <c r="C25" s="11" t="s">
        <v>16</v>
      </c>
      <c r="D25" s="38">
        <f t="shared" ref="D25:E25" si="42">D24</f>
        <v>52062</v>
      </c>
      <c r="E25" s="38">
        <f t="shared" si="42"/>
        <v>46856</v>
      </c>
      <c r="F25" s="39">
        <f t="shared" ref="F25:N25" si="43">SUM(F22:F24)</f>
        <v>4227</v>
      </c>
      <c r="G25" s="40">
        <f t="shared" si="43"/>
        <v>6603</v>
      </c>
      <c r="H25" s="41">
        <f t="shared" si="43"/>
        <v>10830</v>
      </c>
      <c r="I25" s="39">
        <f t="shared" si="43"/>
        <v>0</v>
      </c>
      <c r="J25" s="40">
        <f t="shared" si="43"/>
        <v>0</v>
      </c>
      <c r="K25" s="41">
        <f t="shared" si="43"/>
        <v>0</v>
      </c>
      <c r="L25" s="39">
        <f t="shared" si="43"/>
        <v>4227</v>
      </c>
      <c r="M25" s="40">
        <f t="shared" si="43"/>
        <v>6603</v>
      </c>
      <c r="N25" s="41">
        <f t="shared" si="43"/>
        <v>10830</v>
      </c>
      <c r="O25" s="42">
        <f t="shared" si="4"/>
        <v>23.113368618746797</v>
      </c>
      <c r="P25" s="31"/>
    </row>
    <row r="26" spans="1:24" ht="24.75" customHeight="1" x14ac:dyDescent="0.2">
      <c r="A26" s="43"/>
      <c r="B26" s="101" t="s">
        <v>0</v>
      </c>
      <c r="C26" s="102"/>
      <c r="D26" s="44">
        <f t="shared" ref="D26:E26" si="44">D25</f>
        <v>52062</v>
      </c>
      <c r="E26" s="44">
        <f t="shared" si="44"/>
        <v>46856</v>
      </c>
      <c r="F26" s="45">
        <f t="shared" ref="F26:N26" si="45">SUM(F25,F21,F17,F13)</f>
        <v>13483</v>
      </c>
      <c r="G26" s="46">
        <f t="shared" si="45"/>
        <v>25107</v>
      </c>
      <c r="H26" s="47">
        <f t="shared" si="45"/>
        <v>38590</v>
      </c>
      <c r="I26" s="45">
        <f t="shared" si="45"/>
        <v>0</v>
      </c>
      <c r="J26" s="46">
        <f t="shared" si="45"/>
        <v>0</v>
      </c>
      <c r="K26" s="47">
        <f t="shared" si="45"/>
        <v>0</v>
      </c>
      <c r="L26" s="45">
        <f t="shared" si="45"/>
        <v>13483</v>
      </c>
      <c r="M26" s="46">
        <f t="shared" si="45"/>
        <v>25107</v>
      </c>
      <c r="N26" s="47">
        <f t="shared" si="45"/>
        <v>38590</v>
      </c>
      <c r="O26" s="48">
        <f t="shared" si="4"/>
        <v>82.35871606624552</v>
      </c>
      <c r="P26" s="31"/>
      <c r="Q26" s="49"/>
      <c r="R26" s="49"/>
      <c r="S26" s="49"/>
      <c r="T26" s="49"/>
      <c r="U26" s="49"/>
      <c r="V26" s="49"/>
      <c r="W26" s="49"/>
      <c r="X26" s="49"/>
    </row>
    <row r="27" spans="1:24" ht="15.75" customHeight="1" x14ac:dyDescent="0.2">
      <c r="A27" s="50"/>
      <c r="B27" s="50"/>
      <c r="C27" s="51"/>
      <c r="D27" s="79"/>
      <c r="E27" s="51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</row>
    <row r="28" spans="1:24" ht="15.75" customHeight="1" x14ac:dyDescent="0.2">
      <c r="A28" s="50"/>
      <c r="B28" s="50"/>
      <c r="C28" s="51"/>
      <c r="D28" s="79"/>
      <c r="E28" s="51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</row>
    <row r="29" spans="1:24" ht="15.75" customHeight="1" x14ac:dyDescent="0.2">
      <c r="A29" s="51"/>
      <c r="B29" s="51"/>
      <c r="C29" s="51"/>
      <c r="D29" s="79"/>
      <c r="E29" s="51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</row>
    <row r="30" spans="1:24" ht="15.75" customHeight="1" x14ac:dyDescent="0.15">
      <c r="A30" s="53"/>
      <c r="B30" s="53"/>
      <c r="D30" s="80"/>
    </row>
    <row r="31" spans="1:24" ht="15.75" customHeight="1" x14ac:dyDescent="0.15">
      <c r="A31" s="53"/>
      <c r="B31" s="53"/>
      <c r="D31" s="80"/>
    </row>
    <row r="32" spans="1:24" ht="15.75" customHeight="1" x14ac:dyDescent="0.15">
      <c r="A32" s="53"/>
      <c r="B32" s="53"/>
      <c r="D32" s="80"/>
    </row>
    <row r="33" spans="1:4" ht="15.75" customHeight="1" x14ac:dyDescent="0.15">
      <c r="A33" s="53"/>
      <c r="B33" s="53"/>
      <c r="D33" s="80"/>
    </row>
    <row r="34" spans="1:4" ht="15.75" customHeight="1" x14ac:dyDescent="0.15">
      <c r="A34" s="53"/>
      <c r="B34" s="53"/>
      <c r="D34" s="80"/>
    </row>
    <row r="35" spans="1:4" ht="15.75" customHeight="1" x14ac:dyDescent="0.15">
      <c r="A35" s="53"/>
      <c r="B35" s="53"/>
      <c r="D35" s="80"/>
    </row>
    <row r="36" spans="1:4" ht="15.75" customHeight="1" x14ac:dyDescent="0.15">
      <c r="A36" s="53"/>
      <c r="B36" s="53"/>
      <c r="D36" s="80"/>
    </row>
    <row r="37" spans="1:4" ht="15.75" customHeight="1" x14ac:dyDescent="0.15">
      <c r="A37" s="53"/>
      <c r="B37" s="53"/>
      <c r="D37" s="80"/>
    </row>
    <row r="38" spans="1:4" ht="15.75" customHeight="1" x14ac:dyDescent="0.15">
      <c r="A38" s="53"/>
      <c r="B38" s="53"/>
      <c r="D38" s="80"/>
    </row>
    <row r="39" spans="1:4" ht="15.75" customHeight="1" x14ac:dyDescent="0.15">
      <c r="A39" s="53"/>
      <c r="B39" s="53"/>
      <c r="D39" s="80"/>
    </row>
    <row r="40" spans="1:4" ht="15.75" customHeight="1" x14ac:dyDescent="0.15">
      <c r="A40" s="53"/>
      <c r="B40" s="53"/>
      <c r="D40" s="80"/>
    </row>
    <row r="41" spans="1:4" ht="15.75" customHeight="1" x14ac:dyDescent="0.15">
      <c r="A41" s="53"/>
      <c r="B41" s="53"/>
      <c r="D41" s="80"/>
    </row>
    <row r="42" spans="1:4" ht="15.75" customHeight="1" x14ac:dyDescent="0.15">
      <c r="A42" s="53"/>
      <c r="B42" s="53"/>
      <c r="D42" s="80"/>
    </row>
    <row r="43" spans="1:4" ht="15.75" customHeight="1" x14ac:dyDescent="0.15">
      <c r="A43" s="53"/>
      <c r="B43" s="53"/>
      <c r="D43" s="80"/>
    </row>
    <row r="44" spans="1:4" ht="15.75" customHeight="1" x14ac:dyDescent="0.15">
      <c r="A44" s="53"/>
      <c r="B44" s="53"/>
      <c r="D44" s="80"/>
    </row>
    <row r="45" spans="1:4" ht="15.75" customHeight="1" x14ac:dyDescent="0.15">
      <c r="A45" s="53"/>
      <c r="B45" s="53"/>
      <c r="D45" s="80"/>
    </row>
    <row r="46" spans="1:4" ht="15.75" customHeight="1" x14ac:dyDescent="0.15">
      <c r="A46" s="53"/>
      <c r="B46" s="53"/>
      <c r="D46" s="80"/>
    </row>
    <row r="47" spans="1:4" ht="15.75" customHeight="1" x14ac:dyDescent="0.15">
      <c r="A47" s="53"/>
      <c r="B47" s="53"/>
      <c r="D47" s="80"/>
    </row>
    <row r="48" spans="1:4" ht="15.75" customHeight="1" x14ac:dyDescent="0.15">
      <c r="A48" s="53"/>
      <c r="B48" s="53"/>
      <c r="D48" s="80"/>
    </row>
    <row r="49" spans="1:4" ht="15.75" customHeight="1" x14ac:dyDescent="0.15">
      <c r="A49" s="53"/>
      <c r="B49" s="53"/>
      <c r="D49" s="80"/>
    </row>
    <row r="50" spans="1:4" ht="15.75" customHeight="1" x14ac:dyDescent="0.15">
      <c r="A50" s="53"/>
      <c r="B50" s="53"/>
      <c r="D50" s="80"/>
    </row>
    <row r="51" spans="1:4" ht="15.75" customHeight="1" x14ac:dyDescent="0.15">
      <c r="A51" s="53"/>
      <c r="B51" s="53"/>
      <c r="D51" s="80"/>
    </row>
    <row r="52" spans="1:4" ht="15.75" customHeight="1" x14ac:dyDescent="0.15">
      <c r="A52" s="53"/>
      <c r="B52" s="53"/>
      <c r="D52" s="80"/>
    </row>
    <row r="53" spans="1:4" ht="15.75" customHeight="1" x14ac:dyDescent="0.15">
      <c r="A53" s="53"/>
      <c r="B53" s="53"/>
      <c r="D53" s="80"/>
    </row>
    <row r="54" spans="1:4" ht="15.75" customHeight="1" x14ac:dyDescent="0.15">
      <c r="A54" s="53"/>
      <c r="B54" s="53"/>
      <c r="D54" s="80"/>
    </row>
    <row r="55" spans="1:4" ht="15.75" customHeight="1" x14ac:dyDescent="0.15">
      <c r="A55" s="53"/>
      <c r="B55" s="53"/>
      <c r="D55" s="80"/>
    </row>
    <row r="56" spans="1:4" ht="15.75" customHeight="1" x14ac:dyDescent="0.15">
      <c r="A56" s="53"/>
      <c r="B56" s="53"/>
      <c r="D56" s="80"/>
    </row>
    <row r="57" spans="1:4" ht="15.75" customHeight="1" x14ac:dyDescent="0.15">
      <c r="A57" s="53"/>
      <c r="B57" s="53"/>
      <c r="D57" s="80"/>
    </row>
    <row r="58" spans="1:4" ht="15.75" customHeight="1" x14ac:dyDescent="0.15">
      <c r="A58" s="53"/>
      <c r="B58" s="53"/>
      <c r="D58" s="80"/>
    </row>
    <row r="59" spans="1:4" ht="15.75" customHeight="1" x14ac:dyDescent="0.15">
      <c r="A59" s="53"/>
      <c r="B59" s="53"/>
      <c r="D59" s="80"/>
    </row>
    <row r="60" spans="1:4" ht="15.75" customHeight="1" x14ac:dyDescent="0.15">
      <c r="A60" s="53"/>
      <c r="B60" s="53"/>
      <c r="D60" s="80"/>
    </row>
    <row r="61" spans="1:4" ht="15.75" customHeight="1" x14ac:dyDescent="0.15">
      <c r="A61" s="53"/>
      <c r="B61" s="53"/>
      <c r="D61" s="80"/>
    </row>
    <row r="62" spans="1:4" ht="15.75" customHeight="1" x14ac:dyDescent="0.15">
      <c r="A62" s="53"/>
      <c r="B62" s="53"/>
      <c r="D62" s="80"/>
    </row>
    <row r="63" spans="1:4" ht="15.75" customHeight="1" x14ac:dyDescent="0.15">
      <c r="A63" s="53"/>
      <c r="B63" s="53"/>
      <c r="D63" s="80"/>
    </row>
    <row r="64" spans="1:4" ht="15.75" customHeight="1" x14ac:dyDescent="0.15">
      <c r="A64" s="53"/>
      <c r="B64" s="53"/>
      <c r="D64" s="80"/>
    </row>
    <row r="65" spans="1:4" ht="15.75" customHeight="1" x14ac:dyDescent="0.15">
      <c r="A65" s="53"/>
      <c r="B65" s="53"/>
      <c r="D65" s="80"/>
    </row>
    <row r="66" spans="1:4" ht="15.75" customHeight="1" x14ac:dyDescent="0.15">
      <c r="A66" s="53"/>
      <c r="B66" s="53"/>
      <c r="D66" s="80"/>
    </row>
    <row r="67" spans="1:4" ht="15.75" customHeight="1" x14ac:dyDescent="0.15">
      <c r="A67" s="53"/>
      <c r="B67" s="53"/>
      <c r="D67" s="80"/>
    </row>
    <row r="68" spans="1:4" ht="15.75" customHeight="1" x14ac:dyDescent="0.15">
      <c r="A68" s="53"/>
      <c r="B68" s="53"/>
      <c r="D68" s="80"/>
    </row>
    <row r="69" spans="1:4" ht="15.75" customHeight="1" x14ac:dyDescent="0.15">
      <c r="A69" s="53"/>
      <c r="B69" s="53"/>
      <c r="D69" s="80"/>
    </row>
    <row r="70" spans="1:4" ht="15.75" customHeight="1" x14ac:dyDescent="0.15">
      <c r="A70" s="53"/>
      <c r="B70" s="53"/>
      <c r="D70" s="80"/>
    </row>
    <row r="71" spans="1:4" ht="15.75" customHeight="1" x14ac:dyDescent="0.15">
      <c r="A71" s="53"/>
      <c r="B71" s="53"/>
      <c r="D71" s="80"/>
    </row>
    <row r="72" spans="1:4" ht="15.75" customHeight="1" x14ac:dyDescent="0.15">
      <c r="A72" s="53"/>
      <c r="B72" s="53"/>
      <c r="D72" s="80"/>
    </row>
    <row r="73" spans="1:4" ht="15.75" customHeight="1" x14ac:dyDescent="0.15">
      <c r="A73" s="53"/>
      <c r="B73" s="53"/>
      <c r="D73" s="80"/>
    </row>
    <row r="74" spans="1:4" ht="15.75" customHeight="1" x14ac:dyDescent="0.15">
      <c r="A74" s="53"/>
      <c r="B74" s="53"/>
      <c r="D74" s="80"/>
    </row>
    <row r="75" spans="1:4" ht="15.75" customHeight="1" x14ac:dyDescent="0.15">
      <c r="A75" s="53"/>
      <c r="B75" s="53"/>
      <c r="D75" s="80"/>
    </row>
    <row r="76" spans="1:4" ht="15.75" customHeight="1" x14ac:dyDescent="0.15">
      <c r="A76" s="53"/>
      <c r="B76" s="53"/>
      <c r="D76" s="80"/>
    </row>
    <row r="77" spans="1:4" ht="15.75" customHeight="1" x14ac:dyDescent="0.15">
      <c r="A77" s="53"/>
      <c r="B77" s="53"/>
      <c r="D77" s="80"/>
    </row>
    <row r="78" spans="1:4" ht="15.75" customHeight="1" x14ac:dyDescent="0.15">
      <c r="A78" s="53"/>
      <c r="B78" s="53"/>
      <c r="D78" s="80"/>
    </row>
    <row r="79" spans="1:4" ht="15.75" customHeight="1" x14ac:dyDescent="0.15">
      <c r="A79" s="53"/>
      <c r="B79" s="53"/>
      <c r="D79" s="80"/>
    </row>
    <row r="80" spans="1:4" ht="15.75" customHeight="1" x14ac:dyDescent="0.15">
      <c r="A80" s="53"/>
      <c r="B80" s="53"/>
      <c r="D80" s="80"/>
    </row>
    <row r="81" spans="1:4" ht="15.75" customHeight="1" x14ac:dyDescent="0.15">
      <c r="A81" s="53"/>
      <c r="B81" s="53"/>
      <c r="D81" s="80"/>
    </row>
    <row r="82" spans="1:4" ht="15.75" customHeight="1" x14ac:dyDescent="0.15">
      <c r="A82" s="53"/>
      <c r="B82" s="53"/>
      <c r="D82" s="80"/>
    </row>
    <row r="83" spans="1:4" ht="15.75" customHeight="1" x14ac:dyDescent="0.15">
      <c r="A83" s="53"/>
      <c r="B83" s="53"/>
      <c r="D83" s="80"/>
    </row>
    <row r="84" spans="1:4" ht="15.75" customHeight="1" x14ac:dyDescent="0.15">
      <c r="A84" s="53"/>
      <c r="B84" s="53"/>
      <c r="D84" s="80"/>
    </row>
    <row r="85" spans="1:4" ht="15.75" customHeight="1" x14ac:dyDescent="0.15">
      <c r="A85" s="53"/>
      <c r="B85" s="53"/>
      <c r="D85" s="80"/>
    </row>
    <row r="86" spans="1:4" ht="15.75" customHeight="1" x14ac:dyDescent="0.15">
      <c r="A86" s="53"/>
      <c r="B86" s="53"/>
      <c r="D86" s="80"/>
    </row>
    <row r="87" spans="1:4" ht="15.75" customHeight="1" x14ac:dyDescent="0.15">
      <c r="A87" s="53"/>
      <c r="B87" s="53"/>
      <c r="D87" s="80"/>
    </row>
    <row r="88" spans="1:4" ht="15.75" customHeight="1" x14ac:dyDescent="0.15">
      <c r="A88" s="53"/>
      <c r="B88" s="53"/>
      <c r="D88" s="80"/>
    </row>
    <row r="89" spans="1:4" ht="15.75" customHeight="1" x14ac:dyDescent="0.15">
      <c r="A89" s="53"/>
      <c r="B89" s="53"/>
      <c r="D89" s="80"/>
    </row>
    <row r="90" spans="1:4" ht="15.75" customHeight="1" x14ac:dyDescent="0.15">
      <c r="A90" s="53"/>
      <c r="B90" s="53"/>
      <c r="D90" s="80"/>
    </row>
    <row r="91" spans="1:4" ht="15.75" customHeight="1" x14ac:dyDescent="0.15">
      <c r="A91" s="53"/>
      <c r="B91" s="53"/>
      <c r="D91" s="80"/>
    </row>
    <row r="92" spans="1:4" ht="15.75" customHeight="1" x14ac:dyDescent="0.15">
      <c r="A92" s="53"/>
      <c r="B92" s="53"/>
      <c r="D92" s="80"/>
    </row>
    <row r="93" spans="1:4" ht="15.75" customHeight="1" x14ac:dyDescent="0.15">
      <c r="A93" s="53"/>
      <c r="B93" s="53"/>
      <c r="D93" s="80"/>
    </row>
    <row r="94" spans="1:4" ht="15.75" customHeight="1" x14ac:dyDescent="0.15">
      <c r="A94" s="53"/>
      <c r="B94" s="53"/>
      <c r="D94" s="80"/>
    </row>
    <row r="95" spans="1:4" ht="15.75" customHeight="1" x14ac:dyDescent="0.15">
      <c r="A95" s="53"/>
      <c r="B95" s="53"/>
      <c r="D95" s="80"/>
    </row>
    <row r="96" spans="1:4" ht="15.75" customHeight="1" x14ac:dyDescent="0.15">
      <c r="A96" s="53"/>
      <c r="B96" s="53"/>
      <c r="D96" s="80"/>
    </row>
    <row r="97" spans="1:4" ht="15.75" customHeight="1" x14ac:dyDescent="0.15">
      <c r="A97" s="53"/>
      <c r="B97" s="53"/>
      <c r="D97" s="80"/>
    </row>
    <row r="98" spans="1:4" ht="15.75" customHeight="1" x14ac:dyDescent="0.15">
      <c r="A98" s="53"/>
      <c r="B98" s="53"/>
      <c r="D98" s="80"/>
    </row>
    <row r="99" spans="1:4" ht="15.75" customHeight="1" x14ac:dyDescent="0.15">
      <c r="A99" s="53"/>
      <c r="B99" s="53"/>
      <c r="D99" s="80"/>
    </row>
    <row r="100" spans="1:4" ht="15.75" customHeight="1" x14ac:dyDescent="0.15">
      <c r="A100" s="53"/>
      <c r="B100" s="53"/>
      <c r="D100" s="80"/>
    </row>
    <row r="101" spans="1:4" ht="15.75" customHeight="1" x14ac:dyDescent="0.15">
      <c r="A101" s="53"/>
      <c r="B101" s="53"/>
      <c r="D101" s="80"/>
    </row>
    <row r="102" spans="1:4" ht="15.75" customHeight="1" x14ac:dyDescent="0.15">
      <c r="A102" s="53"/>
      <c r="B102" s="53"/>
      <c r="D102" s="80"/>
    </row>
    <row r="103" spans="1:4" ht="15.75" customHeight="1" x14ac:dyDescent="0.15">
      <c r="A103" s="53"/>
      <c r="B103" s="53"/>
      <c r="D103" s="80"/>
    </row>
    <row r="104" spans="1:4" ht="15.75" customHeight="1" x14ac:dyDescent="0.15">
      <c r="A104" s="53"/>
      <c r="B104" s="53"/>
      <c r="D104" s="80"/>
    </row>
    <row r="105" spans="1:4" ht="15.75" customHeight="1" x14ac:dyDescent="0.15">
      <c r="A105" s="53"/>
      <c r="B105" s="53"/>
      <c r="D105" s="80"/>
    </row>
    <row r="106" spans="1:4" ht="15.75" customHeight="1" x14ac:dyDescent="0.15">
      <c r="A106" s="53"/>
      <c r="B106" s="53"/>
      <c r="D106" s="80"/>
    </row>
    <row r="107" spans="1:4" ht="15.75" customHeight="1" x14ac:dyDescent="0.15">
      <c r="A107" s="53"/>
      <c r="B107" s="53"/>
      <c r="D107" s="80"/>
    </row>
    <row r="108" spans="1:4" ht="15.75" customHeight="1" x14ac:dyDescent="0.15">
      <c r="A108" s="53"/>
      <c r="B108" s="53"/>
      <c r="D108" s="80"/>
    </row>
    <row r="109" spans="1:4" ht="15.75" customHeight="1" x14ac:dyDescent="0.15">
      <c r="A109" s="53"/>
      <c r="B109" s="53"/>
      <c r="D109" s="80"/>
    </row>
    <row r="110" spans="1:4" ht="15.75" customHeight="1" x14ac:dyDescent="0.15">
      <c r="A110" s="53"/>
      <c r="B110" s="53"/>
      <c r="D110" s="80"/>
    </row>
    <row r="111" spans="1:4" ht="15.75" customHeight="1" x14ac:dyDescent="0.15">
      <c r="A111" s="53"/>
      <c r="B111" s="53"/>
      <c r="D111" s="80"/>
    </row>
    <row r="112" spans="1:4" ht="15.75" customHeight="1" x14ac:dyDescent="0.15">
      <c r="A112" s="53"/>
      <c r="B112" s="53"/>
      <c r="D112" s="80"/>
    </row>
    <row r="113" spans="1:4" ht="15.75" customHeight="1" x14ac:dyDescent="0.15">
      <c r="A113" s="53"/>
      <c r="B113" s="53"/>
      <c r="D113" s="80"/>
    </row>
    <row r="114" spans="1:4" ht="15.75" customHeight="1" x14ac:dyDescent="0.15">
      <c r="A114" s="53"/>
      <c r="B114" s="53"/>
      <c r="D114" s="80"/>
    </row>
    <row r="115" spans="1:4" ht="15.75" customHeight="1" x14ac:dyDescent="0.15">
      <c r="A115" s="53"/>
      <c r="B115" s="53"/>
      <c r="D115" s="80"/>
    </row>
    <row r="116" spans="1:4" ht="15.75" customHeight="1" x14ac:dyDescent="0.15">
      <c r="A116" s="53"/>
      <c r="B116" s="53"/>
      <c r="D116" s="80"/>
    </row>
    <row r="117" spans="1:4" ht="15.75" customHeight="1" x14ac:dyDescent="0.15">
      <c r="A117" s="53"/>
      <c r="B117" s="53"/>
      <c r="D117" s="80"/>
    </row>
    <row r="118" spans="1:4" ht="15.75" customHeight="1" x14ac:dyDescent="0.15">
      <c r="A118" s="53"/>
      <c r="B118" s="53"/>
      <c r="D118" s="80"/>
    </row>
    <row r="119" spans="1:4" ht="15.75" customHeight="1" x14ac:dyDescent="0.15">
      <c r="A119" s="53"/>
      <c r="B119" s="53"/>
      <c r="D119" s="80"/>
    </row>
    <row r="120" spans="1:4" ht="15.75" customHeight="1" x14ac:dyDescent="0.15">
      <c r="A120" s="53"/>
      <c r="B120" s="53"/>
      <c r="D120" s="80"/>
    </row>
    <row r="121" spans="1:4" ht="15.75" customHeight="1" x14ac:dyDescent="0.15">
      <c r="A121" s="53"/>
      <c r="B121" s="53"/>
      <c r="D121" s="80"/>
    </row>
    <row r="122" spans="1:4" ht="15.75" customHeight="1" x14ac:dyDescent="0.15">
      <c r="A122" s="53"/>
      <c r="B122" s="53"/>
      <c r="D122" s="80"/>
    </row>
    <row r="123" spans="1:4" ht="15.75" customHeight="1" x14ac:dyDescent="0.15">
      <c r="A123" s="53"/>
      <c r="B123" s="53"/>
      <c r="D123" s="80"/>
    </row>
    <row r="124" spans="1:4" ht="15.75" customHeight="1" x14ac:dyDescent="0.15">
      <c r="A124" s="53"/>
      <c r="B124" s="53"/>
      <c r="D124" s="80"/>
    </row>
    <row r="125" spans="1:4" ht="15.75" customHeight="1" x14ac:dyDescent="0.15">
      <c r="A125" s="53"/>
      <c r="B125" s="53"/>
      <c r="D125" s="80"/>
    </row>
    <row r="126" spans="1:4" ht="15.75" customHeight="1" x14ac:dyDescent="0.15">
      <c r="A126" s="53"/>
      <c r="B126" s="53"/>
      <c r="D126" s="80"/>
    </row>
    <row r="127" spans="1:4" ht="15.75" customHeight="1" x14ac:dyDescent="0.15">
      <c r="A127" s="53"/>
      <c r="B127" s="53"/>
      <c r="D127" s="80"/>
    </row>
    <row r="128" spans="1:4" ht="15.75" customHeight="1" x14ac:dyDescent="0.15">
      <c r="A128" s="53"/>
      <c r="B128" s="53"/>
      <c r="D128" s="80"/>
    </row>
    <row r="129" spans="1:4" ht="15.75" customHeight="1" x14ac:dyDescent="0.15">
      <c r="A129" s="53"/>
      <c r="B129" s="53"/>
      <c r="D129" s="80"/>
    </row>
    <row r="130" spans="1:4" ht="15.75" customHeight="1" x14ac:dyDescent="0.15">
      <c r="A130" s="53"/>
      <c r="B130" s="53"/>
      <c r="D130" s="80"/>
    </row>
    <row r="131" spans="1:4" ht="15.75" customHeight="1" x14ac:dyDescent="0.15">
      <c r="A131" s="53"/>
      <c r="B131" s="53"/>
      <c r="D131" s="80"/>
    </row>
    <row r="132" spans="1:4" ht="15.75" customHeight="1" x14ac:dyDescent="0.15">
      <c r="A132" s="53"/>
      <c r="B132" s="53"/>
      <c r="D132" s="80"/>
    </row>
    <row r="133" spans="1:4" ht="15.75" customHeight="1" x14ac:dyDescent="0.15">
      <c r="A133" s="53"/>
      <c r="B133" s="53"/>
      <c r="D133" s="80"/>
    </row>
    <row r="134" spans="1:4" ht="15.75" customHeight="1" x14ac:dyDescent="0.15">
      <c r="A134" s="53"/>
      <c r="B134" s="53"/>
      <c r="D134" s="80"/>
    </row>
    <row r="135" spans="1:4" ht="15.75" customHeight="1" x14ac:dyDescent="0.15">
      <c r="A135" s="53"/>
      <c r="B135" s="53"/>
      <c r="D135" s="80"/>
    </row>
    <row r="136" spans="1:4" ht="15.75" customHeight="1" x14ac:dyDescent="0.15">
      <c r="A136" s="53"/>
      <c r="B136" s="53"/>
      <c r="D136" s="80"/>
    </row>
    <row r="137" spans="1:4" ht="15.75" customHeight="1" x14ac:dyDescent="0.15">
      <c r="A137" s="53"/>
      <c r="B137" s="53"/>
      <c r="D137" s="80"/>
    </row>
    <row r="138" spans="1:4" ht="15.75" customHeight="1" x14ac:dyDescent="0.15">
      <c r="A138" s="53"/>
      <c r="B138" s="53"/>
      <c r="D138" s="80"/>
    </row>
    <row r="139" spans="1:4" ht="15.75" customHeight="1" x14ac:dyDescent="0.15">
      <c r="A139" s="53"/>
      <c r="B139" s="53"/>
      <c r="D139" s="80"/>
    </row>
    <row r="140" spans="1:4" ht="15.75" customHeight="1" x14ac:dyDescent="0.15">
      <c r="A140" s="53"/>
      <c r="B140" s="53"/>
      <c r="D140" s="80"/>
    </row>
    <row r="141" spans="1:4" ht="15.75" customHeight="1" x14ac:dyDescent="0.15">
      <c r="A141" s="53"/>
      <c r="B141" s="53"/>
      <c r="D141" s="80"/>
    </row>
    <row r="142" spans="1:4" ht="15.75" customHeight="1" x14ac:dyDescent="0.15">
      <c r="A142" s="53"/>
      <c r="B142" s="53"/>
      <c r="D142" s="80"/>
    </row>
    <row r="143" spans="1:4" ht="15.75" customHeight="1" x14ac:dyDescent="0.15">
      <c r="A143" s="53"/>
      <c r="B143" s="53"/>
      <c r="D143" s="80"/>
    </row>
    <row r="144" spans="1:4" ht="15.75" customHeight="1" x14ac:dyDescent="0.15">
      <c r="A144" s="53"/>
      <c r="B144" s="53"/>
      <c r="D144" s="80"/>
    </row>
    <row r="145" spans="1:4" ht="15.75" customHeight="1" x14ac:dyDescent="0.15">
      <c r="A145" s="53"/>
      <c r="B145" s="53"/>
      <c r="D145" s="80"/>
    </row>
    <row r="146" spans="1:4" ht="15.75" customHeight="1" x14ac:dyDescent="0.15">
      <c r="A146" s="53"/>
      <c r="B146" s="53"/>
      <c r="D146" s="80"/>
    </row>
    <row r="147" spans="1:4" ht="15.75" customHeight="1" x14ac:dyDescent="0.15">
      <c r="A147" s="53"/>
      <c r="B147" s="53"/>
      <c r="D147" s="80"/>
    </row>
    <row r="148" spans="1:4" ht="15.75" customHeight="1" x14ac:dyDescent="0.15">
      <c r="A148" s="53"/>
      <c r="B148" s="53"/>
      <c r="D148" s="80"/>
    </row>
    <row r="149" spans="1:4" ht="15.75" customHeight="1" x14ac:dyDescent="0.15">
      <c r="A149" s="53"/>
      <c r="B149" s="53"/>
      <c r="D149" s="80"/>
    </row>
    <row r="150" spans="1:4" ht="15.75" customHeight="1" x14ac:dyDescent="0.15">
      <c r="A150" s="53"/>
      <c r="B150" s="53"/>
      <c r="D150" s="80"/>
    </row>
    <row r="151" spans="1:4" ht="15.75" customHeight="1" x14ac:dyDescent="0.15">
      <c r="A151" s="53"/>
      <c r="B151" s="53"/>
      <c r="D151" s="80"/>
    </row>
    <row r="152" spans="1:4" ht="15.75" customHeight="1" x14ac:dyDescent="0.15">
      <c r="A152" s="53"/>
      <c r="B152" s="53"/>
      <c r="D152" s="80"/>
    </row>
    <row r="153" spans="1:4" ht="15.75" customHeight="1" x14ac:dyDescent="0.15">
      <c r="A153" s="53"/>
      <c r="B153" s="53"/>
      <c r="D153" s="80"/>
    </row>
    <row r="154" spans="1:4" ht="15.75" customHeight="1" x14ac:dyDescent="0.15">
      <c r="A154" s="53"/>
      <c r="B154" s="53"/>
      <c r="D154" s="80"/>
    </row>
    <row r="155" spans="1:4" ht="15.75" customHeight="1" x14ac:dyDescent="0.15">
      <c r="A155" s="53"/>
      <c r="B155" s="53"/>
      <c r="D155" s="80"/>
    </row>
    <row r="156" spans="1:4" ht="15.75" customHeight="1" x14ac:dyDescent="0.15">
      <c r="A156" s="53"/>
      <c r="B156" s="53"/>
      <c r="D156" s="80"/>
    </row>
    <row r="157" spans="1:4" ht="15.75" customHeight="1" x14ac:dyDescent="0.15">
      <c r="A157" s="53"/>
      <c r="B157" s="53"/>
      <c r="D157" s="80"/>
    </row>
    <row r="158" spans="1:4" ht="15.75" customHeight="1" x14ac:dyDescent="0.15">
      <c r="A158" s="53"/>
      <c r="B158" s="53"/>
      <c r="D158" s="80"/>
    </row>
    <row r="159" spans="1:4" ht="15.75" customHeight="1" x14ac:dyDescent="0.15">
      <c r="A159" s="53"/>
      <c r="B159" s="53"/>
      <c r="D159" s="80"/>
    </row>
    <row r="160" spans="1:4" ht="15.75" customHeight="1" x14ac:dyDescent="0.15">
      <c r="A160" s="53"/>
      <c r="B160" s="53"/>
      <c r="D160" s="80"/>
    </row>
    <row r="161" spans="1:4" ht="15.75" customHeight="1" x14ac:dyDescent="0.15">
      <c r="A161" s="53"/>
      <c r="B161" s="53"/>
      <c r="D161" s="80"/>
    </row>
    <row r="162" spans="1:4" ht="15.75" customHeight="1" x14ac:dyDescent="0.15">
      <c r="A162" s="53"/>
      <c r="B162" s="53"/>
      <c r="D162" s="80"/>
    </row>
    <row r="163" spans="1:4" ht="15.75" customHeight="1" x14ac:dyDescent="0.15">
      <c r="A163" s="53"/>
      <c r="B163" s="53"/>
      <c r="D163" s="80"/>
    </row>
    <row r="164" spans="1:4" ht="15.75" customHeight="1" x14ac:dyDescent="0.15">
      <c r="A164" s="53"/>
      <c r="B164" s="53"/>
      <c r="D164" s="80"/>
    </row>
    <row r="165" spans="1:4" ht="15.75" customHeight="1" x14ac:dyDescent="0.15">
      <c r="A165" s="53"/>
      <c r="B165" s="53"/>
      <c r="D165" s="80"/>
    </row>
    <row r="166" spans="1:4" ht="15.75" customHeight="1" x14ac:dyDescent="0.15">
      <c r="A166" s="53"/>
      <c r="B166" s="53"/>
      <c r="D166" s="80"/>
    </row>
    <row r="167" spans="1:4" ht="15.75" customHeight="1" x14ac:dyDescent="0.15">
      <c r="A167" s="53"/>
      <c r="B167" s="53"/>
      <c r="D167" s="80"/>
    </row>
    <row r="168" spans="1:4" ht="15.75" customHeight="1" x14ac:dyDescent="0.15">
      <c r="A168" s="53"/>
      <c r="B168" s="53"/>
      <c r="D168" s="80"/>
    </row>
    <row r="169" spans="1:4" ht="15.75" customHeight="1" x14ac:dyDescent="0.15">
      <c r="A169" s="53"/>
      <c r="B169" s="53"/>
      <c r="D169" s="80"/>
    </row>
    <row r="170" spans="1:4" ht="15.75" customHeight="1" x14ac:dyDescent="0.15">
      <c r="A170" s="53"/>
      <c r="B170" s="53"/>
      <c r="D170" s="80"/>
    </row>
    <row r="171" spans="1:4" ht="15.75" customHeight="1" x14ac:dyDescent="0.15">
      <c r="A171" s="53"/>
      <c r="B171" s="53"/>
      <c r="D171" s="80"/>
    </row>
    <row r="172" spans="1:4" ht="15.75" customHeight="1" x14ac:dyDescent="0.15">
      <c r="A172" s="53"/>
      <c r="B172" s="53"/>
      <c r="D172" s="80"/>
    </row>
    <row r="173" spans="1:4" ht="15.75" customHeight="1" x14ac:dyDescent="0.15">
      <c r="A173" s="53"/>
      <c r="B173" s="53"/>
      <c r="D173" s="80"/>
    </row>
    <row r="174" spans="1:4" ht="15.75" customHeight="1" x14ac:dyDescent="0.15">
      <c r="A174" s="53"/>
      <c r="B174" s="53"/>
      <c r="D174" s="80"/>
    </row>
    <row r="175" spans="1:4" ht="15.75" customHeight="1" x14ac:dyDescent="0.15">
      <c r="A175" s="53"/>
      <c r="B175" s="53"/>
      <c r="D175" s="80"/>
    </row>
    <row r="176" spans="1:4" ht="15.75" customHeight="1" x14ac:dyDescent="0.15">
      <c r="A176" s="53"/>
      <c r="B176" s="53"/>
      <c r="D176" s="80"/>
    </row>
    <row r="177" spans="1:4" ht="15.75" customHeight="1" x14ac:dyDescent="0.15">
      <c r="A177" s="53"/>
      <c r="B177" s="53"/>
      <c r="D177" s="80"/>
    </row>
    <row r="178" spans="1:4" ht="15.75" customHeight="1" x14ac:dyDescent="0.15">
      <c r="A178" s="53"/>
      <c r="B178" s="53"/>
      <c r="D178" s="80"/>
    </row>
    <row r="179" spans="1:4" ht="15.75" customHeight="1" x14ac:dyDescent="0.15">
      <c r="A179" s="53"/>
      <c r="B179" s="53"/>
      <c r="D179" s="80"/>
    </row>
    <row r="180" spans="1:4" ht="15.75" customHeight="1" x14ac:dyDescent="0.15">
      <c r="A180" s="53"/>
      <c r="B180" s="53"/>
      <c r="D180" s="80"/>
    </row>
    <row r="181" spans="1:4" ht="15.75" customHeight="1" x14ac:dyDescent="0.15">
      <c r="A181" s="53"/>
      <c r="B181" s="53"/>
      <c r="D181" s="80"/>
    </row>
    <row r="182" spans="1:4" ht="15.75" customHeight="1" x14ac:dyDescent="0.15">
      <c r="A182" s="53"/>
      <c r="B182" s="53"/>
      <c r="D182" s="80"/>
    </row>
    <row r="183" spans="1:4" ht="15.75" customHeight="1" x14ac:dyDescent="0.15">
      <c r="A183" s="53"/>
      <c r="B183" s="53"/>
      <c r="D183" s="80"/>
    </row>
    <row r="184" spans="1:4" ht="15.75" customHeight="1" x14ac:dyDescent="0.15">
      <c r="A184" s="53"/>
      <c r="B184" s="53"/>
      <c r="D184" s="80"/>
    </row>
    <row r="185" spans="1:4" ht="15.75" customHeight="1" x14ac:dyDescent="0.15">
      <c r="A185" s="53"/>
      <c r="B185" s="53"/>
      <c r="D185" s="80"/>
    </row>
    <row r="186" spans="1:4" ht="15.75" customHeight="1" x14ac:dyDescent="0.15">
      <c r="A186" s="53"/>
      <c r="B186" s="53"/>
      <c r="D186" s="80"/>
    </row>
    <row r="187" spans="1:4" ht="15.75" customHeight="1" x14ac:dyDescent="0.15">
      <c r="A187" s="53"/>
      <c r="B187" s="53"/>
      <c r="D187" s="80"/>
    </row>
    <row r="188" spans="1:4" ht="15.75" customHeight="1" x14ac:dyDescent="0.15">
      <c r="A188" s="53"/>
      <c r="B188" s="53"/>
      <c r="D188" s="80"/>
    </row>
    <row r="189" spans="1:4" ht="15.75" customHeight="1" x14ac:dyDescent="0.15">
      <c r="A189" s="53"/>
      <c r="B189" s="53"/>
      <c r="D189" s="80"/>
    </row>
    <row r="190" spans="1:4" ht="15.75" customHeight="1" x14ac:dyDescent="0.15">
      <c r="A190" s="53"/>
      <c r="B190" s="53"/>
      <c r="D190" s="80"/>
    </row>
    <row r="191" spans="1:4" ht="15.75" customHeight="1" x14ac:dyDescent="0.15">
      <c r="A191" s="53"/>
      <c r="B191" s="53"/>
      <c r="D191" s="80"/>
    </row>
    <row r="192" spans="1:4" ht="15.75" customHeight="1" x14ac:dyDescent="0.15">
      <c r="A192" s="53"/>
      <c r="B192" s="53"/>
      <c r="D192" s="80"/>
    </row>
    <row r="193" spans="1:4" ht="15.75" customHeight="1" x14ac:dyDescent="0.15">
      <c r="A193" s="53"/>
      <c r="B193" s="53"/>
      <c r="D193" s="80"/>
    </row>
    <row r="194" spans="1:4" ht="15.75" customHeight="1" x14ac:dyDescent="0.15">
      <c r="A194" s="53"/>
      <c r="B194" s="53"/>
      <c r="D194" s="80"/>
    </row>
    <row r="195" spans="1:4" ht="15.75" customHeight="1" x14ac:dyDescent="0.15">
      <c r="A195" s="53"/>
      <c r="B195" s="53"/>
      <c r="D195" s="80"/>
    </row>
    <row r="196" spans="1:4" ht="15.75" customHeight="1" x14ac:dyDescent="0.15">
      <c r="A196" s="53"/>
      <c r="B196" s="53"/>
      <c r="D196" s="80"/>
    </row>
    <row r="197" spans="1:4" ht="15.75" customHeight="1" x14ac:dyDescent="0.15">
      <c r="A197" s="53"/>
      <c r="B197" s="53"/>
      <c r="D197" s="80"/>
    </row>
    <row r="198" spans="1:4" ht="15.75" customHeight="1" x14ac:dyDescent="0.15">
      <c r="A198" s="53"/>
      <c r="B198" s="53"/>
      <c r="D198" s="80"/>
    </row>
    <row r="199" spans="1:4" ht="15.75" customHeight="1" x14ac:dyDescent="0.15">
      <c r="A199" s="53"/>
      <c r="B199" s="53"/>
      <c r="D199" s="80"/>
    </row>
    <row r="200" spans="1:4" ht="15.75" customHeight="1" x14ac:dyDescent="0.15">
      <c r="A200" s="53"/>
      <c r="B200" s="53"/>
      <c r="D200" s="80"/>
    </row>
    <row r="201" spans="1:4" ht="15.75" customHeight="1" x14ac:dyDescent="0.15">
      <c r="A201" s="53"/>
      <c r="B201" s="53"/>
      <c r="D201" s="80"/>
    </row>
    <row r="202" spans="1:4" ht="15.75" customHeight="1" x14ac:dyDescent="0.15">
      <c r="A202" s="53"/>
      <c r="B202" s="53"/>
      <c r="D202" s="80"/>
    </row>
    <row r="203" spans="1:4" ht="15.75" customHeight="1" x14ac:dyDescent="0.15">
      <c r="A203" s="53"/>
      <c r="B203" s="53"/>
      <c r="D203" s="80"/>
    </row>
    <row r="204" spans="1:4" ht="15.75" customHeight="1" x14ac:dyDescent="0.15">
      <c r="A204" s="53"/>
      <c r="B204" s="53"/>
      <c r="D204" s="80"/>
    </row>
    <row r="205" spans="1:4" ht="15.75" customHeight="1" x14ac:dyDescent="0.15">
      <c r="A205" s="53"/>
      <c r="B205" s="53"/>
      <c r="D205" s="80"/>
    </row>
    <row r="206" spans="1:4" ht="15.75" customHeight="1" x14ac:dyDescent="0.15">
      <c r="A206" s="53"/>
      <c r="B206" s="53"/>
      <c r="D206" s="80"/>
    </row>
    <row r="207" spans="1:4" ht="15.75" customHeight="1" x14ac:dyDescent="0.15">
      <c r="A207" s="53"/>
      <c r="B207" s="53"/>
      <c r="D207" s="80"/>
    </row>
    <row r="208" spans="1:4" ht="15.75" customHeight="1" x14ac:dyDescent="0.15">
      <c r="A208" s="53"/>
      <c r="B208" s="53"/>
      <c r="D208" s="80"/>
    </row>
    <row r="209" spans="1:4" ht="15.75" customHeight="1" x14ac:dyDescent="0.15">
      <c r="A209" s="53"/>
      <c r="B209" s="53"/>
      <c r="D209" s="80"/>
    </row>
    <row r="210" spans="1:4" ht="15.75" customHeight="1" x14ac:dyDescent="0.15">
      <c r="A210" s="53"/>
      <c r="B210" s="53"/>
      <c r="D210" s="80"/>
    </row>
    <row r="211" spans="1:4" ht="15.75" customHeight="1" x14ac:dyDescent="0.15">
      <c r="A211" s="53"/>
      <c r="B211" s="53"/>
      <c r="D211" s="80"/>
    </row>
    <row r="212" spans="1:4" ht="15.75" customHeight="1" x14ac:dyDescent="0.15">
      <c r="A212" s="53"/>
      <c r="B212" s="53"/>
      <c r="D212" s="80"/>
    </row>
    <row r="213" spans="1:4" ht="15.75" customHeight="1" x14ac:dyDescent="0.15">
      <c r="A213" s="53"/>
      <c r="B213" s="53"/>
      <c r="D213" s="80"/>
    </row>
    <row r="214" spans="1:4" ht="15.75" customHeight="1" x14ac:dyDescent="0.15">
      <c r="A214" s="53"/>
      <c r="B214" s="53"/>
      <c r="D214" s="80"/>
    </row>
    <row r="215" spans="1:4" ht="15.75" customHeight="1" x14ac:dyDescent="0.15">
      <c r="A215" s="53"/>
      <c r="B215" s="53"/>
      <c r="D215" s="80"/>
    </row>
    <row r="216" spans="1:4" ht="15.75" customHeight="1" x14ac:dyDescent="0.15">
      <c r="A216" s="53"/>
      <c r="B216" s="53"/>
      <c r="D216" s="80"/>
    </row>
    <row r="217" spans="1:4" ht="15.75" customHeight="1" x14ac:dyDescent="0.15">
      <c r="A217" s="53"/>
      <c r="B217" s="53"/>
      <c r="D217" s="80"/>
    </row>
    <row r="218" spans="1:4" ht="15.75" customHeight="1" x14ac:dyDescent="0.15">
      <c r="A218" s="53"/>
      <c r="B218" s="53"/>
      <c r="D218" s="80"/>
    </row>
    <row r="219" spans="1:4" ht="15.75" customHeight="1" x14ac:dyDescent="0.15">
      <c r="A219" s="53"/>
      <c r="B219" s="53"/>
      <c r="D219" s="80"/>
    </row>
    <row r="220" spans="1:4" ht="15.75" customHeight="1" x14ac:dyDescent="0.15">
      <c r="A220" s="53"/>
      <c r="B220" s="53"/>
      <c r="D220" s="80"/>
    </row>
    <row r="221" spans="1:4" ht="15.75" customHeight="1" x14ac:dyDescent="0.15">
      <c r="A221" s="53"/>
      <c r="B221" s="53"/>
      <c r="D221" s="80"/>
    </row>
    <row r="222" spans="1:4" ht="15.75" customHeight="1" x14ac:dyDescent="0.15">
      <c r="A222" s="53"/>
      <c r="B222" s="53"/>
      <c r="D222" s="80"/>
    </row>
    <row r="223" spans="1:4" ht="15.75" customHeight="1" x14ac:dyDescent="0.15">
      <c r="A223" s="53"/>
      <c r="B223" s="53"/>
      <c r="D223" s="80"/>
    </row>
    <row r="224" spans="1:4" ht="15.75" customHeight="1" x14ac:dyDescent="0.15">
      <c r="A224" s="53"/>
      <c r="B224" s="53"/>
      <c r="D224" s="80"/>
    </row>
    <row r="225" spans="1:4" ht="15.75" customHeight="1" x14ac:dyDescent="0.15">
      <c r="A225" s="53"/>
      <c r="B225" s="53"/>
      <c r="D225" s="80"/>
    </row>
    <row r="226" spans="1:4" ht="15.75" customHeight="1" x14ac:dyDescent="0.15">
      <c r="A226" s="53"/>
      <c r="B226" s="53"/>
      <c r="D226" s="80"/>
    </row>
    <row r="227" spans="1:4" ht="15.75" customHeight="1" x14ac:dyDescent="0.15">
      <c r="D227" s="80"/>
    </row>
    <row r="228" spans="1:4" ht="15.75" customHeight="1" x14ac:dyDescent="0.15">
      <c r="D228" s="80"/>
    </row>
    <row r="229" spans="1:4" ht="15.75" customHeight="1" x14ac:dyDescent="0.15">
      <c r="D229" s="80"/>
    </row>
    <row r="230" spans="1:4" ht="15.75" customHeight="1" x14ac:dyDescent="0.15">
      <c r="D230" s="80"/>
    </row>
    <row r="231" spans="1:4" ht="15.75" customHeight="1" x14ac:dyDescent="0.15">
      <c r="D231" s="80"/>
    </row>
    <row r="232" spans="1:4" ht="15.75" customHeight="1" x14ac:dyDescent="0.15">
      <c r="D232" s="80"/>
    </row>
    <row r="233" spans="1:4" ht="15.75" customHeight="1" x14ac:dyDescent="0.15">
      <c r="D233" s="80"/>
    </row>
    <row r="234" spans="1:4" ht="15.75" customHeight="1" x14ac:dyDescent="0.15">
      <c r="D234" s="80"/>
    </row>
    <row r="235" spans="1:4" ht="15.75" customHeight="1" x14ac:dyDescent="0.15">
      <c r="D235" s="80"/>
    </row>
    <row r="236" spans="1:4" ht="15.75" customHeight="1" x14ac:dyDescent="0.15">
      <c r="D236" s="80"/>
    </row>
    <row r="237" spans="1:4" ht="15.75" customHeight="1" x14ac:dyDescent="0.15">
      <c r="D237" s="80"/>
    </row>
    <row r="238" spans="1:4" ht="15.75" customHeight="1" x14ac:dyDescent="0.15">
      <c r="D238" s="80"/>
    </row>
    <row r="239" spans="1:4" ht="15.75" customHeight="1" x14ac:dyDescent="0.15">
      <c r="D239" s="80"/>
    </row>
    <row r="240" spans="1:4" ht="15.75" customHeight="1" x14ac:dyDescent="0.15">
      <c r="D240" s="80"/>
    </row>
    <row r="241" spans="4:4" ht="15.75" customHeight="1" x14ac:dyDescent="0.15">
      <c r="D241" s="80"/>
    </row>
    <row r="242" spans="4:4" ht="15.75" customHeight="1" x14ac:dyDescent="0.15">
      <c r="D242" s="80"/>
    </row>
    <row r="243" spans="4:4" ht="15.75" customHeight="1" x14ac:dyDescent="0.15">
      <c r="D243" s="80"/>
    </row>
    <row r="244" spans="4:4" ht="15.75" customHeight="1" x14ac:dyDescent="0.15">
      <c r="D244" s="80"/>
    </row>
    <row r="245" spans="4:4" ht="15.75" customHeight="1" x14ac:dyDescent="0.15">
      <c r="D245" s="80"/>
    </row>
    <row r="246" spans="4:4" ht="15.75" customHeight="1" x14ac:dyDescent="0.15">
      <c r="D246" s="80"/>
    </row>
    <row r="247" spans="4:4" ht="15.75" customHeight="1" x14ac:dyDescent="0.15">
      <c r="D247" s="80"/>
    </row>
    <row r="248" spans="4:4" ht="15.75" customHeight="1" x14ac:dyDescent="0.15">
      <c r="D248" s="80"/>
    </row>
    <row r="249" spans="4:4" ht="15.75" customHeight="1" x14ac:dyDescent="0.15">
      <c r="D249" s="80"/>
    </row>
    <row r="250" spans="4:4" ht="15.75" customHeight="1" x14ac:dyDescent="0.15">
      <c r="D250" s="80"/>
    </row>
    <row r="251" spans="4:4" ht="15.75" customHeight="1" x14ac:dyDescent="0.15">
      <c r="D251" s="80"/>
    </row>
    <row r="252" spans="4:4" ht="15.75" customHeight="1" x14ac:dyDescent="0.15">
      <c r="D252" s="80"/>
    </row>
    <row r="253" spans="4:4" ht="15.75" customHeight="1" x14ac:dyDescent="0.15">
      <c r="D253" s="80"/>
    </row>
    <row r="254" spans="4:4" ht="15.75" customHeight="1" x14ac:dyDescent="0.15">
      <c r="D254" s="80"/>
    </row>
    <row r="255" spans="4:4" ht="15.75" customHeight="1" x14ac:dyDescent="0.15">
      <c r="D255" s="80"/>
    </row>
    <row r="256" spans="4:4" ht="15.75" customHeight="1" x14ac:dyDescent="0.15">
      <c r="D256" s="80"/>
    </row>
    <row r="257" spans="4:4" ht="15.75" customHeight="1" x14ac:dyDescent="0.15">
      <c r="D257" s="80"/>
    </row>
    <row r="258" spans="4:4" ht="15.75" customHeight="1" x14ac:dyDescent="0.15">
      <c r="D258" s="80"/>
    </row>
    <row r="259" spans="4:4" ht="15.75" customHeight="1" x14ac:dyDescent="0.15">
      <c r="D259" s="80"/>
    </row>
    <row r="260" spans="4:4" ht="15.75" customHeight="1" x14ac:dyDescent="0.15">
      <c r="D260" s="80"/>
    </row>
    <row r="261" spans="4:4" ht="15.75" customHeight="1" x14ac:dyDescent="0.15">
      <c r="D261" s="80"/>
    </row>
    <row r="262" spans="4:4" ht="15.75" customHeight="1" x14ac:dyDescent="0.15">
      <c r="D262" s="80"/>
    </row>
    <row r="263" spans="4:4" ht="15.75" customHeight="1" x14ac:dyDescent="0.15">
      <c r="D263" s="80"/>
    </row>
    <row r="264" spans="4:4" ht="15.75" customHeight="1" x14ac:dyDescent="0.15">
      <c r="D264" s="80"/>
    </row>
    <row r="265" spans="4:4" ht="15.75" customHeight="1" x14ac:dyDescent="0.15">
      <c r="D265" s="80"/>
    </row>
    <row r="266" spans="4:4" ht="15.75" customHeight="1" x14ac:dyDescent="0.15">
      <c r="D266" s="80"/>
    </row>
    <row r="267" spans="4:4" ht="15.75" customHeight="1" x14ac:dyDescent="0.15">
      <c r="D267" s="80"/>
    </row>
    <row r="268" spans="4:4" ht="15.75" customHeight="1" x14ac:dyDescent="0.15">
      <c r="D268" s="80"/>
    </row>
    <row r="269" spans="4:4" ht="15.75" customHeight="1" x14ac:dyDescent="0.15">
      <c r="D269" s="80"/>
    </row>
    <row r="270" spans="4:4" ht="15.75" customHeight="1" x14ac:dyDescent="0.15">
      <c r="D270" s="80"/>
    </row>
    <row r="271" spans="4:4" ht="15.75" customHeight="1" x14ac:dyDescent="0.15">
      <c r="D271" s="80"/>
    </row>
    <row r="272" spans="4:4" ht="15.75" customHeight="1" x14ac:dyDescent="0.15">
      <c r="D272" s="80"/>
    </row>
    <row r="273" spans="4:4" ht="15.75" customHeight="1" x14ac:dyDescent="0.15">
      <c r="D273" s="80"/>
    </row>
    <row r="274" spans="4:4" ht="15.75" customHeight="1" x14ac:dyDescent="0.15">
      <c r="D274" s="80"/>
    </row>
    <row r="275" spans="4:4" ht="15.75" customHeight="1" x14ac:dyDescent="0.15">
      <c r="D275" s="80"/>
    </row>
    <row r="276" spans="4:4" ht="15.75" customHeight="1" x14ac:dyDescent="0.15">
      <c r="D276" s="80"/>
    </row>
    <row r="277" spans="4:4" ht="15.75" customHeight="1" x14ac:dyDescent="0.15">
      <c r="D277" s="80"/>
    </row>
    <row r="278" spans="4:4" ht="15.75" customHeight="1" x14ac:dyDescent="0.15">
      <c r="D278" s="80"/>
    </row>
    <row r="279" spans="4:4" ht="15.75" customHeight="1" x14ac:dyDescent="0.15">
      <c r="D279" s="80"/>
    </row>
    <row r="280" spans="4:4" ht="15.75" customHeight="1" x14ac:dyDescent="0.15">
      <c r="D280" s="80"/>
    </row>
    <row r="281" spans="4:4" ht="15.75" customHeight="1" x14ac:dyDescent="0.15">
      <c r="D281" s="80"/>
    </row>
    <row r="282" spans="4:4" ht="15.75" customHeight="1" x14ac:dyDescent="0.15">
      <c r="D282" s="80"/>
    </row>
    <row r="283" spans="4:4" ht="15.75" customHeight="1" x14ac:dyDescent="0.15">
      <c r="D283" s="80"/>
    </row>
    <row r="284" spans="4:4" ht="15.75" customHeight="1" x14ac:dyDescent="0.15">
      <c r="D284" s="80"/>
    </row>
    <row r="285" spans="4:4" ht="15.75" customHeight="1" x14ac:dyDescent="0.15">
      <c r="D285" s="80"/>
    </row>
    <row r="286" spans="4:4" ht="15.75" customHeight="1" x14ac:dyDescent="0.15">
      <c r="D286" s="80"/>
    </row>
    <row r="287" spans="4:4" ht="15.75" customHeight="1" x14ac:dyDescent="0.15">
      <c r="D287" s="80"/>
    </row>
    <row r="288" spans="4:4" ht="15.75" customHeight="1" x14ac:dyDescent="0.15">
      <c r="D288" s="80"/>
    </row>
    <row r="289" spans="4:4" ht="15.75" customHeight="1" x14ac:dyDescent="0.15">
      <c r="D289" s="80"/>
    </row>
    <row r="290" spans="4:4" ht="15.75" customHeight="1" x14ac:dyDescent="0.15">
      <c r="D290" s="80"/>
    </row>
    <row r="291" spans="4:4" ht="15.75" customHeight="1" x14ac:dyDescent="0.15">
      <c r="D291" s="80"/>
    </row>
    <row r="292" spans="4:4" ht="15.75" customHeight="1" x14ac:dyDescent="0.15">
      <c r="D292" s="80"/>
    </row>
    <row r="293" spans="4:4" ht="15.75" customHeight="1" x14ac:dyDescent="0.15">
      <c r="D293" s="80"/>
    </row>
    <row r="294" spans="4:4" ht="15.75" customHeight="1" x14ac:dyDescent="0.15">
      <c r="D294" s="80"/>
    </row>
    <row r="295" spans="4:4" ht="15.75" customHeight="1" x14ac:dyDescent="0.15">
      <c r="D295" s="80"/>
    </row>
    <row r="296" spans="4:4" ht="15.75" customHeight="1" x14ac:dyDescent="0.15">
      <c r="D296" s="80"/>
    </row>
    <row r="297" spans="4:4" ht="15.75" customHeight="1" x14ac:dyDescent="0.15">
      <c r="D297" s="80"/>
    </row>
    <row r="298" spans="4:4" ht="15.75" customHeight="1" x14ac:dyDescent="0.15">
      <c r="D298" s="80"/>
    </row>
    <row r="299" spans="4:4" ht="15.75" customHeight="1" x14ac:dyDescent="0.15">
      <c r="D299" s="80"/>
    </row>
    <row r="300" spans="4:4" ht="15.75" customHeight="1" x14ac:dyDescent="0.15">
      <c r="D300" s="80"/>
    </row>
    <row r="301" spans="4:4" ht="15.75" customHeight="1" x14ac:dyDescent="0.15">
      <c r="D301" s="80"/>
    </row>
    <row r="302" spans="4:4" ht="15.75" customHeight="1" x14ac:dyDescent="0.15">
      <c r="D302" s="80"/>
    </row>
    <row r="303" spans="4:4" ht="15.75" customHeight="1" x14ac:dyDescent="0.15">
      <c r="D303" s="80"/>
    </row>
    <row r="304" spans="4:4" ht="15.75" customHeight="1" x14ac:dyDescent="0.15">
      <c r="D304" s="80"/>
    </row>
    <row r="305" spans="4:4" ht="15.75" customHeight="1" x14ac:dyDescent="0.15">
      <c r="D305" s="80"/>
    </row>
    <row r="306" spans="4:4" ht="15.75" customHeight="1" x14ac:dyDescent="0.15">
      <c r="D306" s="80"/>
    </row>
    <row r="307" spans="4:4" ht="15.75" customHeight="1" x14ac:dyDescent="0.15">
      <c r="D307" s="80"/>
    </row>
    <row r="308" spans="4:4" ht="15.75" customHeight="1" x14ac:dyDescent="0.15">
      <c r="D308" s="80"/>
    </row>
    <row r="309" spans="4:4" ht="15.75" customHeight="1" x14ac:dyDescent="0.15">
      <c r="D309" s="80"/>
    </row>
    <row r="310" spans="4:4" ht="15.75" customHeight="1" x14ac:dyDescent="0.15">
      <c r="D310" s="80"/>
    </row>
    <row r="311" spans="4:4" ht="15.75" customHeight="1" x14ac:dyDescent="0.15">
      <c r="D311" s="80"/>
    </row>
    <row r="312" spans="4:4" ht="15.75" customHeight="1" x14ac:dyDescent="0.15">
      <c r="D312" s="80"/>
    </row>
    <row r="313" spans="4:4" ht="15.75" customHeight="1" x14ac:dyDescent="0.15">
      <c r="D313" s="80"/>
    </row>
    <row r="314" spans="4:4" ht="15.75" customHeight="1" x14ac:dyDescent="0.15">
      <c r="D314" s="80"/>
    </row>
    <row r="315" spans="4:4" ht="15.75" customHeight="1" x14ac:dyDescent="0.15">
      <c r="D315" s="80"/>
    </row>
    <row r="316" spans="4:4" ht="15.75" customHeight="1" x14ac:dyDescent="0.15">
      <c r="D316" s="80"/>
    </row>
    <row r="317" spans="4:4" ht="15.75" customHeight="1" x14ac:dyDescent="0.15">
      <c r="D317" s="80"/>
    </row>
    <row r="318" spans="4:4" ht="15.75" customHeight="1" x14ac:dyDescent="0.15">
      <c r="D318" s="80"/>
    </row>
    <row r="319" spans="4:4" ht="15.75" customHeight="1" x14ac:dyDescent="0.15">
      <c r="D319" s="80"/>
    </row>
    <row r="320" spans="4:4" ht="15.75" customHeight="1" x14ac:dyDescent="0.15">
      <c r="D320" s="80"/>
    </row>
    <row r="321" spans="4:4" ht="15.75" customHeight="1" x14ac:dyDescent="0.15">
      <c r="D321" s="80"/>
    </row>
    <row r="322" spans="4:4" ht="15.75" customHeight="1" x14ac:dyDescent="0.15">
      <c r="D322" s="80"/>
    </row>
    <row r="323" spans="4:4" ht="15.75" customHeight="1" x14ac:dyDescent="0.15">
      <c r="D323" s="80"/>
    </row>
    <row r="324" spans="4:4" ht="15.75" customHeight="1" x14ac:dyDescent="0.15">
      <c r="D324" s="80"/>
    </row>
    <row r="325" spans="4:4" ht="15.75" customHeight="1" x14ac:dyDescent="0.15">
      <c r="D325" s="80"/>
    </row>
    <row r="326" spans="4:4" ht="15.75" customHeight="1" x14ac:dyDescent="0.15">
      <c r="D326" s="80"/>
    </row>
    <row r="327" spans="4:4" ht="15.75" customHeight="1" x14ac:dyDescent="0.15">
      <c r="D327" s="80"/>
    </row>
    <row r="328" spans="4:4" ht="15.75" customHeight="1" x14ac:dyDescent="0.15">
      <c r="D328" s="80"/>
    </row>
    <row r="329" spans="4:4" ht="15.75" customHeight="1" x14ac:dyDescent="0.15">
      <c r="D329" s="80"/>
    </row>
    <row r="330" spans="4:4" ht="15.75" customHeight="1" x14ac:dyDescent="0.15">
      <c r="D330" s="80"/>
    </row>
    <row r="331" spans="4:4" ht="15.75" customHeight="1" x14ac:dyDescent="0.15">
      <c r="D331" s="80"/>
    </row>
    <row r="332" spans="4:4" ht="15.75" customHeight="1" x14ac:dyDescent="0.15">
      <c r="D332" s="80"/>
    </row>
    <row r="333" spans="4:4" ht="15.75" customHeight="1" x14ac:dyDescent="0.15">
      <c r="D333" s="80"/>
    </row>
    <row r="334" spans="4:4" ht="15.75" customHeight="1" x14ac:dyDescent="0.15">
      <c r="D334" s="80"/>
    </row>
    <row r="335" spans="4:4" ht="15.75" customHeight="1" x14ac:dyDescent="0.15">
      <c r="D335" s="80"/>
    </row>
    <row r="336" spans="4:4" ht="15.75" customHeight="1" x14ac:dyDescent="0.15">
      <c r="D336" s="80"/>
    </row>
    <row r="337" spans="4:4" ht="15.75" customHeight="1" x14ac:dyDescent="0.15">
      <c r="D337" s="80"/>
    </row>
    <row r="338" spans="4:4" ht="15.75" customHeight="1" x14ac:dyDescent="0.15">
      <c r="D338" s="80"/>
    </row>
    <row r="339" spans="4:4" ht="15.75" customHeight="1" x14ac:dyDescent="0.15">
      <c r="D339" s="80"/>
    </row>
    <row r="340" spans="4:4" ht="15.75" customHeight="1" x14ac:dyDescent="0.15">
      <c r="D340" s="80"/>
    </row>
    <row r="341" spans="4:4" ht="15.75" customHeight="1" x14ac:dyDescent="0.15">
      <c r="D341" s="80"/>
    </row>
    <row r="342" spans="4:4" ht="15.75" customHeight="1" x14ac:dyDescent="0.15">
      <c r="D342" s="80"/>
    </row>
    <row r="343" spans="4:4" ht="15.75" customHeight="1" x14ac:dyDescent="0.15">
      <c r="D343" s="80"/>
    </row>
    <row r="344" spans="4:4" ht="15.75" customHeight="1" x14ac:dyDescent="0.15">
      <c r="D344" s="80"/>
    </row>
    <row r="345" spans="4:4" ht="15.75" customHeight="1" x14ac:dyDescent="0.15">
      <c r="D345" s="80"/>
    </row>
    <row r="346" spans="4:4" ht="15.75" customHeight="1" x14ac:dyDescent="0.15">
      <c r="D346" s="80"/>
    </row>
    <row r="347" spans="4:4" ht="15.75" customHeight="1" x14ac:dyDescent="0.15">
      <c r="D347" s="80"/>
    </row>
    <row r="348" spans="4:4" ht="15.75" customHeight="1" x14ac:dyDescent="0.15">
      <c r="D348" s="80"/>
    </row>
    <row r="349" spans="4:4" ht="15.75" customHeight="1" x14ac:dyDescent="0.15">
      <c r="D349" s="80"/>
    </row>
    <row r="350" spans="4:4" ht="15.75" customHeight="1" x14ac:dyDescent="0.15">
      <c r="D350" s="80"/>
    </row>
    <row r="351" spans="4:4" ht="15.75" customHeight="1" x14ac:dyDescent="0.15">
      <c r="D351" s="80"/>
    </row>
    <row r="352" spans="4:4" ht="15.75" customHeight="1" x14ac:dyDescent="0.15">
      <c r="D352" s="80"/>
    </row>
    <row r="353" spans="4:4" ht="15.75" customHeight="1" x14ac:dyDescent="0.15">
      <c r="D353" s="80"/>
    </row>
    <row r="354" spans="4:4" ht="15.75" customHeight="1" x14ac:dyDescent="0.15">
      <c r="D354" s="80"/>
    </row>
    <row r="355" spans="4:4" ht="15.75" customHeight="1" x14ac:dyDescent="0.15">
      <c r="D355" s="80"/>
    </row>
    <row r="356" spans="4:4" ht="15.75" customHeight="1" x14ac:dyDescent="0.15">
      <c r="D356" s="80"/>
    </row>
    <row r="357" spans="4:4" ht="15.75" customHeight="1" x14ac:dyDescent="0.15">
      <c r="D357" s="80"/>
    </row>
    <row r="358" spans="4:4" ht="15.75" customHeight="1" x14ac:dyDescent="0.15">
      <c r="D358" s="80"/>
    </row>
    <row r="359" spans="4:4" ht="15.75" customHeight="1" x14ac:dyDescent="0.15">
      <c r="D359" s="80"/>
    </row>
    <row r="360" spans="4:4" ht="15.75" customHeight="1" x14ac:dyDescent="0.15">
      <c r="D360" s="80"/>
    </row>
    <row r="361" spans="4:4" ht="15.75" customHeight="1" x14ac:dyDescent="0.15">
      <c r="D361" s="80"/>
    </row>
    <row r="362" spans="4:4" ht="15.75" customHeight="1" x14ac:dyDescent="0.15">
      <c r="D362" s="80"/>
    </row>
    <row r="363" spans="4:4" ht="15.75" customHeight="1" x14ac:dyDescent="0.15">
      <c r="D363" s="80"/>
    </row>
    <row r="364" spans="4:4" ht="15.75" customHeight="1" x14ac:dyDescent="0.15">
      <c r="D364" s="80"/>
    </row>
    <row r="365" spans="4:4" ht="15.75" customHeight="1" x14ac:dyDescent="0.15">
      <c r="D365" s="80"/>
    </row>
    <row r="366" spans="4:4" ht="15.75" customHeight="1" x14ac:dyDescent="0.15">
      <c r="D366" s="80"/>
    </row>
    <row r="367" spans="4:4" ht="15.75" customHeight="1" x14ac:dyDescent="0.15">
      <c r="D367" s="80"/>
    </row>
    <row r="368" spans="4:4" ht="15.75" customHeight="1" x14ac:dyDescent="0.15">
      <c r="D368" s="80"/>
    </row>
    <row r="369" spans="4:4" ht="15.75" customHeight="1" x14ac:dyDescent="0.15">
      <c r="D369" s="80"/>
    </row>
    <row r="370" spans="4:4" ht="15.75" customHeight="1" x14ac:dyDescent="0.15">
      <c r="D370" s="80"/>
    </row>
    <row r="371" spans="4:4" ht="15.75" customHeight="1" x14ac:dyDescent="0.15">
      <c r="D371" s="80"/>
    </row>
    <row r="372" spans="4:4" ht="15.75" customHeight="1" x14ac:dyDescent="0.15">
      <c r="D372" s="80"/>
    </row>
    <row r="373" spans="4:4" ht="15.75" customHeight="1" x14ac:dyDescent="0.15">
      <c r="D373" s="80"/>
    </row>
    <row r="374" spans="4:4" ht="15.75" customHeight="1" x14ac:dyDescent="0.15">
      <c r="D374" s="80"/>
    </row>
    <row r="375" spans="4:4" ht="15.75" customHeight="1" x14ac:dyDescent="0.15">
      <c r="D375" s="80"/>
    </row>
    <row r="376" spans="4:4" ht="15.75" customHeight="1" x14ac:dyDescent="0.15">
      <c r="D376" s="80"/>
    </row>
    <row r="377" spans="4:4" ht="15.75" customHeight="1" x14ac:dyDescent="0.15">
      <c r="D377" s="80"/>
    </row>
    <row r="378" spans="4:4" ht="15.75" customHeight="1" x14ac:dyDescent="0.15">
      <c r="D378" s="80"/>
    </row>
    <row r="379" spans="4:4" ht="15.75" customHeight="1" x14ac:dyDescent="0.15">
      <c r="D379" s="80"/>
    </row>
    <row r="380" spans="4:4" ht="15.75" customHeight="1" x14ac:dyDescent="0.15">
      <c r="D380" s="80"/>
    </row>
    <row r="381" spans="4:4" ht="15.75" customHeight="1" x14ac:dyDescent="0.15">
      <c r="D381" s="80"/>
    </row>
    <row r="382" spans="4:4" ht="15.75" customHeight="1" x14ac:dyDescent="0.15">
      <c r="D382" s="80"/>
    </row>
    <row r="383" spans="4:4" ht="15.75" customHeight="1" x14ac:dyDescent="0.15">
      <c r="D383" s="80"/>
    </row>
    <row r="384" spans="4:4" ht="15.75" customHeight="1" x14ac:dyDescent="0.15">
      <c r="D384" s="80"/>
    </row>
    <row r="385" spans="4:4" ht="15.75" customHeight="1" x14ac:dyDescent="0.15">
      <c r="D385" s="80"/>
    </row>
    <row r="386" spans="4:4" ht="15.75" customHeight="1" x14ac:dyDescent="0.15">
      <c r="D386" s="80"/>
    </row>
    <row r="387" spans="4:4" ht="15.75" customHeight="1" x14ac:dyDescent="0.15">
      <c r="D387" s="80"/>
    </row>
    <row r="388" spans="4:4" ht="15.75" customHeight="1" x14ac:dyDescent="0.15">
      <c r="D388" s="80"/>
    </row>
    <row r="389" spans="4:4" ht="15.75" customHeight="1" x14ac:dyDescent="0.15">
      <c r="D389" s="80"/>
    </row>
    <row r="390" spans="4:4" ht="15.75" customHeight="1" x14ac:dyDescent="0.15">
      <c r="D390" s="80"/>
    </row>
    <row r="391" spans="4:4" ht="15.75" customHeight="1" x14ac:dyDescent="0.15">
      <c r="D391" s="80"/>
    </row>
    <row r="392" spans="4:4" ht="15.75" customHeight="1" x14ac:dyDescent="0.15">
      <c r="D392" s="80"/>
    </row>
    <row r="393" spans="4:4" ht="15.75" customHeight="1" x14ac:dyDescent="0.15">
      <c r="D393" s="80"/>
    </row>
    <row r="394" spans="4:4" ht="15.75" customHeight="1" x14ac:dyDescent="0.15">
      <c r="D394" s="80"/>
    </row>
    <row r="395" spans="4:4" ht="15.75" customHeight="1" x14ac:dyDescent="0.15">
      <c r="D395" s="80"/>
    </row>
    <row r="396" spans="4:4" ht="15.75" customHeight="1" x14ac:dyDescent="0.15">
      <c r="D396" s="80"/>
    </row>
    <row r="397" spans="4:4" ht="15.75" customHeight="1" x14ac:dyDescent="0.15">
      <c r="D397" s="80"/>
    </row>
    <row r="398" spans="4:4" ht="15.75" customHeight="1" x14ac:dyDescent="0.15">
      <c r="D398" s="80"/>
    </row>
    <row r="399" spans="4:4" ht="15.75" customHeight="1" x14ac:dyDescent="0.15">
      <c r="D399" s="80"/>
    </row>
    <row r="400" spans="4:4" ht="15.75" customHeight="1" x14ac:dyDescent="0.15">
      <c r="D400" s="80"/>
    </row>
    <row r="401" spans="4:4" ht="15.75" customHeight="1" x14ac:dyDescent="0.15">
      <c r="D401" s="80"/>
    </row>
    <row r="402" spans="4:4" ht="15.75" customHeight="1" x14ac:dyDescent="0.15">
      <c r="D402" s="80"/>
    </row>
    <row r="403" spans="4:4" ht="15.75" customHeight="1" x14ac:dyDescent="0.15">
      <c r="D403" s="80"/>
    </row>
    <row r="404" spans="4:4" ht="15.75" customHeight="1" x14ac:dyDescent="0.15">
      <c r="D404" s="80"/>
    </row>
    <row r="405" spans="4:4" ht="15.75" customHeight="1" x14ac:dyDescent="0.15">
      <c r="D405" s="80"/>
    </row>
    <row r="406" spans="4:4" ht="15.75" customHeight="1" x14ac:dyDescent="0.15">
      <c r="D406" s="80"/>
    </row>
    <row r="407" spans="4:4" ht="15.75" customHeight="1" x14ac:dyDescent="0.15">
      <c r="D407" s="80"/>
    </row>
    <row r="408" spans="4:4" ht="15.75" customHeight="1" x14ac:dyDescent="0.15">
      <c r="D408" s="80"/>
    </row>
    <row r="409" spans="4:4" ht="15.75" customHeight="1" x14ac:dyDescent="0.15">
      <c r="D409" s="80"/>
    </row>
    <row r="410" spans="4:4" ht="15.75" customHeight="1" x14ac:dyDescent="0.15">
      <c r="D410" s="80"/>
    </row>
    <row r="411" spans="4:4" ht="15.75" customHeight="1" x14ac:dyDescent="0.15">
      <c r="D411" s="80"/>
    </row>
    <row r="412" spans="4:4" ht="15.75" customHeight="1" x14ac:dyDescent="0.15">
      <c r="D412" s="80"/>
    </row>
    <row r="413" spans="4:4" ht="15.75" customHeight="1" x14ac:dyDescent="0.15">
      <c r="D413" s="80"/>
    </row>
    <row r="414" spans="4:4" ht="15.75" customHeight="1" x14ac:dyDescent="0.15">
      <c r="D414" s="80"/>
    </row>
    <row r="415" spans="4:4" ht="15.75" customHeight="1" x14ac:dyDescent="0.15">
      <c r="D415" s="80"/>
    </row>
    <row r="416" spans="4:4" ht="15.75" customHeight="1" x14ac:dyDescent="0.15">
      <c r="D416" s="80"/>
    </row>
    <row r="417" spans="4:4" ht="15.75" customHeight="1" x14ac:dyDescent="0.15">
      <c r="D417" s="80"/>
    </row>
    <row r="418" spans="4:4" ht="15.75" customHeight="1" x14ac:dyDescent="0.15">
      <c r="D418" s="80"/>
    </row>
    <row r="419" spans="4:4" ht="15.75" customHeight="1" x14ac:dyDescent="0.15">
      <c r="D419" s="80"/>
    </row>
    <row r="420" spans="4:4" ht="15.75" customHeight="1" x14ac:dyDescent="0.15">
      <c r="D420" s="80"/>
    </row>
    <row r="421" spans="4:4" ht="15.75" customHeight="1" x14ac:dyDescent="0.15">
      <c r="D421" s="80"/>
    </row>
    <row r="422" spans="4:4" ht="15.75" customHeight="1" x14ac:dyDescent="0.15">
      <c r="D422" s="80"/>
    </row>
    <row r="423" spans="4:4" ht="15.75" customHeight="1" x14ac:dyDescent="0.15">
      <c r="D423" s="80"/>
    </row>
    <row r="424" spans="4:4" ht="15.75" customHeight="1" x14ac:dyDescent="0.15">
      <c r="D424" s="80"/>
    </row>
    <row r="425" spans="4:4" ht="15.75" customHeight="1" x14ac:dyDescent="0.15">
      <c r="D425" s="80"/>
    </row>
    <row r="426" spans="4:4" ht="15.75" customHeight="1" x14ac:dyDescent="0.15">
      <c r="D426" s="80"/>
    </row>
    <row r="427" spans="4:4" ht="15.75" customHeight="1" x14ac:dyDescent="0.15">
      <c r="D427" s="80"/>
    </row>
    <row r="428" spans="4:4" ht="15.75" customHeight="1" x14ac:dyDescent="0.15">
      <c r="D428" s="80"/>
    </row>
    <row r="429" spans="4:4" ht="15.75" customHeight="1" x14ac:dyDescent="0.15">
      <c r="D429" s="80"/>
    </row>
    <row r="430" spans="4:4" ht="15.75" customHeight="1" x14ac:dyDescent="0.15">
      <c r="D430" s="80"/>
    </row>
    <row r="431" spans="4:4" ht="15.75" customHeight="1" x14ac:dyDescent="0.15">
      <c r="D431" s="80"/>
    </row>
    <row r="432" spans="4:4" ht="15.75" customHeight="1" x14ac:dyDescent="0.15">
      <c r="D432" s="80"/>
    </row>
    <row r="433" spans="4:4" ht="15.75" customHeight="1" x14ac:dyDescent="0.15">
      <c r="D433" s="80"/>
    </row>
    <row r="434" spans="4:4" ht="15.75" customHeight="1" x14ac:dyDescent="0.15">
      <c r="D434" s="80"/>
    </row>
    <row r="435" spans="4:4" ht="15.75" customHeight="1" x14ac:dyDescent="0.15">
      <c r="D435" s="80"/>
    </row>
    <row r="436" spans="4:4" ht="15.75" customHeight="1" x14ac:dyDescent="0.15">
      <c r="D436" s="80"/>
    </row>
    <row r="437" spans="4:4" ht="15.75" customHeight="1" x14ac:dyDescent="0.15">
      <c r="D437" s="80"/>
    </row>
    <row r="438" spans="4:4" ht="15.75" customHeight="1" x14ac:dyDescent="0.15">
      <c r="D438" s="80"/>
    </row>
    <row r="439" spans="4:4" ht="15.75" customHeight="1" x14ac:dyDescent="0.15">
      <c r="D439" s="80"/>
    </row>
    <row r="440" spans="4:4" ht="15.75" customHeight="1" x14ac:dyDescent="0.15">
      <c r="D440" s="80"/>
    </row>
    <row r="441" spans="4:4" ht="15.75" customHeight="1" x14ac:dyDescent="0.15">
      <c r="D441" s="80"/>
    </row>
    <row r="442" spans="4:4" ht="15.75" customHeight="1" x14ac:dyDescent="0.15">
      <c r="D442" s="80"/>
    </row>
    <row r="443" spans="4:4" ht="15.75" customHeight="1" x14ac:dyDescent="0.15">
      <c r="D443" s="80"/>
    </row>
    <row r="444" spans="4:4" ht="15.75" customHeight="1" x14ac:dyDescent="0.15">
      <c r="D444" s="80"/>
    </row>
    <row r="445" spans="4:4" ht="15.75" customHeight="1" x14ac:dyDescent="0.15">
      <c r="D445" s="80"/>
    </row>
    <row r="446" spans="4:4" ht="15.75" customHeight="1" x14ac:dyDescent="0.15">
      <c r="D446" s="80"/>
    </row>
    <row r="447" spans="4:4" ht="15.75" customHeight="1" x14ac:dyDescent="0.15">
      <c r="D447" s="80"/>
    </row>
    <row r="448" spans="4:4" ht="15.75" customHeight="1" x14ac:dyDescent="0.15">
      <c r="D448" s="80"/>
    </row>
    <row r="449" spans="4:4" ht="15.75" customHeight="1" x14ac:dyDescent="0.15">
      <c r="D449" s="80"/>
    </row>
    <row r="450" spans="4:4" ht="15.75" customHeight="1" x14ac:dyDescent="0.15">
      <c r="D450" s="80"/>
    </row>
    <row r="451" spans="4:4" ht="15.75" customHeight="1" x14ac:dyDescent="0.15">
      <c r="D451" s="80"/>
    </row>
    <row r="452" spans="4:4" ht="15.75" customHeight="1" x14ac:dyDescent="0.15">
      <c r="D452" s="80"/>
    </row>
    <row r="453" spans="4:4" ht="15.75" customHeight="1" x14ac:dyDescent="0.15">
      <c r="D453" s="80"/>
    </row>
    <row r="454" spans="4:4" ht="15.75" customHeight="1" x14ac:dyDescent="0.15">
      <c r="D454" s="80"/>
    </row>
    <row r="455" spans="4:4" ht="15.75" customHeight="1" x14ac:dyDescent="0.15">
      <c r="D455" s="80"/>
    </row>
    <row r="456" spans="4:4" ht="15.75" customHeight="1" x14ac:dyDescent="0.15">
      <c r="D456" s="80"/>
    </row>
    <row r="457" spans="4:4" ht="15.75" customHeight="1" x14ac:dyDescent="0.15">
      <c r="D457" s="80"/>
    </row>
    <row r="458" spans="4:4" ht="15.75" customHeight="1" x14ac:dyDescent="0.15">
      <c r="D458" s="80"/>
    </row>
    <row r="459" spans="4:4" ht="15.75" customHeight="1" x14ac:dyDescent="0.15">
      <c r="D459" s="80"/>
    </row>
    <row r="460" spans="4:4" ht="15.75" customHeight="1" x14ac:dyDescent="0.15">
      <c r="D460" s="80"/>
    </row>
    <row r="461" spans="4:4" ht="15.75" customHeight="1" x14ac:dyDescent="0.15">
      <c r="D461" s="80"/>
    </row>
    <row r="462" spans="4:4" ht="15.75" customHeight="1" x14ac:dyDescent="0.15">
      <c r="D462" s="80"/>
    </row>
    <row r="463" spans="4:4" ht="15.75" customHeight="1" x14ac:dyDescent="0.15">
      <c r="D463" s="80"/>
    </row>
    <row r="464" spans="4:4" ht="15.75" customHeight="1" x14ac:dyDescent="0.15">
      <c r="D464" s="80"/>
    </row>
    <row r="465" spans="4:4" ht="15.75" customHeight="1" x14ac:dyDescent="0.15">
      <c r="D465" s="80"/>
    </row>
    <row r="466" spans="4:4" ht="15.75" customHeight="1" x14ac:dyDescent="0.15">
      <c r="D466" s="80"/>
    </row>
    <row r="467" spans="4:4" ht="15.75" customHeight="1" x14ac:dyDescent="0.15">
      <c r="D467" s="80"/>
    </row>
    <row r="468" spans="4:4" ht="15.75" customHeight="1" x14ac:dyDescent="0.15">
      <c r="D468" s="80"/>
    </row>
    <row r="469" spans="4:4" ht="15.75" customHeight="1" x14ac:dyDescent="0.15">
      <c r="D469" s="80"/>
    </row>
    <row r="470" spans="4:4" ht="15.75" customHeight="1" x14ac:dyDescent="0.15">
      <c r="D470" s="80"/>
    </row>
    <row r="471" spans="4:4" ht="15.75" customHeight="1" x14ac:dyDescent="0.15">
      <c r="D471" s="80"/>
    </row>
    <row r="472" spans="4:4" ht="15.75" customHeight="1" x14ac:dyDescent="0.15">
      <c r="D472" s="80"/>
    </row>
    <row r="473" spans="4:4" ht="15.75" customHeight="1" x14ac:dyDescent="0.15">
      <c r="D473" s="80"/>
    </row>
    <row r="474" spans="4:4" ht="15.75" customHeight="1" x14ac:dyDescent="0.15">
      <c r="D474" s="80"/>
    </row>
    <row r="475" spans="4:4" ht="15.75" customHeight="1" x14ac:dyDescent="0.15">
      <c r="D475" s="80"/>
    </row>
    <row r="476" spans="4:4" ht="15.75" customHeight="1" x14ac:dyDescent="0.15">
      <c r="D476" s="80"/>
    </row>
    <row r="477" spans="4:4" ht="15.75" customHeight="1" x14ac:dyDescent="0.15">
      <c r="D477" s="80"/>
    </row>
    <row r="478" spans="4:4" ht="15.75" customHeight="1" x14ac:dyDescent="0.15">
      <c r="D478" s="80"/>
    </row>
    <row r="479" spans="4:4" ht="15.75" customHeight="1" x14ac:dyDescent="0.15">
      <c r="D479" s="80"/>
    </row>
    <row r="480" spans="4:4" ht="15.75" customHeight="1" x14ac:dyDescent="0.15">
      <c r="D480" s="80"/>
    </row>
    <row r="481" spans="4:4" ht="15.75" customHeight="1" x14ac:dyDescent="0.15">
      <c r="D481" s="80"/>
    </row>
    <row r="482" spans="4:4" ht="15.75" customHeight="1" x14ac:dyDescent="0.15">
      <c r="D482" s="80"/>
    </row>
    <row r="483" spans="4:4" ht="15.75" customHeight="1" x14ac:dyDescent="0.15">
      <c r="D483" s="80"/>
    </row>
    <row r="484" spans="4:4" ht="15.75" customHeight="1" x14ac:dyDescent="0.15">
      <c r="D484" s="80"/>
    </row>
    <row r="485" spans="4:4" ht="15.75" customHeight="1" x14ac:dyDescent="0.15">
      <c r="D485" s="80"/>
    </row>
    <row r="486" spans="4:4" ht="15.75" customHeight="1" x14ac:dyDescent="0.15">
      <c r="D486" s="80"/>
    </row>
    <row r="487" spans="4:4" ht="15.75" customHeight="1" x14ac:dyDescent="0.15">
      <c r="D487" s="80"/>
    </row>
    <row r="488" spans="4:4" ht="15.75" customHeight="1" x14ac:dyDescent="0.15">
      <c r="D488" s="80"/>
    </row>
    <row r="489" spans="4:4" ht="15.75" customHeight="1" x14ac:dyDescent="0.15">
      <c r="D489" s="80"/>
    </row>
    <row r="490" spans="4:4" ht="15.75" customHeight="1" x14ac:dyDescent="0.15">
      <c r="D490" s="80"/>
    </row>
    <row r="491" spans="4:4" ht="15.75" customHeight="1" x14ac:dyDescent="0.15">
      <c r="D491" s="80"/>
    </row>
    <row r="492" spans="4:4" ht="15.75" customHeight="1" x14ac:dyDescent="0.15">
      <c r="D492" s="80"/>
    </row>
    <row r="493" spans="4:4" ht="15.75" customHeight="1" x14ac:dyDescent="0.15">
      <c r="D493" s="80"/>
    </row>
    <row r="494" spans="4:4" ht="15.75" customHeight="1" x14ac:dyDescent="0.15">
      <c r="D494" s="80"/>
    </row>
    <row r="495" spans="4:4" ht="15.75" customHeight="1" x14ac:dyDescent="0.15">
      <c r="D495" s="80"/>
    </row>
    <row r="496" spans="4:4" ht="15.75" customHeight="1" x14ac:dyDescent="0.15">
      <c r="D496" s="80"/>
    </row>
    <row r="497" spans="4:4" ht="15.75" customHeight="1" x14ac:dyDescent="0.15">
      <c r="D497" s="80"/>
    </row>
    <row r="498" spans="4:4" ht="15.75" customHeight="1" x14ac:dyDescent="0.15">
      <c r="D498" s="80"/>
    </row>
    <row r="499" spans="4:4" ht="15.75" customHeight="1" x14ac:dyDescent="0.15">
      <c r="D499" s="80"/>
    </row>
    <row r="500" spans="4:4" ht="15.75" customHeight="1" x14ac:dyDescent="0.15">
      <c r="D500" s="80"/>
    </row>
    <row r="501" spans="4:4" ht="15.75" customHeight="1" x14ac:dyDescent="0.15">
      <c r="D501" s="80"/>
    </row>
    <row r="502" spans="4:4" ht="15.75" customHeight="1" x14ac:dyDescent="0.15">
      <c r="D502" s="80"/>
    </row>
    <row r="503" spans="4:4" ht="15.75" customHeight="1" x14ac:dyDescent="0.15">
      <c r="D503" s="80"/>
    </row>
    <row r="504" spans="4:4" ht="15.75" customHeight="1" x14ac:dyDescent="0.15">
      <c r="D504" s="80"/>
    </row>
    <row r="505" spans="4:4" ht="15.75" customHeight="1" x14ac:dyDescent="0.15">
      <c r="D505" s="80"/>
    </row>
    <row r="506" spans="4:4" ht="15.75" customHeight="1" x14ac:dyDescent="0.15">
      <c r="D506" s="80"/>
    </row>
    <row r="507" spans="4:4" ht="15.75" customHeight="1" x14ac:dyDescent="0.15">
      <c r="D507" s="80"/>
    </row>
    <row r="508" spans="4:4" ht="15.75" customHeight="1" x14ac:dyDescent="0.15">
      <c r="D508" s="80"/>
    </row>
    <row r="509" spans="4:4" ht="15.75" customHeight="1" x14ac:dyDescent="0.15">
      <c r="D509" s="80"/>
    </row>
    <row r="510" spans="4:4" ht="15.75" customHeight="1" x14ac:dyDescent="0.15">
      <c r="D510" s="80"/>
    </row>
    <row r="511" spans="4:4" ht="15.75" customHeight="1" x14ac:dyDescent="0.15">
      <c r="D511" s="80"/>
    </row>
    <row r="512" spans="4:4" ht="15.75" customHeight="1" x14ac:dyDescent="0.15">
      <c r="D512" s="80"/>
    </row>
    <row r="513" spans="4:4" ht="15.75" customHeight="1" x14ac:dyDescent="0.15">
      <c r="D513" s="80"/>
    </row>
    <row r="514" spans="4:4" ht="15.75" customHeight="1" x14ac:dyDescent="0.15">
      <c r="D514" s="80"/>
    </row>
    <row r="515" spans="4:4" ht="15.75" customHeight="1" x14ac:dyDescent="0.15">
      <c r="D515" s="80"/>
    </row>
    <row r="516" spans="4:4" ht="15.75" customHeight="1" x14ac:dyDescent="0.15">
      <c r="D516" s="80"/>
    </row>
    <row r="517" spans="4:4" ht="15.75" customHeight="1" x14ac:dyDescent="0.15">
      <c r="D517" s="80"/>
    </row>
    <row r="518" spans="4:4" ht="15.75" customHeight="1" x14ac:dyDescent="0.15">
      <c r="D518" s="80"/>
    </row>
    <row r="519" spans="4:4" ht="15.75" customHeight="1" x14ac:dyDescent="0.15">
      <c r="D519" s="80"/>
    </row>
    <row r="520" spans="4:4" ht="15.75" customHeight="1" x14ac:dyDescent="0.15">
      <c r="D520" s="80"/>
    </row>
    <row r="521" spans="4:4" ht="15.75" customHeight="1" x14ac:dyDescent="0.15">
      <c r="D521" s="80"/>
    </row>
    <row r="522" spans="4:4" ht="15.75" customHeight="1" x14ac:dyDescent="0.15">
      <c r="D522" s="80"/>
    </row>
    <row r="523" spans="4:4" ht="15.75" customHeight="1" x14ac:dyDescent="0.15">
      <c r="D523" s="80"/>
    </row>
    <row r="524" spans="4:4" ht="15.75" customHeight="1" x14ac:dyDescent="0.15">
      <c r="D524" s="80"/>
    </row>
    <row r="525" spans="4:4" ht="15.75" customHeight="1" x14ac:dyDescent="0.15">
      <c r="D525" s="80"/>
    </row>
    <row r="526" spans="4:4" ht="15.75" customHeight="1" x14ac:dyDescent="0.15">
      <c r="D526" s="80"/>
    </row>
    <row r="527" spans="4:4" ht="15.75" customHeight="1" x14ac:dyDescent="0.15">
      <c r="D527" s="80"/>
    </row>
    <row r="528" spans="4:4" ht="15.75" customHeight="1" x14ac:dyDescent="0.15">
      <c r="D528" s="80"/>
    </row>
    <row r="529" spans="4:4" ht="15.75" customHeight="1" x14ac:dyDescent="0.15">
      <c r="D529" s="80"/>
    </row>
    <row r="530" spans="4:4" ht="15.75" customHeight="1" x14ac:dyDescent="0.15">
      <c r="D530" s="80"/>
    </row>
    <row r="531" spans="4:4" ht="15.75" customHeight="1" x14ac:dyDescent="0.15">
      <c r="D531" s="80"/>
    </row>
    <row r="532" spans="4:4" ht="15.75" customHeight="1" x14ac:dyDescent="0.15">
      <c r="D532" s="80"/>
    </row>
    <row r="533" spans="4:4" ht="15.75" customHeight="1" x14ac:dyDescent="0.15">
      <c r="D533" s="80"/>
    </row>
    <row r="534" spans="4:4" ht="15.75" customHeight="1" x14ac:dyDescent="0.15">
      <c r="D534" s="80"/>
    </row>
    <row r="535" spans="4:4" ht="15.75" customHeight="1" x14ac:dyDescent="0.15">
      <c r="D535" s="80"/>
    </row>
    <row r="536" spans="4:4" ht="15.75" customHeight="1" x14ac:dyDescent="0.15">
      <c r="D536" s="80"/>
    </row>
    <row r="537" spans="4:4" ht="15.75" customHeight="1" x14ac:dyDescent="0.15">
      <c r="D537" s="80"/>
    </row>
    <row r="538" spans="4:4" ht="15.75" customHeight="1" x14ac:dyDescent="0.15">
      <c r="D538" s="80"/>
    </row>
    <row r="539" spans="4:4" ht="15.75" customHeight="1" x14ac:dyDescent="0.15">
      <c r="D539" s="80"/>
    </row>
    <row r="540" spans="4:4" ht="15.75" customHeight="1" x14ac:dyDescent="0.15">
      <c r="D540" s="80"/>
    </row>
    <row r="541" spans="4:4" ht="15.75" customHeight="1" x14ac:dyDescent="0.15">
      <c r="D541" s="80"/>
    </row>
    <row r="542" spans="4:4" ht="15.75" customHeight="1" x14ac:dyDescent="0.15">
      <c r="D542" s="80"/>
    </row>
    <row r="543" spans="4:4" ht="15.75" customHeight="1" x14ac:dyDescent="0.15">
      <c r="D543" s="80"/>
    </row>
    <row r="544" spans="4:4" ht="15.75" customHeight="1" x14ac:dyDescent="0.15">
      <c r="D544" s="80"/>
    </row>
    <row r="545" spans="4:4" ht="15.75" customHeight="1" x14ac:dyDescent="0.15">
      <c r="D545" s="80"/>
    </row>
    <row r="546" spans="4:4" ht="15.75" customHeight="1" x14ac:dyDescent="0.15">
      <c r="D546" s="80"/>
    </row>
    <row r="547" spans="4:4" ht="15.75" customHeight="1" x14ac:dyDescent="0.15">
      <c r="D547" s="80"/>
    </row>
    <row r="548" spans="4:4" ht="15.75" customHeight="1" x14ac:dyDescent="0.15">
      <c r="D548" s="80"/>
    </row>
    <row r="549" spans="4:4" ht="15.75" customHeight="1" x14ac:dyDescent="0.15">
      <c r="D549" s="80"/>
    </row>
    <row r="550" spans="4:4" ht="15.75" customHeight="1" x14ac:dyDescent="0.15">
      <c r="D550" s="80"/>
    </row>
    <row r="551" spans="4:4" ht="15.75" customHeight="1" x14ac:dyDescent="0.15">
      <c r="D551" s="80"/>
    </row>
    <row r="552" spans="4:4" ht="15.75" customHeight="1" x14ac:dyDescent="0.15">
      <c r="D552" s="80"/>
    </row>
    <row r="553" spans="4:4" ht="15.75" customHeight="1" x14ac:dyDescent="0.15">
      <c r="D553" s="80"/>
    </row>
    <row r="554" spans="4:4" ht="15.75" customHeight="1" x14ac:dyDescent="0.15">
      <c r="D554" s="80"/>
    </row>
    <row r="555" spans="4:4" ht="15.75" customHeight="1" x14ac:dyDescent="0.15">
      <c r="D555" s="80"/>
    </row>
    <row r="556" spans="4:4" ht="15.75" customHeight="1" x14ac:dyDescent="0.15">
      <c r="D556" s="80"/>
    </row>
    <row r="557" spans="4:4" ht="15.75" customHeight="1" x14ac:dyDescent="0.15">
      <c r="D557" s="80"/>
    </row>
    <row r="558" spans="4:4" ht="15.75" customHeight="1" x14ac:dyDescent="0.15">
      <c r="D558" s="80"/>
    </row>
    <row r="559" spans="4:4" ht="15.75" customHeight="1" x14ac:dyDescent="0.15">
      <c r="D559" s="80"/>
    </row>
    <row r="560" spans="4:4" ht="15.75" customHeight="1" x14ac:dyDescent="0.15">
      <c r="D560" s="80"/>
    </row>
    <row r="561" spans="4:4" ht="15.75" customHeight="1" x14ac:dyDescent="0.15">
      <c r="D561" s="80"/>
    </row>
    <row r="562" spans="4:4" ht="15.75" customHeight="1" x14ac:dyDescent="0.15">
      <c r="D562" s="80"/>
    </row>
    <row r="563" spans="4:4" ht="15.75" customHeight="1" x14ac:dyDescent="0.15">
      <c r="D563" s="80"/>
    </row>
    <row r="564" spans="4:4" ht="15.75" customHeight="1" x14ac:dyDescent="0.15">
      <c r="D564" s="80"/>
    </row>
    <row r="565" spans="4:4" ht="15.75" customHeight="1" x14ac:dyDescent="0.15">
      <c r="D565" s="80"/>
    </row>
    <row r="566" spans="4:4" ht="15.75" customHeight="1" x14ac:dyDescent="0.15">
      <c r="D566" s="80"/>
    </row>
    <row r="567" spans="4:4" ht="15.75" customHeight="1" x14ac:dyDescent="0.15">
      <c r="D567" s="80"/>
    </row>
    <row r="568" spans="4:4" ht="15.75" customHeight="1" x14ac:dyDescent="0.15">
      <c r="D568" s="80"/>
    </row>
    <row r="569" spans="4:4" ht="15.75" customHeight="1" x14ac:dyDescent="0.15">
      <c r="D569" s="80"/>
    </row>
    <row r="570" spans="4:4" ht="15.75" customHeight="1" x14ac:dyDescent="0.15">
      <c r="D570" s="80"/>
    </row>
    <row r="571" spans="4:4" ht="15.75" customHeight="1" x14ac:dyDescent="0.15">
      <c r="D571" s="80"/>
    </row>
    <row r="572" spans="4:4" ht="15.75" customHeight="1" x14ac:dyDescent="0.15">
      <c r="D572" s="80"/>
    </row>
    <row r="573" spans="4:4" ht="15.75" customHeight="1" x14ac:dyDescent="0.15">
      <c r="D573" s="80"/>
    </row>
    <row r="574" spans="4:4" ht="15.75" customHeight="1" x14ac:dyDescent="0.15">
      <c r="D574" s="80"/>
    </row>
    <row r="575" spans="4:4" ht="15.75" customHeight="1" x14ac:dyDescent="0.15">
      <c r="D575" s="80"/>
    </row>
    <row r="576" spans="4:4" ht="15.75" customHeight="1" x14ac:dyDescent="0.15">
      <c r="D576" s="80"/>
    </row>
    <row r="577" spans="4:4" ht="15.75" customHeight="1" x14ac:dyDescent="0.15">
      <c r="D577" s="80"/>
    </row>
    <row r="578" spans="4:4" ht="15.75" customHeight="1" x14ac:dyDescent="0.15">
      <c r="D578" s="80"/>
    </row>
    <row r="579" spans="4:4" ht="15.75" customHeight="1" x14ac:dyDescent="0.15">
      <c r="D579" s="80"/>
    </row>
    <row r="580" spans="4:4" ht="15.75" customHeight="1" x14ac:dyDescent="0.15">
      <c r="D580" s="80"/>
    </row>
    <row r="581" spans="4:4" ht="15.75" customHeight="1" x14ac:dyDescent="0.15">
      <c r="D581" s="80"/>
    </row>
    <row r="582" spans="4:4" ht="15.75" customHeight="1" x14ac:dyDescent="0.15">
      <c r="D582" s="80"/>
    </row>
    <row r="583" spans="4:4" ht="15.75" customHeight="1" x14ac:dyDescent="0.15">
      <c r="D583" s="80"/>
    </row>
    <row r="584" spans="4:4" ht="15.75" customHeight="1" x14ac:dyDescent="0.15">
      <c r="D584" s="80"/>
    </row>
    <row r="585" spans="4:4" ht="15.75" customHeight="1" x14ac:dyDescent="0.15">
      <c r="D585" s="80"/>
    </row>
    <row r="586" spans="4:4" ht="15.75" customHeight="1" x14ac:dyDescent="0.15">
      <c r="D586" s="80"/>
    </row>
    <row r="587" spans="4:4" ht="15.75" customHeight="1" x14ac:dyDescent="0.15">
      <c r="D587" s="80"/>
    </row>
    <row r="588" spans="4:4" ht="15.75" customHeight="1" x14ac:dyDescent="0.15">
      <c r="D588" s="80"/>
    </row>
    <row r="589" spans="4:4" ht="15.75" customHeight="1" x14ac:dyDescent="0.15">
      <c r="D589" s="80"/>
    </row>
    <row r="590" spans="4:4" ht="15.75" customHeight="1" x14ac:dyDescent="0.15">
      <c r="D590" s="80"/>
    </row>
    <row r="591" spans="4:4" ht="15.75" customHeight="1" x14ac:dyDescent="0.15">
      <c r="D591" s="80"/>
    </row>
    <row r="592" spans="4:4" ht="15.75" customHeight="1" x14ac:dyDescent="0.15">
      <c r="D592" s="80"/>
    </row>
    <row r="593" spans="4:4" ht="15.75" customHeight="1" x14ac:dyDescent="0.15">
      <c r="D593" s="80"/>
    </row>
    <row r="594" spans="4:4" ht="15.75" customHeight="1" x14ac:dyDescent="0.15">
      <c r="D594" s="80"/>
    </row>
    <row r="595" spans="4:4" ht="15.75" customHeight="1" x14ac:dyDescent="0.15">
      <c r="D595" s="80"/>
    </row>
    <row r="596" spans="4:4" ht="15.75" customHeight="1" x14ac:dyDescent="0.15">
      <c r="D596" s="80"/>
    </row>
    <row r="597" spans="4:4" ht="15.75" customHeight="1" x14ac:dyDescent="0.15">
      <c r="D597" s="80"/>
    </row>
    <row r="598" spans="4:4" ht="15.75" customHeight="1" x14ac:dyDescent="0.15">
      <c r="D598" s="80"/>
    </row>
    <row r="599" spans="4:4" ht="15.75" customHeight="1" x14ac:dyDescent="0.15">
      <c r="D599" s="80"/>
    </row>
    <row r="600" spans="4:4" ht="15.75" customHeight="1" x14ac:dyDescent="0.15">
      <c r="D600" s="80"/>
    </row>
    <row r="601" spans="4:4" ht="15.75" customHeight="1" x14ac:dyDescent="0.15">
      <c r="D601" s="80"/>
    </row>
    <row r="602" spans="4:4" ht="15.75" customHeight="1" x14ac:dyDescent="0.15">
      <c r="D602" s="80"/>
    </row>
    <row r="603" spans="4:4" ht="15.75" customHeight="1" x14ac:dyDescent="0.15">
      <c r="D603" s="80"/>
    </row>
    <row r="604" spans="4:4" ht="15.75" customHeight="1" x14ac:dyDescent="0.15">
      <c r="D604" s="80"/>
    </row>
    <row r="605" spans="4:4" ht="15.75" customHeight="1" x14ac:dyDescent="0.15">
      <c r="D605" s="80"/>
    </row>
    <row r="606" spans="4:4" ht="15.75" customHeight="1" x14ac:dyDescent="0.15">
      <c r="D606" s="80"/>
    </row>
    <row r="607" spans="4:4" ht="15.75" customHeight="1" x14ac:dyDescent="0.15">
      <c r="D607" s="80"/>
    </row>
    <row r="608" spans="4:4" ht="15.75" customHeight="1" x14ac:dyDescent="0.15">
      <c r="D608" s="80"/>
    </row>
    <row r="609" spans="4:4" ht="15.75" customHeight="1" x14ac:dyDescent="0.15">
      <c r="D609" s="80"/>
    </row>
    <row r="610" spans="4:4" ht="15.75" customHeight="1" x14ac:dyDescent="0.15">
      <c r="D610" s="80"/>
    </row>
    <row r="611" spans="4:4" ht="15.75" customHeight="1" x14ac:dyDescent="0.15">
      <c r="D611" s="80"/>
    </row>
    <row r="612" spans="4:4" ht="15.75" customHeight="1" x14ac:dyDescent="0.15">
      <c r="D612" s="80"/>
    </row>
    <row r="613" spans="4:4" ht="15.75" customHeight="1" x14ac:dyDescent="0.15">
      <c r="D613" s="80"/>
    </row>
    <row r="614" spans="4:4" ht="15.75" customHeight="1" x14ac:dyDescent="0.15">
      <c r="D614" s="80"/>
    </row>
    <row r="615" spans="4:4" ht="15.75" customHeight="1" x14ac:dyDescent="0.15">
      <c r="D615" s="80"/>
    </row>
    <row r="616" spans="4:4" ht="15.75" customHeight="1" x14ac:dyDescent="0.15">
      <c r="D616" s="80"/>
    </row>
    <row r="617" spans="4:4" ht="15.75" customHeight="1" x14ac:dyDescent="0.15">
      <c r="D617" s="80"/>
    </row>
    <row r="618" spans="4:4" ht="15.75" customHeight="1" x14ac:dyDescent="0.15">
      <c r="D618" s="80"/>
    </row>
    <row r="619" spans="4:4" ht="15.75" customHeight="1" x14ac:dyDescent="0.15">
      <c r="D619" s="80"/>
    </row>
    <row r="620" spans="4:4" ht="15.75" customHeight="1" x14ac:dyDescent="0.15">
      <c r="D620" s="80"/>
    </row>
    <row r="621" spans="4:4" ht="15.75" customHeight="1" x14ac:dyDescent="0.15">
      <c r="D621" s="80"/>
    </row>
    <row r="622" spans="4:4" ht="15.75" customHeight="1" x14ac:dyDescent="0.15">
      <c r="D622" s="80"/>
    </row>
    <row r="623" spans="4:4" ht="15.75" customHeight="1" x14ac:dyDescent="0.15">
      <c r="D623" s="80"/>
    </row>
    <row r="624" spans="4:4" ht="15.75" customHeight="1" x14ac:dyDescent="0.15">
      <c r="D624" s="80"/>
    </row>
    <row r="625" spans="4:4" ht="15.75" customHeight="1" x14ac:dyDescent="0.15">
      <c r="D625" s="80"/>
    </row>
    <row r="626" spans="4:4" ht="15.75" customHeight="1" x14ac:dyDescent="0.15">
      <c r="D626" s="80"/>
    </row>
    <row r="627" spans="4:4" ht="15.75" customHeight="1" x14ac:dyDescent="0.15">
      <c r="D627" s="80"/>
    </row>
    <row r="628" spans="4:4" ht="15.75" customHeight="1" x14ac:dyDescent="0.15">
      <c r="D628" s="80"/>
    </row>
    <row r="629" spans="4:4" ht="15.75" customHeight="1" x14ac:dyDescent="0.15">
      <c r="D629" s="80"/>
    </row>
    <row r="630" spans="4:4" ht="15.75" customHeight="1" x14ac:dyDescent="0.15">
      <c r="D630" s="80"/>
    </row>
    <row r="631" spans="4:4" ht="15.75" customHeight="1" x14ac:dyDescent="0.15">
      <c r="D631" s="80"/>
    </row>
    <row r="632" spans="4:4" ht="15.75" customHeight="1" x14ac:dyDescent="0.15">
      <c r="D632" s="80"/>
    </row>
    <row r="633" spans="4:4" ht="15.75" customHeight="1" x14ac:dyDescent="0.15">
      <c r="D633" s="80"/>
    </row>
    <row r="634" spans="4:4" ht="15.75" customHeight="1" x14ac:dyDescent="0.15">
      <c r="D634" s="80"/>
    </row>
    <row r="635" spans="4:4" ht="15.75" customHeight="1" x14ac:dyDescent="0.15">
      <c r="D635" s="80"/>
    </row>
    <row r="636" spans="4:4" ht="15.75" customHeight="1" x14ac:dyDescent="0.15">
      <c r="D636" s="80"/>
    </row>
    <row r="637" spans="4:4" ht="15.75" customHeight="1" x14ac:dyDescent="0.15">
      <c r="D637" s="80"/>
    </row>
    <row r="638" spans="4:4" ht="15.75" customHeight="1" x14ac:dyDescent="0.15">
      <c r="D638" s="80"/>
    </row>
    <row r="639" spans="4:4" ht="15.75" customHeight="1" x14ac:dyDescent="0.15">
      <c r="D639" s="80"/>
    </row>
    <row r="640" spans="4:4" ht="15.75" customHeight="1" x14ac:dyDescent="0.15">
      <c r="D640" s="80"/>
    </row>
    <row r="641" spans="4:4" ht="15.75" customHeight="1" x14ac:dyDescent="0.15">
      <c r="D641" s="80"/>
    </row>
    <row r="642" spans="4:4" ht="15.75" customHeight="1" x14ac:dyDescent="0.15">
      <c r="D642" s="80"/>
    </row>
    <row r="643" spans="4:4" ht="15.75" customHeight="1" x14ac:dyDescent="0.15">
      <c r="D643" s="80"/>
    </row>
    <row r="644" spans="4:4" ht="15.75" customHeight="1" x14ac:dyDescent="0.15">
      <c r="D644" s="80"/>
    </row>
    <row r="645" spans="4:4" ht="15.75" customHeight="1" x14ac:dyDescent="0.15">
      <c r="D645" s="80"/>
    </row>
    <row r="646" spans="4:4" ht="15.75" customHeight="1" x14ac:dyDescent="0.15">
      <c r="D646" s="80"/>
    </row>
    <row r="647" spans="4:4" ht="15.75" customHeight="1" x14ac:dyDescent="0.15">
      <c r="D647" s="80"/>
    </row>
    <row r="648" spans="4:4" ht="15.75" customHeight="1" x14ac:dyDescent="0.15">
      <c r="D648" s="80"/>
    </row>
    <row r="649" spans="4:4" ht="15.75" customHeight="1" x14ac:dyDescent="0.15">
      <c r="D649" s="80"/>
    </row>
    <row r="650" spans="4:4" ht="15.75" customHeight="1" x14ac:dyDescent="0.15">
      <c r="D650" s="80"/>
    </row>
    <row r="651" spans="4:4" ht="15.75" customHeight="1" x14ac:dyDescent="0.15">
      <c r="D651" s="80"/>
    </row>
    <row r="652" spans="4:4" ht="15.75" customHeight="1" x14ac:dyDescent="0.15">
      <c r="D652" s="80"/>
    </row>
    <row r="653" spans="4:4" ht="15.75" customHeight="1" x14ac:dyDescent="0.15">
      <c r="D653" s="80"/>
    </row>
    <row r="654" spans="4:4" ht="15.75" customHeight="1" x14ac:dyDescent="0.15">
      <c r="D654" s="80"/>
    </row>
    <row r="655" spans="4:4" ht="15.75" customHeight="1" x14ac:dyDescent="0.15">
      <c r="D655" s="80"/>
    </row>
    <row r="656" spans="4:4" ht="15.75" customHeight="1" x14ac:dyDescent="0.15">
      <c r="D656" s="80"/>
    </row>
    <row r="657" spans="4:4" ht="15.75" customHeight="1" x14ac:dyDescent="0.15">
      <c r="D657" s="80"/>
    </row>
    <row r="658" spans="4:4" ht="15.75" customHeight="1" x14ac:dyDescent="0.15">
      <c r="D658" s="80"/>
    </row>
    <row r="659" spans="4:4" ht="15.75" customHeight="1" x14ac:dyDescent="0.15">
      <c r="D659" s="80"/>
    </row>
    <row r="660" spans="4:4" ht="15.75" customHeight="1" x14ac:dyDescent="0.15">
      <c r="D660" s="80"/>
    </row>
    <row r="661" spans="4:4" ht="15.75" customHeight="1" x14ac:dyDescent="0.15">
      <c r="D661" s="80"/>
    </row>
    <row r="662" spans="4:4" ht="15.75" customHeight="1" x14ac:dyDescent="0.15">
      <c r="D662" s="80"/>
    </row>
    <row r="663" spans="4:4" ht="15.75" customHeight="1" x14ac:dyDescent="0.15">
      <c r="D663" s="80"/>
    </row>
    <row r="664" spans="4:4" ht="15.75" customHeight="1" x14ac:dyDescent="0.15">
      <c r="D664" s="80"/>
    </row>
    <row r="665" spans="4:4" ht="15.75" customHeight="1" x14ac:dyDescent="0.15">
      <c r="D665" s="80"/>
    </row>
    <row r="666" spans="4:4" ht="15.75" customHeight="1" x14ac:dyDescent="0.15">
      <c r="D666" s="80"/>
    </row>
    <row r="667" spans="4:4" ht="15.75" customHeight="1" x14ac:dyDescent="0.15">
      <c r="D667" s="80"/>
    </row>
    <row r="668" spans="4:4" ht="15.75" customHeight="1" x14ac:dyDescent="0.15">
      <c r="D668" s="80"/>
    </row>
    <row r="669" spans="4:4" ht="15.75" customHeight="1" x14ac:dyDescent="0.15">
      <c r="D669" s="80"/>
    </row>
    <row r="670" spans="4:4" ht="15.75" customHeight="1" x14ac:dyDescent="0.15">
      <c r="D670" s="80"/>
    </row>
    <row r="671" spans="4:4" ht="15.75" customHeight="1" x14ac:dyDescent="0.15">
      <c r="D671" s="80"/>
    </row>
    <row r="672" spans="4:4" ht="15.75" customHeight="1" x14ac:dyDescent="0.15">
      <c r="D672" s="80"/>
    </row>
    <row r="673" spans="4:4" ht="15.75" customHeight="1" x14ac:dyDescent="0.15">
      <c r="D673" s="80"/>
    </row>
    <row r="674" spans="4:4" ht="15.75" customHeight="1" x14ac:dyDescent="0.15">
      <c r="D674" s="80"/>
    </row>
    <row r="675" spans="4:4" ht="15.75" customHeight="1" x14ac:dyDescent="0.15">
      <c r="D675" s="80"/>
    </row>
    <row r="676" spans="4:4" ht="15.75" customHeight="1" x14ac:dyDescent="0.15">
      <c r="D676" s="80"/>
    </row>
    <row r="677" spans="4:4" ht="15.75" customHeight="1" x14ac:dyDescent="0.15">
      <c r="D677" s="80"/>
    </row>
    <row r="678" spans="4:4" ht="15.75" customHeight="1" x14ac:dyDescent="0.15">
      <c r="D678" s="80"/>
    </row>
    <row r="679" spans="4:4" ht="15.75" customHeight="1" x14ac:dyDescent="0.15">
      <c r="D679" s="80"/>
    </row>
    <row r="680" spans="4:4" ht="15.75" customHeight="1" x14ac:dyDescent="0.15">
      <c r="D680" s="80"/>
    </row>
    <row r="681" spans="4:4" ht="15.75" customHeight="1" x14ac:dyDescent="0.15">
      <c r="D681" s="80"/>
    </row>
    <row r="682" spans="4:4" ht="15.75" customHeight="1" x14ac:dyDescent="0.15">
      <c r="D682" s="80"/>
    </row>
    <row r="683" spans="4:4" ht="15.75" customHeight="1" x14ac:dyDescent="0.15">
      <c r="D683" s="80"/>
    </row>
    <row r="684" spans="4:4" ht="15.75" customHeight="1" x14ac:dyDescent="0.15">
      <c r="D684" s="80"/>
    </row>
    <row r="685" spans="4:4" ht="15.75" customHeight="1" x14ac:dyDescent="0.15">
      <c r="D685" s="80"/>
    </row>
    <row r="686" spans="4:4" ht="15.75" customHeight="1" x14ac:dyDescent="0.15">
      <c r="D686" s="80"/>
    </row>
    <row r="687" spans="4:4" ht="15.75" customHeight="1" x14ac:dyDescent="0.15">
      <c r="D687" s="80"/>
    </row>
    <row r="688" spans="4:4" ht="15.75" customHeight="1" x14ac:dyDescent="0.15">
      <c r="D688" s="80"/>
    </row>
    <row r="689" spans="4:4" ht="15.75" customHeight="1" x14ac:dyDescent="0.15">
      <c r="D689" s="80"/>
    </row>
    <row r="690" spans="4:4" ht="15.75" customHeight="1" x14ac:dyDescent="0.15">
      <c r="D690" s="80"/>
    </row>
    <row r="691" spans="4:4" ht="15.75" customHeight="1" x14ac:dyDescent="0.15">
      <c r="D691" s="80"/>
    </row>
    <row r="692" spans="4:4" ht="15.75" customHeight="1" x14ac:dyDescent="0.15">
      <c r="D692" s="80"/>
    </row>
    <row r="693" spans="4:4" ht="15.75" customHeight="1" x14ac:dyDescent="0.15">
      <c r="D693" s="80"/>
    </row>
    <row r="694" spans="4:4" ht="15.75" customHeight="1" x14ac:dyDescent="0.15">
      <c r="D694" s="80"/>
    </row>
    <row r="695" spans="4:4" ht="15.75" customHeight="1" x14ac:dyDescent="0.15">
      <c r="D695" s="80"/>
    </row>
    <row r="696" spans="4:4" ht="15.75" customHeight="1" x14ac:dyDescent="0.15">
      <c r="D696" s="80"/>
    </row>
    <row r="697" spans="4:4" ht="15.75" customHeight="1" x14ac:dyDescent="0.15">
      <c r="D697" s="80"/>
    </row>
    <row r="698" spans="4:4" ht="15.75" customHeight="1" x14ac:dyDescent="0.15">
      <c r="D698" s="80"/>
    </row>
    <row r="699" spans="4:4" ht="15.75" customHeight="1" x14ac:dyDescent="0.15">
      <c r="D699" s="80"/>
    </row>
    <row r="700" spans="4:4" ht="15.75" customHeight="1" x14ac:dyDescent="0.15">
      <c r="D700" s="80"/>
    </row>
    <row r="701" spans="4:4" ht="15.75" customHeight="1" x14ac:dyDescent="0.15">
      <c r="D701" s="80"/>
    </row>
    <row r="702" spans="4:4" ht="15.75" customHeight="1" x14ac:dyDescent="0.15">
      <c r="D702" s="80"/>
    </row>
    <row r="703" spans="4:4" ht="15.75" customHeight="1" x14ac:dyDescent="0.15">
      <c r="D703" s="80"/>
    </row>
    <row r="704" spans="4:4" ht="15.75" customHeight="1" x14ac:dyDescent="0.15">
      <c r="D704" s="80"/>
    </row>
    <row r="705" spans="4:4" ht="15.75" customHeight="1" x14ac:dyDescent="0.15">
      <c r="D705" s="80"/>
    </row>
    <row r="706" spans="4:4" ht="15.75" customHeight="1" x14ac:dyDescent="0.15">
      <c r="D706" s="80"/>
    </row>
    <row r="707" spans="4:4" ht="15.75" customHeight="1" x14ac:dyDescent="0.15">
      <c r="D707" s="80"/>
    </row>
    <row r="708" spans="4:4" ht="15.75" customHeight="1" x14ac:dyDescent="0.15">
      <c r="D708" s="80"/>
    </row>
    <row r="709" spans="4:4" ht="15.75" customHeight="1" x14ac:dyDescent="0.15">
      <c r="D709" s="80"/>
    </row>
    <row r="710" spans="4:4" ht="15.75" customHeight="1" x14ac:dyDescent="0.15">
      <c r="D710" s="80"/>
    </row>
    <row r="711" spans="4:4" ht="15.75" customHeight="1" x14ac:dyDescent="0.15">
      <c r="D711" s="80"/>
    </row>
    <row r="712" spans="4:4" ht="15.75" customHeight="1" x14ac:dyDescent="0.15">
      <c r="D712" s="80"/>
    </row>
    <row r="713" spans="4:4" ht="15.75" customHeight="1" x14ac:dyDescent="0.15">
      <c r="D713" s="80"/>
    </row>
    <row r="714" spans="4:4" ht="15.75" customHeight="1" x14ac:dyDescent="0.15">
      <c r="D714" s="80"/>
    </row>
    <row r="715" spans="4:4" ht="15.75" customHeight="1" x14ac:dyDescent="0.15">
      <c r="D715" s="80"/>
    </row>
    <row r="716" spans="4:4" ht="15.75" customHeight="1" x14ac:dyDescent="0.15">
      <c r="D716" s="80"/>
    </row>
    <row r="717" spans="4:4" ht="15.75" customHeight="1" x14ac:dyDescent="0.15">
      <c r="D717" s="80"/>
    </row>
    <row r="718" spans="4:4" ht="15.75" customHeight="1" x14ac:dyDescent="0.15">
      <c r="D718" s="80"/>
    </row>
    <row r="719" spans="4:4" ht="15.75" customHeight="1" x14ac:dyDescent="0.15">
      <c r="D719" s="80"/>
    </row>
    <row r="720" spans="4:4" ht="15.75" customHeight="1" x14ac:dyDescent="0.15">
      <c r="D720" s="80"/>
    </row>
    <row r="721" spans="4:4" ht="15.75" customHeight="1" x14ac:dyDescent="0.15">
      <c r="D721" s="80"/>
    </row>
    <row r="722" spans="4:4" ht="15.75" customHeight="1" x14ac:dyDescent="0.15">
      <c r="D722" s="80"/>
    </row>
    <row r="723" spans="4:4" ht="15.75" customHeight="1" x14ac:dyDescent="0.15">
      <c r="D723" s="80"/>
    </row>
    <row r="724" spans="4:4" ht="15.75" customHeight="1" x14ac:dyDescent="0.15">
      <c r="D724" s="80"/>
    </row>
    <row r="725" spans="4:4" ht="15.75" customHeight="1" x14ac:dyDescent="0.15">
      <c r="D725" s="80"/>
    </row>
    <row r="726" spans="4:4" ht="15.75" customHeight="1" x14ac:dyDescent="0.15">
      <c r="D726" s="80"/>
    </row>
    <row r="727" spans="4:4" ht="15.75" customHeight="1" x14ac:dyDescent="0.15">
      <c r="D727" s="80"/>
    </row>
    <row r="728" spans="4:4" ht="15.75" customHeight="1" x14ac:dyDescent="0.15">
      <c r="D728" s="80"/>
    </row>
    <row r="729" spans="4:4" ht="15.75" customHeight="1" x14ac:dyDescent="0.15">
      <c r="D729" s="80"/>
    </row>
    <row r="730" spans="4:4" ht="15.75" customHeight="1" x14ac:dyDescent="0.15">
      <c r="D730" s="80"/>
    </row>
    <row r="731" spans="4:4" ht="15.75" customHeight="1" x14ac:dyDescent="0.15">
      <c r="D731" s="80"/>
    </row>
    <row r="732" spans="4:4" ht="15.75" customHeight="1" x14ac:dyDescent="0.15">
      <c r="D732" s="80"/>
    </row>
    <row r="733" spans="4:4" ht="15.75" customHeight="1" x14ac:dyDescent="0.15">
      <c r="D733" s="80"/>
    </row>
    <row r="734" spans="4:4" ht="15.75" customHeight="1" x14ac:dyDescent="0.15">
      <c r="D734" s="80"/>
    </row>
    <row r="735" spans="4:4" ht="15.75" customHeight="1" x14ac:dyDescent="0.15">
      <c r="D735" s="80"/>
    </row>
    <row r="736" spans="4:4" ht="15.75" customHeight="1" x14ac:dyDescent="0.15">
      <c r="D736" s="80"/>
    </row>
    <row r="737" spans="4:4" ht="15.75" customHeight="1" x14ac:dyDescent="0.15">
      <c r="D737" s="80"/>
    </row>
    <row r="738" spans="4:4" ht="15.75" customHeight="1" x14ac:dyDescent="0.15">
      <c r="D738" s="80"/>
    </row>
    <row r="739" spans="4:4" ht="15.75" customHeight="1" x14ac:dyDescent="0.15">
      <c r="D739" s="80"/>
    </row>
    <row r="740" spans="4:4" ht="15.75" customHeight="1" x14ac:dyDescent="0.15">
      <c r="D740" s="80"/>
    </row>
    <row r="741" spans="4:4" ht="15.75" customHeight="1" x14ac:dyDescent="0.15">
      <c r="D741" s="80"/>
    </row>
    <row r="742" spans="4:4" ht="15.75" customHeight="1" x14ac:dyDescent="0.15">
      <c r="D742" s="80"/>
    </row>
    <row r="743" spans="4:4" ht="15.75" customHeight="1" x14ac:dyDescent="0.15">
      <c r="D743" s="80"/>
    </row>
    <row r="744" spans="4:4" ht="15.75" customHeight="1" x14ac:dyDescent="0.15">
      <c r="D744" s="80"/>
    </row>
    <row r="745" spans="4:4" ht="15.75" customHeight="1" x14ac:dyDescent="0.15">
      <c r="D745" s="80"/>
    </row>
    <row r="746" spans="4:4" ht="15.75" customHeight="1" x14ac:dyDescent="0.15">
      <c r="D746" s="80"/>
    </row>
    <row r="747" spans="4:4" ht="15.75" customHeight="1" x14ac:dyDescent="0.15">
      <c r="D747" s="80"/>
    </row>
    <row r="748" spans="4:4" ht="15.75" customHeight="1" x14ac:dyDescent="0.15">
      <c r="D748" s="80"/>
    </row>
    <row r="749" spans="4:4" ht="15.75" customHeight="1" x14ac:dyDescent="0.15">
      <c r="D749" s="80"/>
    </row>
    <row r="750" spans="4:4" ht="15.75" customHeight="1" x14ac:dyDescent="0.15">
      <c r="D750" s="80"/>
    </row>
    <row r="751" spans="4:4" ht="15.75" customHeight="1" x14ac:dyDescent="0.15">
      <c r="D751" s="80"/>
    </row>
    <row r="752" spans="4:4" ht="15.75" customHeight="1" x14ac:dyDescent="0.15">
      <c r="D752" s="80"/>
    </row>
    <row r="753" spans="4:4" ht="15.75" customHeight="1" x14ac:dyDescent="0.15">
      <c r="D753" s="80"/>
    </row>
    <row r="754" spans="4:4" ht="15.75" customHeight="1" x14ac:dyDescent="0.15">
      <c r="D754" s="80"/>
    </row>
    <row r="755" spans="4:4" ht="15.75" customHeight="1" x14ac:dyDescent="0.15">
      <c r="D755" s="80"/>
    </row>
    <row r="756" spans="4:4" ht="15.75" customHeight="1" x14ac:dyDescent="0.15">
      <c r="D756" s="80"/>
    </row>
    <row r="757" spans="4:4" ht="15.75" customHeight="1" x14ac:dyDescent="0.15">
      <c r="D757" s="80"/>
    </row>
    <row r="758" spans="4:4" ht="15.75" customHeight="1" x14ac:dyDescent="0.15">
      <c r="D758" s="80"/>
    </row>
    <row r="759" spans="4:4" ht="15.75" customHeight="1" x14ac:dyDescent="0.15">
      <c r="D759" s="80"/>
    </row>
    <row r="760" spans="4:4" ht="15.75" customHeight="1" x14ac:dyDescent="0.15">
      <c r="D760" s="80"/>
    </row>
    <row r="761" spans="4:4" ht="15.75" customHeight="1" x14ac:dyDescent="0.15">
      <c r="D761" s="80"/>
    </row>
    <row r="762" spans="4:4" ht="15.75" customHeight="1" x14ac:dyDescent="0.15">
      <c r="D762" s="80"/>
    </row>
    <row r="763" spans="4:4" ht="15.75" customHeight="1" x14ac:dyDescent="0.15">
      <c r="D763" s="80"/>
    </row>
    <row r="764" spans="4:4" ht="15.75" customHeight="1" x14ac:dyDescent="0.15">
      <c r="D764" s="80"/>
    </row>
    <row r="765" spans="4:4" ht="15.75" customHeight="1" x14ac:dyDescent="0.15">
      <c r="D765" s="80"/>
    </row>
    <row r="766" spans="4:4" ht="15.75" customHeight="1" x14ac:dyDescent="0.15">
      <c r="D766" s="80"/>
    </row>
    <row r="767" spans="4:4" ht="15.75" customHeight="1" x14ac:dyDescent="0.15">
      <c r="D767" s="80"/>
    </row>
    <row r="768" spans="4:4" ht="15.75" customHeight="1" x14ac:dyDescent="0.15">
      <c r="D768" s="80"/>
    </row>
    <row r="769" spans="4:4" ht="15.75" customHeight="1" x14ac:dyDescent="0.15">
      <c r="D769" s="80"/>
    </row>
    <row r="770" spans="4:4" ht="15.75" customHeight="1" x14ac:dyDescent="0.15">
      <c r="D770" s="80"/>
    </row>
    <row r="771" spans="4:4" ht="15.75" customHeight="1" x14ac:dyDescent="0.15">
      <c r="D771" s="80"/>
    </row>
    <row r="772" spans="4:4" ht="15.75" customHeight="1" x14ac:dyDescent="0.15">
      <c r="D772" s="80"/>
    </row>
    <row r="773" spans="4:4" ht="15.75" customHeight="1" x14ac:dyDescent="0.15">
      <c r="D773" s="80"/>
    </row>
    <row r="774" spans="4:4" ht="15.75" customHeight="1" x14ac:dyDescent="0.15">
      <c r="D774" s="80"/>
    </row>
    <row r="775" spans="4:4" ht="15.75" customHeight="1" x14ac:dyDescent="0.15">
      <c r="D775" s="80"/>
    </row>
    <row r="776" spans="4:4" ht="15.75" customHeight="1" x14ac:dyDescent="0.15">
      <c r="D776" s="80"/>
    </row>
    <row r="777" spans="4:4" ht="15.75" customHeight="1" x14ac:dyDescent="0.15">
      <c r="D777" s="80"/>
    </row>
    <row r="778" spans="4:4" ht="15.75" customHeight="1" x14ac:dyDescent="0.15">
      <c r="D778" s="80"/>
    </row>
    <row r="779" spans="4:4" ht="15.75" customHeight="1" x14ac:dyDescent="0.15">
      <c r="D779" s="80"/>
    </row>
    <row r="780" spans="4:4" ht="15.75" customHeight="1" x14ac:dyDescent="0.15">
      <c r="D780" s="80"/>
    </row>
    <row r="781" spans="4:4" ht="15.75" customHeight="1" x14ac:dyDescent="0.15">
      <c r="D781" s="80"/>
    </row>
    <row r="782" spans="4:4" ht="15.75" customHeight="1" x14ac:dyDescent="0.15">
      <c r="D782" s="80"/>
    </row>
    <row r="783" spans="4:4" ht="15.75" customHeight="1" x14ac:dyDescent="0.15">
      <c r="D783" s="80"/>
    </row>
    <row r="784" spans="4:4" ht="15.75" customHeight="1" x14ac:dyDescent="0.15">
      <c r="D784" s="80"/>
    </row>
    <row r="785" spans="4:4" ht="15.75" customHeight="1" x14ac:dyDescent="0.15">
      <c r="D785" s="80"/>
    </row>
    <row r="786" spans="4:4" ht="15.75" customHeight="1" x14ac:dyDescent="0.15">
      <c r="D786" s="80"/>
    </row>
    <row r="787" spans="4:4" ht="15.75" customHeight="1" x14ac:dyDescent="0.15">
      <c r="D787" s="80"/>
    </row>
    <row r="788" spans="4:4" ht="15.75" customHeight="1" x14ac:dyDescent="0.15">
      <c r="D788" s="80"/>
    </row>
    <row r="789" spans="4:4" ht="15.75" customHeight="1" x14ac:dyDescent="0.15">
      <c r="D789" s="80"/>
    </row>
    <row r="790" spans="4:4" ht="15.75" customHeight="1" x14ac:dyDescent="0.15">
      <c r="D790" s="80"/>
    </row>
    <row r="791" spans="4:4" ht="15.75" customHeight="1" x14ac:dyDescent="0.15">
      <c r="D791" s="80"/>
    </row>
    <row r="792" spans="4:4" ht="15.75" customHeight="1" x14ac:dyDescent="0.15">
      <c r="D792" s="80"/>
    </row>
    <row r="793" spans="4:4" ht="15.75" customHeight="1" x14ac:dyDescent="0.15">
      <c r="D793" s="80"/>
    </row>
    <row r="794" spans="4:4" ht="15.75" customHeight="1" x14ac:dyDescent="0.15">
      <c r="D794" s="80"/>
    </row>
    <row r="795" spans="4:4" ht="15.75" customHeight="1" x14ac:dyDescent="0.15">
      <c r="D795" s="80"/>
    </row>
    <row r="796" spans="4:4" ht="15.75" customHeight="1" x14ac:dyDescent="0.15">
      <c r="D796" s="80"/>
    </row>
    <row r="797" spans="4:4" ht="15.75" customHeight="1" x14ac:dyDescent="0.15">
      <c r="D797" s="80"/>
    </row>
    <row r="798" spans="4:4" ht="15.75" customHeight="1" x14ac:dyDescent="0.15">
      <c r="D798" s="80"/>
    </row>
    <row r="799" spans="4:4" ht="15.75" customHeight="1" x14ac:dyDescent="0.15">
      <c r="D799" s="80"/>
    </row>
    <row r="800" spans="4:4" ht="15.75" customHeight="1" x14ac:dyDescent="0.15">
      <c r="D800" s="80"/>
    </row>
    <row r="801" spans="4:4" ht="15.75" customHeight="1" x14ac:dyDescent="0.15">
      <c r="D801" s="80"/>
    </row>
    <row r="802" spans="4:4" ht="15.75" customHeight="1" x14ac:dyDescent="0.15">
      <c r="D802" s="80"/>
    </row>
    <row r="803" spans="4:4" ht="15.75" customHeight="1" x14ac:dyDescent="0.15">
      <c r="D803" s="80"/>
    </row>
    <row r="804" spans="4:4" ht="15.75" customHeight="1" x14ac:dyDescent="0.15">
      <c r="D804" s="80"/>
    </row>
    <row r="805" spans="4:4" ht="15.75" customHeight="1" x14ac:dyDescent="0.15">
      <c r="D805" s="80"/>
    </row>
    <row r="806" spans="4:4" ht="15.75" customHeight="1" x14ac:dyDescent="0.15">
      <c r="D806" s="80"/>
    </row>
    <row r="807" spans="4:4" ht="15.75" customHeight="1" x14ac:dyDescent="0.15">
      <c r="D807" s="80"/>
    </row>
    <row r="808" spans="4:4" ht="15.75" customHeight="1" x14ac:dyDescent="0.15">
      <c r="D808" s="80"/>
    </row>
    <row r="809" spans="4:4" ht="15.75" customHeight="1" x14ac:dyDescent="0.15">
      <c r="D809" s="80"/>
    </row>
    <row r="810" spans="4:4" ht="15.75" customHeight="1" x14ac:dyDescent="0.15">
      <c r="D810" s="80"/>
    </row>
    <row r="811" spans="4:4" ht="15.75" customHeight="1" x14ac:dyDescent="0.15">
      <c r="D811" s="80"/>
    </row>
    <row r="812" spans="4:4" ht="15.75" customHeight="1" x14ac:dyDescent="0.15">
      <c r="D812" s="80"/>
    </row>
    <row r="813" spans="4:4" ht="15.75" customHeight="1" x14ac:dyDescent="0.15">
      <c r="D813" s="80"/>
    </row>
    <row r="814" spans="4:4" ht="15.75" customHeight="1" x14ac:dyDescent="0.15">
      <c r="D814" s="80"/>
    </row>
    <row r="815" spans="4:4" ht="15.75" customHeight="1" x14ac:dyDescent="0.15">
      <c r="D815" s="80"/>
    </row>
    <row r="816" spans="4:4" ht="15.75" customHeight="1" x14ac:dyDescent="0.15">
      <c r="D816" s="80"/>
    </row>
    <row r="817" spans="4:4" ht="15.75" customHeight="1" x14ac:dyDescent="0.15">
      <c r="D817" s="80"/>
    </row>
    <row r="818" spans="4:4" ht="15.75" customHeight="1" x14ac:dyDescent="0.15">
      <c r="D818" s="80"/>
    </row>
    <row r="819" spans="4:4" ht="15.75" customHeight="1" x14ac:dyDescent="0.15">
      <c r="D819" s="80"/>
    </row>
    <row r="820" spans="4:4" ht="15.75" customHeight="1" x14ac:dyDescent="0.15">
      <c r="D820" s="80"/>
    </row>
    <row r="821" spans="4:4" ht="15.75" customHeight="1" x14ac:dyDescent="0.15">
      <c r="D821" s="80"/>
    </row>
    <row r="822" spans="4:4" ht="15.75" customHeight="1" x14ac:dyDescent="0.15">
      <c r="D822" s="80"/>
    </row>
    <row r="823" spans="4:4" ht="15.75" customHeight="1" x14ac:dyDescent="0.15">
      <c r="D823" s="80"/>
    </row>
    <row r="824" spans="4:4" ht="15.75" customHeight="1" x14ac:dyDescent="0.15">
      <c r="D824" s="80"/>
    </row>
    <row r="825" spans="4:4" ht="15.75" customHeight="1" x14ac:dyDescent="0.15">
      <c r="D825" s="80"/>
    </row>
    <row r="826" spans="4:4" ht="15.75" customHeight="1" x14ac:dyDescent="0.15">
      <c r="D826" s="80"/>
    </row>
    <row r="827" spans="4:4" ht="15.75" customHeight="1" x14ac:dyDescent="0.15">
      <c r="D827" s="80"/>
    </row>
    <row r="828" spans="4:4" ht="15.75" customHeight="1" x14ac:dyDescent="0.15">
      <c r="D828" s="80"/>
    </row>
    <row r="829" spans="4:4" ht="15.75" customHeight="1" x14ac:dyDescent="0.15">
      <c r="D829" s="80"/>
    </row>
    <row r="830" spans="4:4" ht="15.75" customHeight="1" x14ac:dyDescent="0.15">
      <c r="D830" s="80"/>
    </row>
    <row r="831" spans="4:4" ht="15.75" customHeight="1" x14ac:dyDescent="0.15">
      <c r="D831" s="80"/>
    </row>
    <row r="832" spans="4:4" ht="15.75" customHeight="1" x14ac:dyDescent="0.15">
      <c r="D832" s="80"/>
    </row>
    <row r="833" spans="4:4" ht="15.75" customHeight="1" x14ac:dyDescent="0.15">
      <c r="D833" s="80"/>
    </row>
    <row r="834" spans="4:4" ht="15.75" customHeight="1" x14ac:dyDescent="0.15">
      <c r="D834" s="80"/>
    </row>
    <row r="835" spans="4:4" ht="15.75" customHeight="1" x14ac:dyDescent="0.15">
      <c r="D835" s="80"/>
    </row>
    <row r="836" spans="4:4" ht="15.75" customHeight="1" x14ac:dyDescent="0.15">
      <c r="D836" s="80"/>
    </row>
    <row r="837" spans="4:4" ht="15.75" customHeight="1" x14ac:dyDescent="0.15">
      <c r="D837" s="80"/>
    </row>
    <row r="838" spans="4:4" ht="15.75" customHeight="1" x14ac:dyDescent="0.15">
      <c r="D838" s="80"/>
    </row>
    <row r="839" spans="4:4" ht="15.75" customHeight="1" x14ac:dyDescent="0.15">
      <c r="D839" s="80"/>
    </row>
    <row r="840" spans="4:4" ht="15.75" customHeight="1" x14ac:dyDescent="0.15">
      <c r="D840" s="80"/>
    </row>
    <row r="841" spans="4:4" ht="15.75" customHeight="1" x14ac:dyDescent="0.15">
      <c r="D841" s="80"/>
    </row>
    <row r="842" spans="4:4" ht="15.75" customHeight="1" x14ac:dyDescent="0.15">
      <c r="D842" s="80"/>
    </row>
    <row r="843" spans="4:4" ht="15.75" customHeight="1" x14ac:dyDescent="0.15">
      <c r="D843" s="80"/>
    </row>
    <row r="844" spans="4:4" ht="15.75" customHeight="1" x14ac:dyDescent="0.15">
      <c r="D844" s="80"/>
    </row>
    <row r="845" spans="4:4" ht="15.75" customHeight="1" x14ac:dyDescent="0.15">
      <c r="D845" s="80"/>
    </row>
    <row r="846" spans="4:4" ht="15.75" customHeight="1" x14ac:dyDescent="0.15">
      <c r="D846" s="80"/>
    </row>
    <row r="847" spans="4:4" ht="15.75" customHeight="1" x14ac:dyDescent="0.15">
      <c r="D847" s="80"/>
    </row>
    <row r="848" spans="4:4" ht="15.75" customHeight="1" x14ac:dyDescent="0.15">
      <c r="D848" s="80"/>
    </row>
    <row r="849" spans="4:4" ht="15.75" customHeight="1" x14ac:dyDescent="0.15">
      <c r="D849" s="80"/>
    </row>
    <row r="850" spans="4:4" ht="15.75" customHeight="1" x14ac:dyDescent="0.15">
      <c r="D850" s="80"/>
    </row>
    <row r="851" spans="4:4" ht="15.75" customHeight="1" x14ac:dyDescent="0.15">
      <c r="D851" s="80"/>
    </row>
    <row r="852" spans="4:4" ht="15.75" customHeight="1" x14ac:dyDescent="0.15">
      <c r="D852" s="80"/>
    </row>
    <row r="853" spans="4:4" ht="15.75" customHeight="1" x14ac:dyDescent="0.15">
      <c r="D853" s="80"/>
    </row>
    <row r="854" spans="4:4" ht="15.75" customHeight="1" x14ac:dyDescent="0.15">
      <c r="D854" s="80"/>
    </row>
    <row r="855" spans="4:4" ht="15.75" customHeight="1" x14ac:dyDescent="0.15">
      <c r="D855" s="80"/>
    </row>
    <row r="856" spans="4:4" ht="15.75" customHeight="1" x14ac:dyDescent="0.15">
      <c r="D856" s="80"/>
    </row>
    <row r="857" spans="4:4" ht="15.75" customHeight="1" x14ac:dyDescent="0.15">
      <c r="D857" s="80"/>
    </row>
    <row r="858" spans="4:4" ht="15.75" customHeight="1" x14ac:dyDescent="0.15">
      <c r="D858" s="80"/>
    </row>
    <row r="859" spans="4:4" ht="15.75" customHeight="1" x14ac:dyDescent="0.15">
      <c r="D859" s="80"/>
    </row>
    <row r="860" spans="4:4" ht="15.75" customHeight="1" x14ac:dyDescent="0.15">
      <c r="D860" s="80"/>
    </row>
    <row r="861" spans="4:4" ht="15.75" customHeight="1" x14ac:dyDescent="0.15">
      <c r="D861" s="80"/>
    </row>
    <row r="862" spans="4:4" ht="15.75" customHeight="1" x14ac:dyDescent="0.15">
      <c r="D862" s="80"/>
    </row>
    <row r="863" spans="4:4" ht="15.75" customHeight="1" x14ac:dyDescent="0.15">
      <c r="D863" s="80"/>
    </row>
    <row r="864" spans="4:4" ht="15.75" customHeight="1" x14ac:dyDescent="0.15">
      <c r="D864" s="80"/>
    </row>
    <row r="865" spans="4:4" ht="15.75" customHeight="1" x14ac:dyDescent="0.15">
      <c r="D865" s="80"/>
    </row>
    <row r="866" spans="4:4" ht="15.75" customHeight="1" x14ac:dyDescent="0.15">
      <c r="D866" s="80"/>
    </row>
    <row r="867" spans="4:4" ht="15.75" customHeight="1" x14ac:dyDescent="0.15">
      <c r="D867" s="80"/>
    </row>
    <row r="868" spans="4:4" ht="15.75" customHeight="1" x14ac:dyDescent="0.15">
      <c r="D868" s="80"/>
    </row>
    <row r="869" spans="4:4" ht="15.75" customHeight="1" x14ac:dyDescent="0.15">
      <c r="D869" s="80"/>
    </row>
    <row r="870" spans="4:4" ht="15.75" customHeight="1" x14ac:dyDescent="0.15">
      <c r="D870" s="80"/>
    </row>
    <row r="871" spans="4:4" ht="15.75" customHeight="1" x14ac:dyDescent="0.15">
      <c r="D871" s="80"/>
    </row>
    <row r="872" spans="4:4" ht="15.75" customHeight="1" x14ac:dyDescent="0.15">
      <c r="D872" s="80"/>
    </row>
    <row r="873" spans="4:4" ht="15.75" customHeight="1" x14ac:dyDescent="0.15">
      <c r="D873" s="80"/>
    </row>
    <row r="874" spans="4:4" ht="15.75" customHeight="1" x14ac:dyDescent="0.15">
      <c r="D874" s="80"/>
    </row>
    <row r="875" spans="4:4" ht="15.75" customHeight="1" x14ac:dyDescent="0.15">
      <c r="D875" s="80"/>
    </row>
    <row r="876" spans="4:4" ht="15.75" customHeight="1" x14ac:dyDescent="0.15">
      <c r="D876" s="80"/>
    </row>
    <row r="877" spans="4:4" ht="15.75" customHeight="1" x14ac:dyDescent="0.15">
      <c r="D877" s="80"/>
    </row>
    <row r="878" spans="4:4" ht="15.75" customHeight="1" x14ac:dyDescent="0.15">
      <c r="D878" s="80"/>
    </row>
    <row r="879" spans="4:4" ht="15.75" customHeight="1" x14ac:dyDescent="0.15">
      <c r="D879" s="80"/>
    </row>
    <row r="880" spans="4:4" ht="15.75" customHeight="1" x14ac:dyDescent="0.15">
      <c r="D880" s="80"/>
    </row>
    <row r="881" spans="4:4" ht="15.75" customHeight="1" x14ac:dyDescent="0.15">
      <c r="D881" s="80"/>
    </row>
    <row r="882" spans="4:4" ht="15.75" customHeight="1" x14ac:dyDescent="0.15">
      <c r="D882" s="80"/>
    </row>
    <row r="883" spans="4:4" ht="15.75" customHeight="1" x14ac:dyDescent="0.15">
      <c r="D883" s="80"/>
    </row>
    <row r="884" spans="4:4" ht="15.75" customHeight="1" x14ac:dyDescent="0.15">
      <c r="D884" s="80"/>
    </row>
    <row r="885" spans="4:4" ht="15.75" customHeight="1" x14ac:dyDescent="0.15">
      <c r="D885" s="80"/>
    </row>
    <row r="886" spans="4:4" ht="15.75" customHeight="1" x14ac:dyDescent="0.15">
      <c r="D886" s="80"/>
    </row>
    <row r="887" spans="4:4" ht="15.75" customHeight="1" x14ac:dyDescent="0.15">
      <c r="D887" s="80"/>
    </row>
    <row r="888" spans="4:4" ht="15.75" customHeight="1" x14ac:dyDescent="0.15">
      <c r="D888" s="80"/>
    </row>
    <row r="889" spans="4:4" ht="15.75" customHeight="1" x14ac:dyDescent="0.15">
      <c r="D889" s="80"/>
    </row>
    <row r="890" spans="4:4" ht="15.75" customHeight="1" x14ac:dyDescent="0.15">
      <c r="D890" s="80"/>
    </row>
    <row r="891" spans="4:4" ht="15.75" customHeight="1" x14ac:dyDescent="0.15">
      <c r="D891" s="80"/>
    </row>
    <row r="892" spans="4:4" ht="15.75" customHeight="1" x14ac:dyDescent="0.15">
      <c r="D892" s="80"/>
    </row>
    <row r="893" spans="4:4" ht="15.75" customHeight="1" x14ac:dyDescent="0.15">
      <c r="D893" s="80"/>
    </row>
    <row r="894" spans="4:4" ht="15.75" customHeight="1" x14ac:dyDescent="0.15">
      <c r="D894" s="80"/>
    </row>
    <row r="895" spans="4:4" ht="15.75" customHeight="1" x14ac:dyDescent="0.15">
      <c r="D895" s="80"/>
    </row>
    <row r="896" spans="4:4" ht="15.75" customHeight="1" x14ac:dyDescent="0.15">
      <c r="D896" s="80"/>
    </row>
    <row r="897" spans="4:4" ht="15.75" customHeight="1" x14ac:dyDescent="0.15">
      <c r="D897" s="80"/>
    </row>
    <row r="898" spans="4:4" ht="15.75" customHeight="1" x14ac:dyDescent="0.15">
      <c r="D898" s="80"/>
    </row>
    <row r="899" spans="4:4" ht="15.75" customHeight="1" x14ac:dyDescent="0.15">
      <c r="D899" s="80"/>
    </row>
    <row r="900" spans="4:4" ht="15.75" customHeight="1" x14ac:dyDescent="0.15">
      <c r="D900" s="80"/>
    </row>
    <row r="901" spans="4:4" ht="15.75" customHeight="1" x14ac:dyDescent="0.15">
      <c r="D901" s="80"/>
    </row>
    <row r="902" spans="4:4" ht="15.75" customHeight="1" x14ac:dyDescent="0.15">
      <c r="D902" s="80"/>
    </row>
    <row r="903" spans="4:4" ht="15.75" customHeight="1" x14ac:dyDescent="0.15">
      <c r="D903" s="80"/>
    </row>
    <row r="904" spans="4:4" ht="15.75" customHeight="1" x14ac:dyDescent="0.15">
      <c r="D904" s="80"/>
    </row>
    <row r="905" spans="4:4" ht="15.75" customHeight="1" x14ac:dyDescent="0.15">
      <c r="D905" s="80"/>
    </row>
    <row r="906" spans="4:4" ht="15.75" customHeight="1" x14ac:dyDescent="0.15">
      <c r="D906" s="80"/>
    </row>
    <row r="907" spans="4:4" ht="15.75" customHeight="1" x14ac:dyDescent="0.15">
      <c r="D907" s="80"/>
    </row>
    <row r="908" spans="4:4" ht="15.75" customHeight="1" x14ac:dyDescent="0.15">
      <c r="D908" s="80"/>
    </row>
    <row r="909" spans="4:4" ht="15.75" customHeight="1" x14ac:dyDescent="0.15">
      <c r="D909" s="80"/>
    </row>
    <row r="910" spans="4:4" ht="15.75" customHeight="1" x14ac:dyDescent="0.15">
      <c r="D910" s="80"/>
    </row>
    <row r="911" spans="4:4" ht="15.75" customHeight="1" x14ac:dyDescent="0.15">
      <c r="D911" s="80"/>
    </row>
    <row r="912" spans="4:4" ht="15.75" customHeight="1" x14ac:dyDescent="0.15">
      <c r="D912" s="80"/>
    </row>
    <row r="913" spans="4:4" ht="15.75" customHeight="1" x14ac:dyDescent="0.15">
      <c r="D913" s="80"/>
    </row>
    <row r="914" spans="4:4" ht="15.75" customHeight="1" x14ac:dyDescent="0.15">
      <c r="D914" s="80"/>
    </row>
    <row r="915" spans="4:4" ht="15.75" customHeight="1" x14ac:dyDescent="0.15">
      <c r="D915" s="80"/>
    </row>
    <row r="916" spans="4:4" ht="15.75" customHeight="1" x14ac:dyDescent="0.15">
      <c r="D916" s="80"/>
    </row>
    <row r="917" spans="4:4" ht="15.75" customHeight="1" x14ac:dyDescent="0.15">
      <c r="D917" s="80"/>
    </row>
    <row r="918" spans="4:4" ht="15.75" customHeight="1" x14ac:dyDescent="0.15">
      <c r="D918" s="80"/>
    </row>
    <row r="919" spans="4:4" ht="15.75" customHeight="1" x14ac:dyDescent="0.15">
      <c r="D919" s="80"/>
    </row>
    <row r="920" spans="4:4" ht="15.75" customHeight="1" x14ac:dyDescent="0.15">
      <c r="D920" s="80"/>
    </row>
    <row r="921" spans="4:4" ht="15.75" customHeight="1" x14ac:dyDescent="0.15">
      <c r="D921" s="80"/>
    </row>
    <row r="922" spans="4:4" ht="15.75" customHeight="1" x14ac:dyDescent="0.15">
      <c r="D922" s="80"/>
    </row>
    <row r="923" spans="4:4" ht="15.75" customHeight="1" x14ac:dyDescent="0.15">
      <c r="D923" s="80"/>
    </row>
    <row r="924" spans="4:4" ht="15.75" customHeight="1" x14ac:dyDescent="0.15">
      <c r="D924" s="80"/>
    </row>
    <row r="925" spans="4:4" ht="15.75" customHeight="1" x14ac:dyDescent="0.15">
      <c r="D925" s="80"/>
    </row>
    <row r="926" spans="4:4" ht="15.75" customHeight="1" x14ac:dyDescent="0.15">
      <c r="D926" s="80"/>
    </row>
    <row r="927" spans="4:4" ht="15.75" customHeight="1" x14ac:dyDescent="0.15">
      <c r="D927" s="80"/>
    </row>
    <row r="928" spans="4:4" ht="15.75" customHeight="1" x14ac:dyDescent="0.15">
      <c r="D928" s="80"/>
    </row>
    <row r="929" spans="4:4" ht="15.75" customHeight="1" x14ac:dyDescent="0.15">
      <c r="D929" s="80"/>
    </row>
    <row r="930" spans="4:4" ht="15.75" customHeight="1" x14ac:dyDescent="0.15">
      <c r="D930" s="80"/>
    </row>
    <row r="931" spans="4:4" ht="15.75" customHeight="1" x14ac:dyDescent="0.15">
      <c r="D931" s="80"/>
    </row>
    <row r="932" spans="4:4" ht="15.75" customHeight="1" x14ac:dyDescent="0.15">
      <c r="D932" s="80"/>
    </row>
    <row r="933" spans="4:4" ht="15.75" customHeight="1" x14ac:dyDescent="0.15">
      <c r="D933" s="80"/>
    </row>
    <row r="934" spans="4:4" ht="15.75" customHeight="1" x14ac:dyDescent="0.15">
      <c r="D934" s="80"/>
    </row>
    <row r="935" spans="4:4" ht="15.75" customHeight="1" x14ac:dyDescent="0.15">
      <c r="D935" s="80"/>
    </row>
    <row r="936" spans="4:4" ht="15.75" customHeight="1" x14ac:dyDescent="0.15">
      <c r="D936" s="80"/>
    </row>
    <row r="937" spans="4:4" ht="15.75" customHeight="1" x14ac:dyDescent="0.15">
      <c r="D937" s="80"/>
    </row>
    <row r="938" spans="4:4" ht="15.75" customHeight="1" x14ac:dyDescent="0.15">
      <c r="D938" s="80"/>
    </row>
    <row r="939" spans="4:4" ht="15.75" customHeight="1" x14ac:dyDescent="0.15">
      <c r="D939" s="80"/>
    </row>
    <row r="940" spans="4:4" ht="15.75" customHeight="1" x14ac:dyDescent="0.15">
      <c r="D940" s="80"/>
    </row>
    <row r="941" spans="4:4" ht="15.75" customHeight="1" x14ac:dyDescent="0.15">
      <c r="D941" s="80"/>
    </row>
    <row r="942" spans="4:4" ht="15.75" customHeight="1" x14ac:dyDescent="0.15">
      <c r="D942" s="80"/>
    </row>
    <row r="943" spans="4:4" ht="15.75" customHeight="1" x14ac:dyDescent="0.15">
      <c r="D943" s="80"/>
    </row>
    <row r="944" spans="4:4" ht="15.75" customHeight="1" x14ac:dyDescent="0.15">
      <c r="D944" s="80"/>
    </row>
    <row r="945" spans="4:4" ht="15.75" customHeight="1" x14ac:dyDescent="0.15">
      <c r="D945" s="80"/>
    </row>
    <row r="946" spans="4:4" ht="15.75" customHeight="1" x14ac:dyDescent="0.15">
      <c r="D946" s="80"/>
    </row>
    <row r="947" spans="4:4" ht="15.75" customHeight="1" x14ac:dyDescent="0.15">
      <c r="D947" s="80"/>
    </row>
    <row r="948" spans="4:4" ht="15.75" customHeight="1" x14ac:dyDescent="0.15">
      <c r="D948" s="80"/>
    </row>
    <row r="949" spans="4:4" ht="15.75" customHeight="1" x14ac:dyDescent="0.15">
      <c r="D949" s="80"/>
    </row>
    <row r="950" spans="4:4" ht="15.75" customHeight="1" x14ac:dyDescent="0.15">
      <c r="D950" s="80"/>
    </row>
    <row r="951" spans="4:4" ht="15.75" customHeight="1" x14ac:dyDescent="0.15">
      <c r="D951" s="80"/>
    </row>
    <row r="952" spans="4:4" ht="15.75" customHeight="1" x14ac:dyDescent="0.15">
      <c r="D952" s="80"/>
    </row>
    <row r="953" spans="4:4" ht="15.75" customHeight="1" x14ac:dyDescent="0.15">
      <c r="D953" s="80"/>
    </row>
    <row r="954" spans="4:4" ht="15.75" customHeight="1" x14ac:dyDescent="0.15">
      <c r="D954" s="80"/>
    </row>
    <row r="955" spans="4:4" ht="15.75" customHeight="1" x14ac:dyDescent="0.15">
      <c r="D955" s="80"/>
    </row>
    <row r="956" spans="4:4" ht="15.75" customHeight="1" x14ac:dyDescent="0.15">
      <c r="D956" s="80"/>
    </row>
    <row r="957" spans="4:4" ht="15.75" customHeight="1" x14ac:dyDescent="0.15">
      <c r="D957" s="80"/>
    </row>
    <row r="958" spans="4:4" ht="15.75" customHeight="1" x14ac:dyDescent="0.15">
      <c r="D958" s="80"/>
    </row>
    <row r="959" spans="4:4" ht="15.75" customHeight="1" x14ac:dyDescent="0.15">
      <c r="D959" s="80"/>
    </row>
    <row r="960" spans="4:4" ht="15.75" customHeight="1" x14ac:dyDescent="0.15">
      <c r="D960" s="80"/>
    </row>
    <row r="961" spans="4:4" ht="15.75" customHeight="1" x14ac:dyDescent="0.15">
      <c r="D961" s="80"/>
    </row>
    <row r="962" spans="4:4" ht="15.75" customHeight="1" x14ac:dyDescent="0.15">
      <c r="D962" s="80"/>
    </row>
    <row r="963" spans="4:4" ht="15.75" customHeight="1" x14ac:dyDescent="0.15">
      <c r="D963" s="80"/>
    </row>
    <row r="964" spans="4:4" ht="15.75" customHeight="1" x14ac:dyDescent="0.15">
      <c r="D964" s="80"/>
    </row>
    <row r="965" spans="4:4" ht="15.75" customHeight="1" x14ac:dyDescent="0.15">
      <c r="D965" s="80"/>
    </row>
    <row r="966" spans="4:4" ht="15.75" customHeight="1" x14ac:dyDescent="0.15">
      <c r="D966" s="80"/>
    </row>
    <row r="967" spans="4:4" ht="15.75" customHeight="1" x14ac:dyDescent="0.15">
      <c r="D967" s="80"/>
    </row>
    <row r="968" spans="4:4" ht="15.75" customHeight="1" x14ac:dyDescent="0.15">
      <c r="D968" s="80"/>
    </row>
    <row r="969" spans="4:4" ht="15.75" customHeight="1" x14ac:dyDescent="0.15">
      <c r="D969" s="80"/>
    </row>
    <row r="970" spans="4:4" ht="15.75" customHeight="1" x14ac:dyDescent="0.15">
      <c r="D970" s="80"/>
    </row>
    <row r="971" spans="4:4" ht="15.75" customHeight="1" x14ac:dyDescent="0.15">
      <c r="D971" s="80"/>
    </row>
    <row r="972" spans="4:4" ht="15.75" customHeight="1" x14ac:dyDescent="0.15">
      <c r="D972" s="80"/>
    </row>
    <row r="973" spans="4:4" ht="15.75" customHeight="1" x14ac:dyDescent="0.15">
      <c r="D973" s="80"/>
    </row>
    <row r="974" spans="4:4" ht="15.75" customHeight="1" x14ac:dyDescent="0.15">
      <c r="D974" s="80"/>
    </row>
    <row r="975" spans="4:4" ht="15.75" customHeight="1" x14ac:dyDescent="0.15">
      <c r="D975" s="80"/>
    </row>
    <row r="976" spans="4:4" ht="15.75" customHeight="1" x14ac:dyDescent="0.15">
      <c r="D976" s="80"/>
    </row>
    <row r="977" spans="4:4" ht="15.75" customHeight="1" x14ac:dyDescent="0.15">
      <c r="D977" s="80"/>
    </row>
    <row r="978" spans="4:4" ht="15.75" customHeight="1" x14ac:dyDescent="0.15">
      <c r="D978" s="80"/>
    </row>
    <row r="979" spans="4:4" ht="15.75" customHeight="1" x14ac:dyDescent="0.15">
      <c r="D979" s="80"/>
    </row>
    <row r="980" spans="4:4" ht="15.75" customHeight="1" x14ac:dyDescent="0.15">
      <c r="D980" s="80"/>
    </row>
    <row r="981" spans="4:4" ht="15.75" customHeight="1" x14ac:dyDescent="0.15">
      <c r="D981" s="80"/>
    </row>
    <row r="982" spans="4:4" ht="15.75" customHeight="1" x14ac:dyDescent="0.15">
      <c r="D982" s="80"/>
    </row>
    <row r="983" spans="4:4" ht="15.75" customHeight="1" x14ac:dyDescent="0.15">
      <c r="D983" s="80"/>
    </row>
    <row r="984" spans="4:4" ht="15.75" customHeight="1" x14ac:dyDescent="0.15">
      <c r="D984" s="80"/>
    </row>
    <row r="985" spans="4:4" ht="15.75" customHeight="1" x14ac:dyDescent="0.15">
      <c r="D985" s="80"/>
    </row>
    <row r="986" spans="4:4" ht="15.75" customHeight="1" x14ac:dyDescent="0.15">
      <c r="D986" s="80"/>
    </row>
    <row r="987" spans="4:4" ht="15.75" customHeight="1" x14ac:dyDescent="0.15">
      <c r="D987" s="80"/>
    </row>
    <row r="988" spans="4:4" ht="15.75" customHeight="1" x14ac:dyDescent="0.15">
      <c r="D988" s="80"/>
    </row>
    <row r="989" spans="4:4" ht="15.75" customHeight="1" x14ac:dyDescent="0.15">
      <c r="D989" s="80"/>
    </row>
    <row r="990" spans="4:4" ht="15.75" customHeight="1" x14ac:dyDescent="0.15">
      <c r="D990" s="80"/>
    </row>
    <row r="991" spans="4:4" ht="15.75" customHeight="1" x14ac:dyDescent="0.15">
      <c r="D991" s="80"/>
    </row>
    <row r="992" spans="4:4" ht="15.75" customHeight="1" x14ac:dyDescent="0.15">
      <c r="D992" s="80"/>
    </row>
    <row r="993" spans="4:4" ht="15.75" customHeight="1" x14ac:dyDescent="0.15">
      <c r="D993" s="80"/>
    </row>
    <row r="994" spans="4:4" ht="15.75" customHeight="1" x14ac:dyDescent="0.15">
      <c r="D994" s="80"/>
    </row>
    <row r="995" spans="4:4" ht="15.75" customHeight="1" x14ac:dyDescent="0.15">
      <c r="D995" s="80"/>
    </row>
    <row r="996" spans="4:4" ht="15.75" customHeight="1" x14ac:dyDescent="0.15">
      <c r="D996" s="80"/>
    </row>
    <row r="997" spans="4:4" ht="15.75" customHeight="1" x14ac:dyDescent="0.15">
      <c r="D997" s="80"/>
    </row>
    <row r="998" spans="4:4" ht="15.75" customHeight="1" x14ac:dyDescent="0.15">
      <c r="D998" s="80"/>
    </row>
    <row r="999" spans="4:4" ht="15.75" customHeight="1" x14ac:dyDescent="0.15">
      <c r="D999" s="80"/>
    </row>
    <row r="1000" spans="4:4" ht="15.75" customHeight="1" x14ac:dyDescent="0.15">
      <c r="D1000" s="80"/>
    </row>
  </sheetData>
  <mergeCells count="20">
    <mergeCell ref="I8:K8"/>
    <mergeCell ref="B26:C26"/>
    <mergeCell ref="B1:C4"/>
    <mergeCell ref="B6:B7"/>
    <mergeCell ref="C6:C7"/>
    <mergeCell ref="D6:D7"/>
    <mergeCell ref="E6:E7"/>
    <mergeCell ref="F6:H6"/>
    <mergeCell ref="I6:K6"/>
    <mergeCell ref="B8:B9"/>
    <mergeCell ref="C8:C9"/>
    <mergeCell ref="D8:D9"/>
    <mergeCell ref="E8:E9"/>
    <mergeCell ref="F8:H8"/>
    <mergeCell ref="L6:N6"/>
    <mergeCell ref="O6:O7"/>
    <mergeCell ref="P6:P7"/>
    <mergeCell ref="L8:N8"/>
    <mergeCell ref="O8:O9"/>
    <mergeCell ref="P8:P9"/>
  </mergeCells>
  <hyperlinks>
    <hyperlink ref="B1" location="HOME!A1" display="            Kembali ke Pilihan Program" xr:uid="{00000000-0004-0000-0B00-000000000000}"/>
  </hyperlink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outlinePr summaryBelow="0" summaryRight="0"/>
  </sheetPr>
  <dimension ref="A1:S1000"/>
  <sheetViews>
    <sheetView showGridLines="0" workbookViewId="0">
      <pane ySplit="4" topLeftCell="A5" activePane="bottomLeft" state="frozen"/>
      <selection pane="bottomLeft" activeCell="B6" sqref="B6"/>
    </sheetView>
  </sheetViews>
  <sheetFormatPr defaultColWidth="11.15234375" defaultRowHeight="15" customHeight="1" x14ac:dyDescent="0.15"/>
  <cols>
    <col min="1" max="1" width="4.2890625" customWidth="1"/>
    <col min="2" max="2" width="28.41796875" customWidth="1"/>
    <col min="3" max="3" width="30.77734375" customWidth="1"/>
    <col min="4" max="4" width="27.8828125" customWidth="1"/>
    <col min="5" max="11" width="16.8359375" customWidth="1"/>
    <col min="12" max="18" width="11.15234375" customWidth="1"/>
    <col min="19" max="19" width="4.82421875" customWidth="1"/>
  </cols>
  <sheetData>
    <row r="1" spans="1:19" ht="21" x14ac:dyDescent="0.15">
      <c r="A1" s="103" t="s">
        <v>42</v>
      </c>
      <c r="B1" s="104"/>
      <c r="C1" s="81"/>
      <c r="D1" s="81"/>
      <c r="E1" s="81"/>
      <c r="F1" s="81"/>
      <c r="G1" s="81"/>
      <c r="H1" s="8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21" x14ac:dyDescent="0.15">
      <c r="A2" s="105"/>
      <c r="B2" s="106"/>
      <c r="C2" s="82" t="s">
        <v>17</v>
      </c>
      <c r="D2" s="81"/>
      <c r="E2" s="81"/>
      <c r="F2" s="81"/>
      <c r="G2" s="81"/>
      <c r="H2" s="8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21" x14ac:dyDescent="0.15">
      <c r="A3" s="107"/>
      <c r="B3" s="108"/>
      <c r="C3" s="82" t="s">
        <v>33</v>
      </c>
      <c r="D3" s="81"/>
      <c r="E3" s="81"/>
      <c r="F3" s="81"/>
      <c r="G3" s="81"/>
      <c r="H3" s="8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31.5" customHeight="1" x14ac:dyDescent="0.15">
      <c r="A4" s="118" t="s">
        <v>43</v>
      </c>
      <c r="B4" s="119"/>
      <c r="C4" s="81"/>
      <c r="D4" s="81"/>
      <c r="E4" s="81"/>
      <c r="F4" s="81"/>
      <c r="G4" s="81"/>
      <c r="H4" s="8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6" spans="1:19" x14ac:dyDescent="0.15">
      <c r="A6" s="83"/>
      <c r="B6" s="120" t="s">
        <v>44</v>
      </c>
      <c r="C6" s="123" t="s">
        <v>34</v>
      </c>
      <c r="D6" s="124"/>
      <c r="E6" s="124"/>
      <c r="F6" s="124"/>
      <c r="G6" s="124"/>
      <c r="H6" s="124"/>
      <c r="I6" s="125"/>
      <c r="J6" s="83"/>
      <c r="K6" s="83"/>
      <c r="L6" s="83"/>
      <c r="M6" s="83"/>
      <c r="N6" s="83"/>
      <c r="O6" s="83"/>
      <c r="P6" s="83"/>
      <c r="Q6" s="83"/>
    </row>
    <row r="7" spans="1:19" ht="45" x14ac:dyDescent="0.2">
      <c r="A7" s="84"/>
      <c r="B7" s="121"/>
      <c r="C7" s="85" t="s">
        <v>35</v>
      </c>
      <c r="D7" s="85" t="s">
        <v>36</v>
      </c>
      <c r="E7" s="85" t="s">
        <v>37</v>
      </c>
      <c r="F7" s="85" t="s">
        <v>38</v>
      </c>
      <c r="G7" s="85" t="s">
        <v>39</v>
      </c>
      <c r="H7" s="85" t="s">
        <v>40</v>
      </c>
      <c r="I7" s="85" t="s">
        <v>41</v>
      </c>
      <c r="J7" s="84"/>
      <c r="K7" s="84"/>
      <c r="L7" s="84"/>
      <c r="M7" s="84"/>
      <c r="N7" s="84"/>
      <c r="O7" s="84"/>
      <c r="P7" s="84"/>
      <c r="Q7" s="84"/>
    </row>
    <row r="8" spans="1:19" x14ac:dyDescent="0.15">
      <c r="A8" s="83"/>
      <c r="B8" s="122"/>
      <c r="C8" s="86">
        <v>1</v>
      </c>
      <c r="D8" s="86">
        <v>2</v>
      </c>
      <c r="E8" s="86">
        <v>3</v>
      </c>
      <c r="F8" s="86">
        <v>4</v>
      </c>
      <c r="G8" s="86">
        <v>5</v>
      </c>
      <c r="H8" s="86">
        <v>6</v>
      </c>
      <c r="I8" s="86">
        <v>7</v>
      </c>
      <c r="J8" s="87"/>
      <c r="K8" s="87"/>
      <c r="L8" s="87"/>
      <c r="M8" s="87"/>
      <c r="N8" s="87"/>
      <c r="O8" s="87"/>
      <c r="P8" s="87"/>
      <c r="Q8" s="83"/>
    </row>
    <row r="9" spans="1:19" ht="14.25" x14ac:dyDescent="0.15">
      <c r="B9" s="88" t="e">
        <f>#REF!</f>
        <v>#REF!</v>
      </c>
      <c r="C9" s="70">
        <f ca="1">IFERROR(__xludf.DUMMYFUNCTION("IMPORTRANGE(""https://docs.google.com/spreadsheets/d/1P0UTisakTE5EAx-MYEjY2DmhSnLNqqRm6P3NrlYXL2I/edit#gid=1892753874"",""Rekap KTR!$E$6"")"),6)</f>
        <v>6</v>
      </c>
      <c r="D9" s="70">
        <f ca="1">IFERROR(__xludf.DUMMYFUNCTION("IMPORTRANGE(""https://docs.google.com/spreadsheets/d/1P0UTisakTE5EAx-MYEjY2DmhSnLNqqRm6P3NrlYXL2I/edit#gid=1892753874"",""Rekap KTR!$E$7"")"),26)</f>
        <v>26</v>
      </c>
      <c r="E9" s="70">
        <f ca="1">IFERROR(__xludf.DUMMYFUNCTION("IMPORTRANGE(""https://docs.google.com/spreadsheets/d/1P0UTisakTE5EAx-MYEjY2DmhSnLNqqRm6P3NrlYXL2I/edit#gid=1892753874"",""Rekap KTR!$E$8"")"),56)</f>
        <v>56</v>
      </c>
      <c r="F9" s="70">
        <f ca="1">IFERROR(__xludf.DUMMYFUNCTION("IMPORTRANGE(""https://docs.google.com/spreadsheets/d/1P0UTisakTE5EAx-MYEjY2DmhSnLNqqRm6P3NrlYXL2I/edit#gid=1892753874"",""Rekap KTR!$E$9"")"),8)</f>
        <v>8</v>
      </c>
      <c r="G9" s="70">
        <f ca="1">IFERROR(__xludf.DUMMYFUNCTION("IMPORTRANGE(""https://docs.google.com/spreadsheets/d/1P0UTisakTE5EAx-MYEjY2DmhSnLNqqRm6P3NrlYXL2I/edit#gid=1892753874"",""Rekap KTR!$E$10"")"),0)</f>
        <v>0</v>
      </c>
      <c r="H9" s="70">
        <f ca="1">IFERROR(__xludf.DUMMYFUNCTION("IMPORTRANGE(""https://docs.google.com/spreadsheets/d/1P0UTisakTE5EAx-MYEjY2DmhSnLNqqRm6P3NrlYXL2I/edit#gid=1892753874"",""Rekap KTR!$E$11"")"),8)</f>
        <v>8</v>
      </c>
      <c r="I9" s="70">
        <f ca="1">IFERROR(__xludf.DUMMYFUNCTION("IMPORTRANGE(""https://docs.google.com/spreadsheets/d/1P0UTisakTE5EAx-MYEjY2DmhSnLNqqRm6P3NrlYXL2I/edit#gid=1892753874"",""Rekap KTR!$E$12"")"),0)</f>
        <v>0</v>
      </c>
    </row>
    <row r="10" spans="1:19" ht="14.25" x14ac:dyDescent="0.15">
      <c r="B10" s="88" t="e">
        <f>#REF!</f>
        <v>#REF!</v>
      </c>
      <c r="C10" s="70">
        <f ca="1">IFERROR(__xludf.DUMMYFUNCTION("IMPORTRANGE(""https://docs.google.com/spreadsheets/d/1jB-UnyPBzGq1HOZkIVtft_Wo28OEKcZNsVgS5r_boTE/edit#gid=1522333227"",""Rekap KTR!$E$6"")"),12)</f>
        <v>12</v>
      </c>
      <c r="D10" s="70">
        <f ca="1">IFERROR(__xludf.DUMMYFUNCTION("IMPORTRANGE(""https://docs.google.com/spreadsheets/d/1jB-UnyPBzGq1HOZkIVtft_Wo28OEKcZNsVgS5r_boTE/edit#gid=1522333227"",""Rekap KTR!$E$7"")"),53)</f>
        <v>53</v>
      </c>
      <c r="E10" s="70">
        <f ca="1">IFERROR(__xludf.DUMMYFUNCTION("IMPORTRANGE(""https://docs.google.com/spreadsheets/d/1jB-UnyPBzGq1HOZkIVtft_Wo28OEKcZNsVgS5r_boTE/edit#gid=1522333227"",""Rekap KTR!$E$8"")"),56)</f>
        <v>56</v>
      </c>
      <c r="F10" s="70" t="str">
        <f ca="1">IFERROR(__xludf.DUMMYFUNCTION("IMPORTRANGE(""https://docs.google.com/spreadsheets/d/1jB-UnyPBzGq1HOZkIVtft_Wo28OEKcZNsVgS5r_boTE/edit#gid=1522333227"",""Rekap KTR!$E$9"")"),"")</f>
        <v/>
      </c>
      <c r="G10" s="70">
        <f ca="1">IFERROR(__xludf.DUMMYFUNCTION("IMPORTRANGE(""https://docs.google.com/spreadsheets/d/1jB-UnyPBzGq1HOZkIVtft_Wo28OEKcZNsVgS5r_boTE/edit#gid=1522333227"",""Rekap KTR!$E$10"")"),0)</f>
        <v>0</v>
      </c>
      <c r="H10" s="70" t="str">
        <f ca="1">IFERROR(__xludf.DUMMYFUNCTION("IMPORTRANGE(""https://docs.google.com/spreadsheets/d/1jB-UnyPBzGq1HOZkIVtft_Wo28OEKcZNsVgS5r_boTE/edit#gid=1522333227"",""Rekap KTR!$E$11"")"),"")</f>
        <v/>
      </c>
      <c r="I10" s="70">
        <f ca="1">IFERROR(__xludf.DUMMYFUNCTION("IMPORTRANGE(""https://docs.google.com/spreadsheets/d/1jB-UnyPBzGq1HOZkIVtft_Wo28OEKcZNsVgS5r_boTE/edit#gid=1522333227"",""Rekap KTR!$E$12"")"),0)</f>
        <v>0</v>
      </c>
    </row>
    <row r="11" spans="1:19" ht="14.25" x14ac:dyDescent="0.15">
      <c r="B11" s="88" t="e">
        <f>#REF!</f>
        <v>#REF!</v>
      </c>
      <c r="C11" s="70">
        <f ca="1">IFERROR(__xludf.DUMMYFUNCTION("IMPORTRANGE(""https://docs.google.com/spreadsheets/d/1gHFrRpJ5fnyxfJI-jxT5z1B1L7rSV8E5sIZEN90Rfhc/edit#gid=1522333227"",""Rekap KTR!$E$6"")"),4)</f>
        <v>4</v>
      </c>
      <c r="D11" s="70">
        <f ca="1">IFERROR(__xludf.DUMMYFUNCTION("IMPORTRANGE(""https://docs.google.com/spreadsheets/d/1gHFrRpJ5fnyxfJI-jxT5z1B1L7rSV8E5sIZEN90Rfhc/edit#gid=1522333227"",""Rekap KTR!$E$7"")"),29)</f>
        <v>29</v>
      </c>
      <c r="E11" s="70">
        <f ca="1">IFERROR(__xludf.DUMMYFUNCTION("IMPORTRANGE(""https://docs.google.com/spreadsheets/d/1gHFrRpJ5fnyxfJI-jxT5z1B1L7rSV8E5sIZEN90Rfhc/edit#gid=1522333227"",""Rekap KTR!$E$8"")"),31)</f>
        <v>31</v>
      </c>
      <c r="F11" s="70" t="str">
        <f ca="1">IFERROR(__xludf.DUMMYFUNCTION("IMPORTRANGE(""https://docs.google.com/spreadsheets/d/1gHFrRpJ5fnyxfJI-jxT5z1B1L7rSV8E5sIZEN90Rfhc/edit#gid=1522333227"",""Rekap KTR!$E$9"")"),"")</f>
        <v/>
      </c>
      <c r="G11" s="70" t="str">
        <f ca="1">IFERROR(__xludf.DUMMYFUNCTION("IMPORTRANGE(""https://docs.google.com/spreadsheets/d/1gHFrRpJ5fnyxfJI-jxT5z1B1L7rSV8E5sIZEN90Rfhc/edit#gid=1522333227"",""Rekap KTR!$E$10"")"),"")</f>
        <v/>
      </c>
      <c r="H11" s="70" t="str">
        <f ca="1">IFERROR(__xludf.DUMMYFUNCTION("IMPORTRANGE(""https://docs.google.com/spreadsheets/d/1gHFrRpJ5fnyxfJI-jxT5z1B1L7rSV8E5sIZEN90Rfhc/edit#gid=1522333227"",""Rekap KTR!$E$11"")"),"")</f>
        <v/>
      </c>
      <c r="I11" s="70" t="str">
        <f ca="1">IFERROR(__xludf.DUMMYFUNCTION("IMPORTRANGE(""https://docs.google.com/spreadsheets/d/1gHFrRpJ5fnyxfJI-jxT5z1B1L7rSV8E5sIZEN90Rfhc/edit#gid=1522333227"",""Rekap KTR!$E$12"")"),"")</f>
        <v/>
      </c>
    </row>
    <row r="12" spans="1:19" ht="14.25" x14ac:dyDescent="0.15">
      <c r="B12" s="88" t="e">
        <f>#REF!</f>
        <v>#REF!</v>
      </c>
      <c r="C12" s="70">
        <f ca="1">IFERROR(__xludf.DUMMYFUNCTION("IMPORTRANGE(""https://docs.google.com/spreadsheets/d/1saC2UP2JuYJ7WRPxjh8EMf_BSfGZ18Ous8sVKGLr-Ng/edit#gid=1892753874"",""Rekap KTR!$E$6"")"),8)</f>
        <v>8</v>
      </c>
      <c r="D12" s="70">
        <f ca="1">IFERROR(__xludf.DUMMYFUNCTION("IMPORTRANGE(""https://docs.google.com/spreadsheets/d/1saC2UP2JuYJ7WRPxjh8EMf_BSfGZ18Ous8sVKGLr-Ng/edit#gid=1892753874"",""Rekap KTR!$E$7"")"),41)</f>
        <v>41</v>
      </c>
      <c r="E12" s="70">
        <f ca="1">IFERROR(__xludf.DUMMYFUNCTION("IMPORTRANGE(""https://docs.google.com/spreadsheets/d/1saC2UP2JuYJ7WRPxjh8EMf_BSfGZ18Ous8sVKGLr-Ng/edit#gid=1892753874"",""Rekap KTR!$E$8"")"),41)</f>
        <v>41</v>
      </c>
      <c r="F12" s="70">
        <f ca="1">IFERROR(__xludf.DUMMYFUNCTION("IMPORTRANGE(""https://docs.google.com/spreadsheets/d/1saC2UP2JuYJ7WRPxjh8EMf_BSfGZ18Ous8sVKGLr-Ng/edit#gid=1892753874"",""Rekap KTR!$E$9"")"),14)</f>
        <v>14</v>
      </c>
      <c r="G12" s="70">
        <f ca="1">IFERROR(__xludf.DUMMYFUNCTION("IMPORTRANGE(""https://docs.google.com/spreadsheets/d/1saC2UP2JuYJ7WRPxjh8EMf_BSfGZ18Ous8sVKGLr-Ng/edit#gid=1892753874"",""Rekap KTR!$E$10"")"),0)</f>
        <v>0</v>
      </c>
      <c r="H12" s="70">
        <f ca="1">IFERROR(__xludf.DUMMYFUNCTION("IMPORTRANGE(""https://docs.google.com/spreadsheets/d/1saC2UP2JuYJ7WRPxjh8EMf_BSfGZ18Ous8sVKGLr-Ng/edit#gid=1892753874"",""Rekap KTR!$E$11"")"),0)</f>
        <v>0</v>
      </c>
      <c r="I12" s="70">
        <f ca="1">IFERROR(__xludf.DUMMYFUNCTION("IMPORTRANGE(""https://docs.google.com/spreadsheets/d/1saC2UP2JuYJ7WRPxjh8EMf_BSfGZ18Ous8sVKGLr-Ng/edit#gid=1892753874"",""Rekap KTR!$E$12"")"),0)</f>
        <v>0</v>
      </c>
    </row>
    <row r="13" spans="1:19" ht="14.25" x14ac:dyDescent="0.15">
      <c r="B13" s="88" t="e">
        <f>#REF!</f>
        <v>#REF!</v>
      </c>
      <c r="C13" s="70">
        <f ca="1">IFERROR(__xludf.DUMMYFUNCTION("IMPORTRANGE(""https://docs.google.com/spreadsheets/d/1ApPPV7RPuDI1EDOKjkoDXkV5Yd_NofeQTYTtAHUYGGw/edit#gid=1522333227"",""Rekap KTR!$E$6"")"),3)</f>
        <v>3</v>
      </c>
      <c r="D13" s="70">
        <f ca="1">IFERROR(__xludf.DUMMYFUNCTION("IMPORTRANGE(""https://docs.google.com/spreadsheets/d/1ApPPV7RPuDI1EDOKjkoDXkV5Yd_NofeQTYTtAHUYGGw/edit#gid=1522333227"",""Rekap KTR!$E$7"")"),20)</f>
        <v>20</v>
      </c>
      <c r="E13" s="70">
        <f ca="1">IFERROR(__xludf.DUMMYFUNCTION("IMPORTRANGE(""https://docs.google.com/spreadsheets/d/1ApPPV7RPuDI1EDOKjkoDXkV5Yd_NofeQTYTtAHUYGGw/edit#gid=1522333227"",""Rekap KTR!$E$8"")"),6)</f>
        <v>6</v>
      </c>
      <c r="F13" s="70" t="str">
        <f ca="1">IFERROR(__xludf.DUMMYFUNCTION("IMPORTRANGE(""https://docs.google.com/spreadsheets/d/1ApPPV7RPuDI1EDOKjkoDXkV5Yd_NofeQTYTtAHUYGGw/edit#gid=1522333227"",""Rekap KTR!$E$9"")"),"")</f>
        <v/>
      </c>
      <c r="G13" s="70" t="str">
        <f ca="1">IFERROR(__xludf.DUMMYFUNCTION("IMPORTRANGE(""https://docs.google.com/spreadsheets/d/1ApPPV7RPuDI1EDOKjkoDXkV5Yd_NofeQTYTtAHUYGGw/edit#gid=1522333227"",""Rekap KTR!$E$10"")"),"")</f>
        <v/>
      </c>
      <c r="H13" s="70" t="str">
        <f ca="1">IFERROR(__xludf.DUMMYFUNCTION("IMPORTRANGE(""https://docs.google.com/spreadsheets/d/1ApPPV7RPuDI1EDOKjkoDXkV5Yd_NofeQTYTtAHUYGGw/edit#gid=1522333227"",""Rekap KTR!$E$11"")"),"")</f>
        <v/>
      </c>
      <c r="I13" s="70" t="str">
        <f ca="1">IFERROR(__xludf.DUMMYFUNCTION("IMPORTRANGE(""https://docs.google.com/spreadsheets/d/1ApPPV7RPuDI1EDOKjkoDXkV5Yd_NofeQTYTtAHUYGGw/edit#gid=1522333227"",""Rekap KTR!$E$12"")"),"")</f>
        <v/>
      </c>
    </row>
    <row r="14" spans="1:19" ht="14.25" x14ac:dyDescent="0.15">
      <c r="B14" s="88" t="e">
        <f>#REF!</f>
        <v>#REF!</v>
      </c>
      <c r="C14" s="70">
        <f ca="1">IFERROR(__xludf.DUMMYFUNCTION("IMPORTRANGE(""https://docs.google.com/spreadsheets/d/1iV_nqIfkAdyO_vl_QARxWbfnGcK2KlCCS94aVJ2QbTI/edit#gid=1522333227"",""Rekap KTR!$E$6"")"),6)</f>
        <v>6</v>
      </c>
      <c r="D14" s="70">
        <f ca="1">IFERROR(__xludf.DUMMYFUNCTION("IMPORTRANGE(""https://docs.google.com/spreadsheets/d/1iV_nqIfkAdyO_vl_QARxWbfnGcK2KlCCS94aVJ2QbTI/edit#gid=1522333227"",""Rekap KTR!$E$7"")"),26)</f>
        <v>26</v>
      </c>
      <c r="E14" s="70">
        <f ca="1">IFERROR(__xludf.DUMMYFUNCTION("IMPORTRANGE(""https://docs.google.com/spreadsheets/d/1iV_nqIfkAdyO_vl_QARxWbfnGcK2KlCCS94aVJ2QbTI/edit#gid=1522333227"",""Rekap KTR!$E$8"")"),13)</f>
        <v>13</v>
      </c>
      <c r="F14" s="70">
        <f ca="1">IFERROR(__xludf.DUMMYFUNCTION("IMPORTRANGE(""https://docs.google.com/spreadsheets/d/1iV_nqIfkAdyO_vl_QARxWbfnGcK2KlCCS94aVJ2QbTI/edit#gid=1522333227"",""Rekap KTR!$E$9"")"),0)</f>
        <v>0</v>
      </c>
      <c r="G14" s="70">
        <f ca="1">IFERROR(__xludf.DUMMYFUNCTION("IMPORTRANGE(""https://docs.google.com/spreadsheets/d/1iV_nqIfkAdyO_vl_QARxWbfnGcK2KlCCS94aVJ2QbTI/edit#gid=1522333227"",""Rekap KTR!$E$10"")"),0)</f>
        <v>0</v>
      </c>
      <c r="H14" s="70">
        <f ca="1">IFERROR(__xludf.DUMMYFUNCTION("IMPORTRANGE(""https://docs.google.com/spreadsheets/d/1iV_nqIfkAdyO_vl_QARxWbfnGcK2KlCCS94aVJ2QbTI/edit#gid=1522333227"",""Rekap KTR!$E$11"")"),0)</f>
        <v>0</v>
      </c>
      <c r="I14" s="70">
        <f ca="1">IFERROR(__xludf.DUMMYFUNCTION("IMPORTRANGE(""https://docs.google.com/spreadsheets/d/1iV_nqIfkAdyO_vl_QARxWbfnGcK2KlCCS94aVJ2QbTI/edit#gid=1522333227"",""Rekap KTR!$E$12"")"),0)</f>
        <v>0</v>
      </c>
    </row>
    <row r="15" spans="1:19" ht="14.25" x14ac:dyDescent="0.15">
      <c r="B15" s="88" t="e">
        <f>#REF!</f>
        <v>#REF!</v>
      </c>
      <c r="C15" s="70">
        <f ca="1">IFERROR(__xludf.DUMMYFUNCTION("IMPORTRANGE(""https://docs.google.com/spreadsheets/d/1zz70Lj6oBg1MOPSG6KJcsMeqBNtXMHYICRkg7kpt_d0/edit#gid=1892753874"",""Rekap KTR!$E$6"")"),9)</f>
        <v>9</v>
      </c>
      <c r="D15" s="70">
        <f ca="1">IFERROR(__xludf.DUMMYFUNCTION("IMPORTRANGE(""https://docs.google.com/spreadsheets/d/1zz70Lj6oBg1MOPSG6KJcsMeqBNtXMHYICRkg7kpt_d0/edit#gid=1892753874"",""Rekap KTR!$E$7"")"),47)</f>
        <v>47</v>
      </c>
      <c r="E15" s="70">
        <f ca="1">IFERROR(__xludf.DUMMYFUNCTION("IMPORTRANGE(""https://docs.google.com/spreadsheets/d/1zz70Lj6oBg1MOPSG6KJcsMeqBNtXMHYICRkg7kpt_d0/edit#gid=1892753874"",""Rekap KTR!$E$8"")"),29)</f>
        <v>29</v>
      </c>
      <c r="F15" s="70">
        <f ca="1">IFERROR(__xludf.DUMMYFUNCTION("IMPORTRANGE(""https://docs.google.com/spreadsheets/d/1zz70Lj6oBg1MOPSG6KJcsMeqBNtXMHYICRkg7kpt_d0/edit#gid=1892753874"",""Rekap KTR!$E$9"")"),3)</f>
        <v>3</v>
      </c>
      <c r="G15" s="70">
        <f ca="1">IFERROR(__xludf.DUMMYFUNCTION("IMPORTRANGE(""https://docs.google.com/spreadsheets/d/1zz70Lj6oBg1MOPSG6KJcsMeqBNtXMHYICRkg7kpt_d0/edit#gid=1892753874"",""Rekap KTR!$E$10"")"),1)</f>
        <v>1</v>
      </c>
      <c r="H15" s="70">
        <f ca="1">IFERROR(__xludf.DUMMYFUNCTION("IMPORTRANGE(""https://docs.google.com/spreadsheets/d/1zz70Lj6oBg1MOPSG6KJcsMeqBNtXMHYICRkg7kpt_d0/edit#gid=1892753874"",""Rekap KTR!$E$11"")"),4)</f>
        <v>4</v>
      </c>
      <c r="I15" s="70">
        <f ca="1">IFERROR(__xludf.DUMMYFUNCTION("IMPORTRANGE(""https://docs.google.com/spreadsheets/d/1zz70Lj6oBg1MOPSG6KJcsMeqBNtXMHYICRkg7kpt_d0/edit#gid=1892753874"",""Rekap KTR!$E$12"")"),4)</f>
        <v>4</v>
      </c>
    </row>
    <row r="16" spans="1:19" ht="14.25" x14ac:dyDescent="0.15">
      <c r="B16" s="88" t="e">
        <f>#REF!</f>
        <v>#REF!</v>
      </c>
      <c r="C16" s="70">
        <f ca="1">IFERROR(__xludf.DUMMYFUNCTION("IMPORTRANGE(""https://docs.google.com/spreadsheets/d/1773f1iHRnXhbrVjAHR7zUpu3neZdvtp1a2ikB9LJu8U/edit#gid=1522333227"",""Rekap KTR!$E$6"")"),39)</f>
        <v>39</v>
      </c>
      <c r="D16" s="70">
        <f ca="1">IFERROR(__xludf.DUMMYFUNCTION("IMPORTRANGE(""https://docs.google.com/spreadsheets/d/1773f1iHRnXhbrVjAHR7zUpu3neZdvtp1a2ikB9LJu8U/edit#gid=1522333227"",""Rekap KTR!$E$7"")"),43)</f>
        <v>43</v>
      </c>
      <c r="E16" s="70">
        <f ca="1">IFERROR(__xludf.DUMMYFUNCTION("IMPORTRANGE(""https://docs.google.com/spreadsheets/d/1773f1iHRnXhbrVjAHR7zUpu3neZdvtp1a2ikB9LJu8U/edit#gid=1522333227"",""Rekap KTR!$E$8"")"),32)</f>
        <v>32</v>
      </c>
      <c r="F16" s="70">
        <f ca="1">IFERROR(__xludf.DUMMYFUNCTION("IMPORTRANGE(""https://docs.google.com/spreadsheets/d/1773f1iHRnXhbrVjAHR7zUpu3neZdvtp1a2ikB9LJu8U/edit#gid=1522333227"",""Rekap KTR!$E$9"")"),21)</f>
        <v>21</v>
      </c>
      <c r="G16" s="70">
        <f ca="1">IFERROR(__xludf.DUMMYFUNCTION("IMPORTRANGE(""https://docs.google.com/spreadsheets/d/1773f1iHRnXhbrVjAHR7zUpu3neZdvtp1a2ikB9LJu8U/edit#gid=1522333227"",""Rekap KTR!$E$10"")"),0)</f>
        <v>0</v>
      </c>
      <c r="H16" s="70">
        <f ca="1">IFERROR(__xludf.DUMMYFUNCTION("IMPORTRANGE(""https://docs.google.com/spreadsheets/d/1773f1iHRnXhbrVjAHR7zUpu3neZdvtp1a2ikB9LJu8U/edit#gid=1522333227"",""Rekap KTR!$E$11"")"),16)</f>
        <v>16</v>
      </c>
      <c r="I16" s="70">
        <f ca="1">IFERROR(__xludf.DUMMYFUNCTION("IMPORTRANGE(""https://docs.google.com/spreadsheets/d/1773f1iHRnXhbrVjAHR7zUpu3neZdvtp1a2ikB9LJu8U/edit#gid=1522333227"",""Rekap KTR!$E$12"")"),0)</f>
        <v>0</v>
      </c>
    </row>
    <row r="17" spans="2:9" ht="14.25" x14ac:dyDescent="0.15">
      <c r="B17" s="88" t="e">
        <f>#REF!</f>
        <v>#REF!</v>
      </c>
      <c r="C17" s="70">
        <f ca="1">IFERROR(__xludf.DUMMYFUNCTION("IMPORTRANGE(""https://docs.google.com/spreadsheets/d/10iNzN1LqaStEosZKEbqcoOm3IdodNsG31q_nR0Y6WGo/edit#gid=1522333227"",""Rekap KTR!$E$6"")"),1)</f>
        <v>1</v>
      </c>
      <c r="D17" s="70">
        <f ca="1">IFERROR(__xludf.DUMMYFUNCTION("IMPORTRANGE(""https://docs.google.com/spreadsheets/d/10iNzN1LqaStEosZKEbqcoOm3IdodNsG31q_nR0Y6WGo/edit#gid=1522333227"",""Rekap KTR!$E$7"")"),27)</f>
        <v>27</v>
      </c>
      <c r="E17" s="70">
        <f ca="1">IFERROR(__xludf.DUMMYFUNCTION("IMPORTRANGE(""https://docs.google.com/spreadsheets/d/10iNzN1LqaStEosZKEbqcoOm3IdodNsG31q_nR0Y6WGo/edit#gid=1522333227"",""Rekap KTR!$E$8"")"),2)</f>
        <v>2</v>
      </c>
      <c r="F17" s="70">
        <f ca="1">IFERROR(__xludf.DUMMYFUNCTION("IMPORTRANGE(""https://docs.google.com/spreadsheets/d/10iNzN1LqaStEosZKEbqcoOm3IdodNsG31q_nR0Y6WGo/edit#gid=1522333227"",""Rekap KTR!$E$9"")"),3)</f>
        <v>3</v>
      </c>
      <c r="G17" s="70">
        <f ca="1">IFERROR(__xludf.DUMMYFUNCTION("IMPORTRANGE(""https://docs.google.com/spreadsheets/d/10iNzN1LqaStEosZKEbqcoOm3IdodNsG31q_nR0Y6WGo/edit#gid=1522333227"",""Rekap KTR!$E$10"")"),0)</f>
        <v>0</v>
      </c>
      <c r="H17" s="70">
        <f ca="1">IFERROR(__xludf.DUMMYFUNCTION("IMPORTRANGE(""https://docs.google.com/spreadsheets/d/10iNzN1LqaStEosZKEbqcoOm3IdodNsG31q_nR0Y6WGo/edit#gid=1522333227"",""Rekap KTR!$E$11"")"),2)</f>
        <v>2</v>
      </c>
      <c r="I17" s="70">
        <f ca="1">IFERROR(__xludf.DUMMYFUNCTION("IMPORTRANGE(""https://docs.google.com/spreadsheets/d/10iNzN1LqaStEosZKEbqcoOm3IdodNsG31q_nR0Y6WGo/edit#gid=1522333227"",""Rekap KTR!$E$12"")"),1)</f>
        <v>1</v>
      </c>
    </row>
    <row r="18" spans="2:9" ht="14.25" x14ac:dyDescent="0.15">
      <c r="B18" s="88" t="e">
        <f>#REF!</f>
        <v>#REF!</v>
      </c>
      <c r="C18" s="70">
        <f ca="1">IFERROR(__xludf.DUMMYFUNCTION("IMPORTRANGE(""https://docs.google.com/spreadsheets/d/17PsIU8VcCQeO2M4DM42K9vv32GkafaaF1LxQevQ8tAQ/edit#gid=1892753874"",""Rekap KTR!$E$6"")"),2)</f>
        <v>2</v>
      </c>
      <c r="D18" s="70">
        <f ca="1">IFERROR(__xludf.DUMMYFUNCTION("IMPORTRANGE(""https://docs.google.com/spreadsheets/d/17PsIU8VcCQeO2M4DM42K9vv32GkafaaF1LxQevQ8tAQ/edit#gid=1892753874"",""Rekap KTR!$E$7"")"),21)</f>
        <v>21</v>
      </c>
      <c r="E18" s="70">
        <f ca="1">IFERROR(__xludf.DUMMYFUNCTION("IMPORTRANGE(""https://docs.google.com/spreadsheets/d/17PsIU8VcCQeO2M4DM42K9vv32GkafaaF1LxQevQ8tAQ/edit#gid=1892753874"",""Rekap KTR!$E$8"")"),17)</f>
        <v>17</v>
      </c>
      <c r="F18" s="70">
        <f ca="1">IFERROR(__xludf.DUMMYFUNCTION("IMPORTRANGE(""https://docs.google.com/spreadsheets/d/17PsIU8VcCQeO2M4DM42K9vv32GkafaaF1LxQevQ8tAQ/edit#gid=1892753874"",""Rekap KTR!$E$9"")"),0)</f>
        <v>0</v>
      </c>
      <c r="G18" s="70">
        <f ca="1">IFERROR(__xludf.DUMMYFUNCTION("IMPORTRANGE(""https://docs.google.com/spreadsheets/d/17PsIU8VcCQeO2M4DM42K9vv32GkafaaF1LxQevQ8tAQ/edit#gid=1892753874"",""Rekap KTR!$E$10"")"),0)</f>
        <v>0</v>
      </c>
      <c r="H18" s="70">
        <f ca="1">IFERROR(__xludf.DUMMYFUNCTION("IMPORTRANGE(""https://docs.google.com/spreadsheets/d/17PsIU8VcCQeO2M4DM42K9vv32GkafaaF1LxQevQ8tAQ/edit#gid=1892753874"",""Rekap KTR!$E$11"")"),0)</f>
        <v>0</v>
      </c>
      <c r="I18" s="70">
        <f ca="1">IFERROR(__xludf.DUMMYFUNCTION("IMPORTRANGE(""https://docs.google.com/spreadsheets/d/17PsIU8VcCQeO2M4DM42K9vv32GkafaaF1LxQevQ8tAQ/edit#gid=1892753874"",""Rekap KTR!$E$12"")"),0)</f>
        <v>0</v>
      </c>
    </row>
    <row r="19" spans="2:9" ht="14.25" x14ac:dyDescent="0.15">
      <c r="B19" s="88" t="e">
        <f>#REF!</f>
        <v>#REF!</v>
      </c>
      <c r="C19" s="70">
        <f ca="1">IFERROR(__xludf.DUMMYFUNCTION("IMPORTRANGE(""https://docs.google.com/spreadsheets/d/1d0Y9C6M4-a1TT0nIK2Gc4IXnbVyxoBB3v7o1biNGAwY/edit#gid=1892753874"",""Rekap KTR!$E$6"")"),6)</f>
        <v>6</v>
      </c>
      <c r="D19" s="70">
        <f ca="1">IFERROR(__xludf.DUMMYFUNCTION("IMPORTRANGE(""https://docs.google.com/spreadsheets/d/1d0Y9C6M4-a1TT0nIK2Gc4IXnbVyxoBB3v7o1biNGAwY/edit#gid=1892753874"",""Rekap KTR!$E$7"")"),27)</f>
        <v>27</v>
      </c>
      <c r="E19" s="70">
        <f ca="1">IFERROR(__xludf.DUMMYFUNCTION("IMPORTRANGE(""https://docs.google.com/spreadsheets/d/1d0Y9C6M4-a1TT0nIK2Gc4IXnbVyxoBB3v7o1biNGAwY/edit#gid=1892753874"",""Rekap KTR!$E$8"")"),7)</f>
        <v>7</v>
      </c>
      <c r="F19" s="70">
        <f ca="1">IFERROR(__xludf.DUMMYFUNCTION("IMPORTRANGE(""https://docs.google.com/spreadsheets/d/1d0Y9C6M4-a1TT0nIK2Gc4IXnbVyxoBB3v7o1biNGAwY/edit#gid=1892753874"",""Rekap KTR!$E$9"")"),0)</f>
        <v>0</v>
      </c>
      <c r="G19" s="70">
        <f ca="1">IFERROR(__xludf.DUMMYFUNCTION("IMPORTRANGE(""https://docs.google.com/spreadsheets/d/1d0Y9C6M4-a1TT0nIK2Gc4IXnbVyxoBB3v7o1biNGAwY/edit#gid=1892753874"",""Rekap KTR!$E$10"")"),0)</f>
        <v>0</v>
      </c>
      <c r="H19" s="70">
        <f ca="1">IFERROR(__xludf.DUMMYFUNCTION("IMPORTRANGE(""https://docs.google.com/spreadsheets/d/1d0Y9C6M4-a1TT0nIK2Gc4IXnbVyxoBB3v7o1biNGAwY/edit#gid=1892753874"",""Rekap KTR!$E$11"")"),0)</f>
        <v>0</v>
      </c>
      <c r="I19" s="70">
        <f ca="1">IFERROR(__xludf.DUMMYFUNCTION("IMPORTRANGE(""https://docs.google.com/spreadsheets/d/1d0Y9C6M4-a1TT0nIK2Gc4IXnbVyxoBB3v7o1biNGAwY/edit#gid=1892753874"",""Rekap KTR!$E$12"")"),0)</f>
        <v>0</v>
      </c>
    </row>
    <row r="20" spans="2:9" ht="14.25" x14ac:dyDescent="0.15">
      <c r="B20" s="88" t="e">
        <f>#REF!</f>
        <v>#REF!</v>
      </c>
      <c r="C20" s="70">
        <f ca="1">IFERROR(__xludf.DUMMYFUNCTION("IMPORTRANGE(""https://docs.google.com/spreadsheets/d/1fXA1yQzUNddp7fjR2KF22o4rRJu9lP9Ja9Oi1mRbg_E/edit#gid=1892753874"",""Rekap KTR!$E$6"")"),2)</f>
        <v>2</v>
      </c>
      <c r="D20" s="70">
        <f ca="1">IFERROR(__xludf.DUMMYFUNCTION("IMPORTRANGE(""https://docs.google.com/spreadsheets/d/1fXA1yQzUNddp7fjR2KF22o4rRJu9lP9Ja9Oi1mRbg_E/edit#gid=1892753874"",""Rekap KTR!$E$7"")"),31)</f>
        <v>31</v>
      </c>
      <c r="E20" s="70">
        <f ca="1">IFERROR(__xludf.DUMMYFUNCTION("IMPORTRANGE(""https://docs.google.com/spreadsheets/d/1fXA1yQzUNddp7fjR2KF22o4rRJu9lP9Ja9Oi1mRbg_E/edit#gid=1892753874"",""Rekap KTR!$E$8"")"),29)</f>
        <v>29</v>
      </c>
      <c r="F20" s="70">
        <f ca="1">IFERROR(__xludf.DUMMYFUNCTION("IMPORTRANGE(""https://docs.google.com/spreadsheets/d/1fXA1yQzUNddp7fjR2KF22o4rRJu9lP9Ja9Oi1mRbg_E/edit#gid=1892753874"",""Rekap KTR!$E$9"")"),19)</f>
        <v>19</v>
      </c>
      <c r="G20" s="70">
        <f ca="1">IFERROR(__xludf.DUMMYFUNCTION("IMPORTRANGE(""https://docs.google.com/spreadsheets/d/1fXA1yQzUNddp7fjR2KF22o4rRJu9lP9Ja9Oi1mRbg_E/edit#gid=1892753874"",""Rekap KTR!$E$10"")"),1)</f>
        <v>1</v>
      </c>
      <c r="H20" s="70">
        <f ca="1">IFERROR(__xludf.DUMMYFUNCTION("IMPORTRANGE(""https://docs.google.com/spreadsheets/d/1fXA1yQzUNddp7fjR2KF22o4rRJu9lP9Ja9Oi1mRbg_E/edit#gid=1892753874"",""Rekap KTR!$E$11"")"),1)</f>
        <v>1</v>
      </c>
      <c r="I20" s="70">
        <f ca="1">IFERROR(__xludf.DUMMYFUNCTION("IMPORTRANGE(""https://docs.google.com/spreadsheets/d/1fXA1yQzUNddp7fjR2KF22o4rRJu9lP9Ja9Oi1mRbg_E/edit#gid=1892753874"",""Rekap KTR!$E$12"")"),1)</f>
        <v>1</v>
      </c>
    </row>
    <row r="21" spans="2:9" ht="15.75" customHeight="1" x14ac:dyDescent="0.15">
      <c r="B21" s="88" t="e">
        <f>#REF!</f>
        <v>#REF!</v>
      </c>
      <c r="C21" s="70">
        <f ca="1">IFERROR(__xludf.DUMMYFUNCTION("IMPORTRANGE(""https://docs.google.com/spreadsheets/d/155aL1qCqCleHwMP0Y8LT5akEbK27R0RIka-lAkeoeEo/edit#gid=1892753874"",""Rekap KTR!$E$6"")"),10)</f>
        <v>10</v>
      </c>
      <c r="D21" s="70">
        <f ca="1">IFERROR(__xludf.DUMMYFUNCTION("IMPORTRANGE(""https://docs.google.com/spreadsheets/d/155aL1qCqCleHwMP0Y8LT5akEbK27R0RIka-lAkeoeEo/edit#gid=1892753874"",""Rekap KTR!$E$7"")"),47)</f>
        <v>47</v>
      </c>
      <c r="E21" s="70">
        <f ca="1">IFERROR(__xludf.DUMMYFUNCTION("IMPORTRANGE(""https://docs.google.com/spreadsheets/d/155aL1qCqCleHwMP0Y8LT5akEbK27R0RIka-lAkeoeEo/edit#gid=1892753874"",""Rekap KTR!$E$8"")"),5)</f>
        <v>5</v>
      </c>
      <c r="F21" s="70" t="str">
        <f ca="1">IFERROR(__xludf.DUMMYFUNCTION("IMPORTRANGE(""https://docs.google.com/spreadsheets/d/155aL1qCqCleHwMP0Y8LT5akEbK27R0RIka-lAkeoeEo/edit#gid=1892753874"",""Rekap KTR!$E$9"")"),"")</f>
        <v/>
      </c>
      <c r="G21" s="70" t="str">
        <f ca="1">IFERROR(__xludf.DUMMYFUNCTION("IMPORTRANGE(""https://docs.google.com/spreadsheets/d/155aL1qCqCleHwMP0Y8LT5akEbK27R0RIka-lAkeoeEo/edit#gid=1892753874"",""Rekap KTR!$E$10"")"),"")</f>
        <v/>
      </c>
      <c r="H21" s="70" t="str">
        <f ca="1">IFERROR(__xludf.DUMMYFUNCTION("IMPORTRANGE(""https://docs.google.com/spreadsheets/d/155aL1qCqCleHwMP0Y8LT5akEbK27R0RIka-lAkeoeEo/edit#gid=1892753874"",""Rekap KTR!$E$11"")"),"")</f>
        <v/>
      </c>
      <c r="I21" s="70" t="str">
        <f ca="1">IFERROR(__xludf.DUMMYFUNCTION("IMPORTRANGE(""https://docs.google.com/spreadsheets/d/155aL1qCqCleHwMP0Y8LT5akEbK27R0RIka-lAkeoeEo/edit#gid=1892753874"",""Rekap KTR!$E$12"")"),"")</f>
        <v/>
      </c>
    </row>
    <row r="22" spans="2:9" ht="15.75" customHeight="1" x14ac:dyDescent="0.15">
      <c r="B22" s="88" t="e">
        <f>#REF!</f>
        <v>#REF!</v>
      </c>
      <c r="C22" s="70">
        <f ca="1">IFERROR(__xludf.DUMMYFUNCTION("IMPORTRANGE(""https://docs.google.com/spreadsheets/d/13FRR1udp0c0o6Nmp_8YHiON78PXr-L4FqQQ028JcBYY/edit#gid=1522333227"",""Rekap KTR!$E$6"")"),7)</f>
        <v>7</v>
      </c>
      <c r="D22" s="70">
        <f ca="1">IFERROR(__xludf.DUMMYFUNCTION("IMPORTRANGE(""https://docs.google.com/spreadsheets/d/13FRR1udp0c0o6Nmp_8YHiON78PXr-L4FqQQ028JcBYY/edit#gid=1522333227"",""Rekap KTR!$E$7"")"),31)</f>
        <v>31</v>
      </c>
      <c r="E22" s="70">
        <f ca="1">IFERROR(__xludf.DUMMYFUNCTION("IMPORTRANGE(""https://docs.google.com/spreadsheets/d/13FRR1udp0c0o6Nmp_8YHiON78PXr-L4FqQQ028JcBYY/edit#gid=1522333227"",""Rekap KTR!$E$8"")"),2)</f>
        <v>2</v>
      </c>
      <c r="F22" s="70" t="str">
        <f ca="1">IFERROR(__xludf.DUMMYFUNCTION("IMPORTRANGE(""https://docs.google.com/spreadsheets/d/13FRR1udp0c0o6Nmp_8YHiON78PXr-L4FqQQ028JcBYY/edit#gid=1522333227"",""Rekap KTR!$E$9"")"),"")</f>
        <v/>
      </c>
      <c r="G22" s="70" t="str">
        <f ca="1">IFERROR(__xludf.DUMMYFUNCTION("IMPORTRANGE(""https://docs.google.com/spreadsheets/d/13FRR1udp0c0o6Nmp_8YHiON78PXr-L4FqQQ028JcBYY/edit#gid=1522333227"",""Rekap KTR!$E$10"")"),"")</f>
        <v/>
      </c>
      <c r="H22" s="70" t="str">
        <f ca="1">IFERROR(__xludf.DUMMYFUNCTION("IMPORTRANGE(""https://docs.google.com/spreadsheets/d/13FRR1udp0c0o6Nmp_8YHiON78PXr-L4FqQQ028JcBYY/edit#gid=1522333227"",""Rekap KTR!$E$11"")"),"")</f>
        <v/>
      </c>
      <c r="I22" s="70" t="str">
        <f ca="1">IFERROR(__xludf.DUMMYFUNCTION("IMPORTRANGE(""https://docs.google.com/spreadsheets/d/13FRR1udp0c0o6Nmp_8YHiON78PXr-L4FqQQ028JcBYY/edit#gid=1522333227"",""Rekap KTR!$E$12"")"),"")</f>
        <v/>
      </c>
    </row>
    <row r="23" spans="2:9" ht="15.75" customHeight="1" x14ac:dyDescent="0.15">
      <c r="B23" s="88" t="e">
        <f>#REF!</f>
        <v>#REF!</v>
      </c>
      <c r="C23" s="70">
        <f ca="1">IFERROR(__xludf.DUMMYFUNCTION("IMPORTRANGE(""https://docs.google.com/spreadsheets/d/1PVwe4VvYfj1Vj424c9kO9TcQogsBM6TpXMbFve9togc/edit#gid=1522333227"",""Rekap KTR!$E$6"")"),5)</f>
        <v>5</v>
      </c>
      <c r="D23" s="70">
        <f ca="1">IFERROR(__xludf.DUMMYFUNCTION("IMPORTRANGE(""https://docs.google.com/spreadsheets/d/1PVwe4VvYfj1Vj424c9kO9TcQogsBM6TpXMbFve9togc/edit#gid=1522333227"",""Rekap KTR!$E$7"")"),38)</f>
        <v>38</v>
      </c>
      <c r="E23" s="70">
        <f ca="1">IFERROR(__xludf.DUMMYFUNCTION("IMPORTRANGE(""https://docs.google.com/spreadsheets/d/1PVwe4VvYfj1Vj424c9kO9TcQogsBM6TpXMbFve9togc/edit#gid=1522333227"",""Rekap KTR!$E$8"")"),17)</f>
        <v>17</v>
      </c>
      <c r="F23" s="70">
        <f ca="1">IFERROR(__xludf.DUMMYFUNCTION("IMPORTRANGE(""https://docs.google.com/spreadsheets/d/1PVwe4VvYfj1Vj424c9kO9TcQogsBM6TpXMbFve9togc/edit#gid=1522333227"",""Rekap KTR!$E$9"")"),0)</f>
        <v>0</v>
      </c>
      <c r="G23" s="70">
        <f ca="1">IFERROR(__xludf.DUMMYFUNCTION("IMPORTRANGE(""https://docs.google.com/spreadsheets/d/1PVwe4VvYfj1Vj424c9kO9TcQogsBM6TpXMbFve9togc/edit#gid=1522333227"",""Rekap KTR!$E$10"")"),0)</f>
        <v>0</v>
      </c>
      <c r="H23" s="70">
        <f ca="1">IFERROR(__xludf.DUMMYFUNCTION("IMPORTRANGE(""https://docs.google.com/spreadsheets/d/1PVwe4VvYfj1Vj424c9kO9TcQogsBM6TpXMbFve9togc/edit#gid=1522333227"",""Rekap KTR!$E$11"")"),0)</f>
        <v>0</v>
      </c>
      <c r="I23" s="70">
        <f ca="1">IFERROR(__xludf.DUMMYFUNCTION("IMPORTRANGE(""https://docs.google.com/spreadsheets/d/1PVwe4VvYfj1Vj424c9kO9TcQogsBM6TpXMbFve9togc/edit#gid=1522333227"",""Rekap KTR!$E$12"")"),0)</f>
        <v>0</v>
      </c>
    </row>
    <row r="24" spans="2:9" ht="15.75" customHeight="1" x14ac:dyDescent="0.15">
      <c r="B24" s="88" t="e">
        <f>#REF!</f>
        <v>#REF!</v>
      </c>
      <c r="C24" s="70" t="str">
        <f ca="1">IFERROR(__xludf.DUMMYFUNCTION("IMPORTRANGE(""https://docs.google.com/spreadsheets/d/15JUTNcWxWGx3Ha8qvwbxgnbDbT4v7N3vZYvqPZ68_Xg/edit#gid=1892753874"",""Rekap KTR!$E$6"")"),"")</f>
        <v/>
      </c>
      <c r="D24" s="70">
        <f ca="1">IFERROR(__xludf.DUMMYFUNCTION("IMPORTRANGE(""https://docs.google.com/spreadsheets/d/15JUTNcWxWGx3Ha8qvwbxgnbDbT4v7N3vZYvqPZ68_Xg/edit#gid=1892753874"",""Rekap KTR!$E$7"")"),19)</f>
        <v>19</v>
      </c>
      <c r="E24" s="70" t="str">
        <f ca="1">IFERROR(__xludf.DUMMYFUNCTION("IMPORTRANGE(""https://docs.google.com/spreadsheets/d/15JUTNcWxWGx3Ha8qvwbxgnbDbT4v7N3vZYvqPZ68_Xg/edit#gid=1892753874"",""Rekap KTR!$E$8"")"),"")</f>
        <v/>
      </c>
      <c r="F24" s="70" t="str">
        <f ca="1">IFERROR(__xludf.DUMMYFUNCTION("IMPORTRANGE(""https://docs.google.com/spreadsheets/d/15JUTNcWxWGx3Ha8qvwbxgnbDbT4v7N3vZYvqPZ68_Xg/edit#gid=1892753874"",""Rekap KTR!$E$9"")"),"")</f>
        <v/>
      </c>
      <c r="G24" s="70" t="str">
        <f ca="1">IFERROR(__xludf.DUMMYFUNCTION("IMPORTRANGE(""https://docs.google.com/spreadsheets/d/15JUTNcWxWGx3Ha8qvwbxgnbDbT4v7N3vZYvqPZ68_Xg/edit#gid=1892753874"",""Rekap KTR!$E$10"")"),"")</f>
        <v/>
      </c>
      <c r="H24" s="70" t="str">
        <f ca="1">IFERROR(__xludf.DUMMYFUNCTION("IMPORTRANGE(""https://docs.google.com/spreadsheets/d/15JUTNcWxWGx3Ha8qvwbxgnbDbT4v7N3vZYvqPZ68_Xg/edit#gid=1892753874"",""Rekap KTR!$E$11"")"),"")</f>
        <v/>
      </c>
      <c r="I24" s="70" t="str">
        <f ca="1">IFERROR(__xludf.DUMMYFUNCTION("IMPORTRANGE(""https://docs.google.com/spreadsheets/d/15JUTNcWxWGx3Ha8qvwbxgnbDbT4v7N3vZYvqPZ68_Xg/edit#gid=1892753874"",""Rekap KTR!$E$12"")"),"")</f>
        <v/>
      </c>
    </row>
    <row r="25" spans="2:9" ht="15.75" customHeight="1" x14ac:dyDescent="0.15"/>
    <row r="26" spans="2:9" ht="15.75" customHeight="1" x14ac:dyDescent="0.15"/>
    <row r="27" spans="2:9" ht="15.75" customHeight="1" x14ac:dyDescent="0.15"/>
    <row r="28" spans="2:9" ht="15.75" customHeight="1" x14ac:dyDescent="0.15"/>
    <row r="29" spans="2:9" ht="15.75" customHeight="1" x14ac:dyDescent="0.15"/>
    <row r="30" spans="2:9" ht="15.75" customHeight="1" x14ac:dyDescent="0.15"/>
    <row r="31" spans="2:9" ht="15.75" customHeight="1" x14ac:dyDescent="0.15"/>
    <row r="32" spans="2:9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4">
    <mergeCell ref="A1:B3"/>
    <mergeCell ref="A4:B4"/>
    <mergeCell ref="B6:B8"/>
    <mergeCell ref="C6:I6"/>
  </mergeCells>
  <hyperlinks>
    <hyperlink ref="A1" location="HOME!A1" display="              Kembali ke _x000a_              Pilihan Program" xr:uid="{00000000-0004-0000-1700-000000000000}"/>
    <hyperlink ref="A4" r:id="rId1" xr:uid="{00000000-0004-0000-1700-000001000000}"/>
  </hyperlinks>
  <pageMargins left="0.7" right="0.7" top="0.75" bottom="0.75" header="0" footer="0"/>
  <pageSetup orientation="landscape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outlinePr summaryBelow="0" summaryRight="0"/>
  </sheetPr>
  <dimension ref="A1:P1000"/>
  <sheetViews>
    <sheetView showGridLines="0" workbookViewId="0">
      <pane ySplit="4" topLeftCell="A5" activePane="bottomLeft" state="frozen"/>
      <selection pane="bottomLeft" activeCell="B6" sqref="B6"/>
    </sheetView>
  </sheetViews>
  <sheetFormatPr defaultColWidth="11.15234375" defaultRowHeight="15" customHeight="1" x14ac:dyDescent="0.15"/>
  <cols>
    <col min="1" max="1" width="16.73046875" customWidth="1"/>
    <col min="2" max="2" width="11.15234375" customWidth="1"/>
    <col min="3" max="3" width="11.796875" customWidth="1"/>
    <col min="4" max="5" width="11.15234375" customWidth="1"/>
    <col min="6" max="6" width="12.33203125" customWidth="1"/>
    <col min="8" max="8" width="13.94140625" customWidth="1"/>
    <col min="9" max="9" width="13.6171875" customWidth="1"/>
  </cols>
  <sheetData>
    <row r="1" spans="1:16" ht="21" x14ac:dyDescent="0.15">
      <c r="A1" s="103" t="s">
        <v>42</v>
      </c>
      <c r="B1" s="129"/>
      <c r="C1" s="104"/>
      <c r="D1" s="131" t="s">
        <v>45</v>
      </c>
      <c r="E1" s="129"/>
      <c r="F1" s="129"/>
      <c r="G1" s="129"/>
      <c r="H1" s="129"/>
      <c r="I1" s="129"/>
      <c r="J1" s="104"/>
      <c r="K1" s="81"/>
      <c r="L1" s="1"/>
      <c r="M1" s="1"/>
      <c r="N1" s="1"/>
      <c r="O1" s="1"/>
      <c r="P1" s="1"/>
    </row>
    <row r="2" spans="1:16" ht="21" x14ac:dyDescent="0.15">
      <c r="A2" s="105"/>
      <c r="B2" s="128"/>
      <c r="C2" s="106"/>
      <c r="D2" s="105"/>
      <c r="E2" s="128"/>
      <c r="F2" s="128"/>
      <c r="G2" s="128"/>
      <c r="H2" s="128"/>
      <c r="I2" s="128"/>
      <c r="J2" s="106"/>
      <c r="K2" s="81"/>
      <c r="L2" s="1"/>
      <c r="M2" s="1"/>
      <c r="N2" s="1"/>
      <c r="O2" s="1"/>
      <c r="P2" s="1"/>
    </row>
    <row r="3" spans="1:16" ht="21" x14ac:dyDescent="0.15">
      <c r="A3" s="107"/>
      <c r="B3" s="130"/>
      <c r="C3" s="108"/>
      <c r="D3" s="105"/>
      <c r="E3" s="128"/>
      <c r="F3" s="128"/>
      <c r="G3" s="128"/>
      <c r="H3" s="128"/>
      <c r="I3" s="128"/>
      <c r="J3" s="106"/>
      <c r="K3" s="81"/>
      <c r="L3" s="1"/>
      <c r="M3" s="1"/>
      <c r="N3" s="1"/>
      <c r="O3" s="1"/>
      <c r="P3" s="1"/>
    </row>
    <row r="4" spans="1:16" ht="24.75" customHeight="1" x14ac:dyDescent="0.15">
      <c r="A4" s="118" t="s">
        <v>43</v>
      </c>
      <c r="B4" s="132"/>
      <c r="C4" s="119"/>
      <c r="D4" s="107"/>
      <c r="E4" s="130"/>
      <c r="F4" s="130"/>
      <c r="G4" s="130"/>
      <c r="H4" s="130"/>
      <c r="I4" s="130"/>
      <c r="J4" s="108"/>
      <c r="K4" s="81"/>
      <c r="L4" s="1"/>
      <c r="M4" s="1"/>
      <c r="N4" s="1"/>
      <c r="O4" s="1"/>
      <c r="P4" s="1"/>
    </row>
    <row r="6" spans="1:16" ht="22.5" customHeight="1" x14ac:dyDescent="0.15">
      <c r="A6" s="133" t="s">
        <v>46</v>
      </c>
      <c r="B6" s="124"/>
      <c r="C6" s="124"/>
      <c r="D6" s="124"/>
      <c r="E6" s="124"/>
      <c r="F6" s="124"/>
      <c r="G6" s="124"/>
      <c r="H6" s="124"/>
      <c r="I6" s="124"/>
      <c r="J6" s="125"/>
      <c r="K6" s="2"/>
      <c r="L6" s="2"/>
      <c r="M6" s="2"/>
      <c r="N6" s="2"/>
      <c r="O6" s="2"/>
      <c r="P6" s="2"/>
    </row>
    <row r="7" spans="1:16" ht="14.25" x14ac:dyDescent="0.15">
      <c r="A7" s="134" t="s">
        <v>44</v>
      </c>
      <c r="B7" s="134" t="s">
        <v>47</v>
      </c>
      <c r="C7" s="134" t="s">
        <v>48</v>
      </c>
      <c r="D7" s="134" t="s">
        <v>49</v>
      </c>
      <c r="E7" s="135" t="s">
        <v>50</v>
      </c>
      <c r="F7" s="135" t="s">
        <v>51</v>
      </c>
      <c r="G7" s="135" t="s">
        <v>52</v>
      </c>
      <c r="H7" s="126" t="s">
        <v>53</v>
      </c>
      <c r="I7" s="126" t="s">
        <v>54</v>
      </c>
      <c r="J7" s="126" t="s">
        <v>55</v>
      </c>
    </row>
    <row r="8" spans="1:16" ht="15" customHeight="1" x14ac:dyDescent="0.15">
      <c r="A8" s="121"/>
      <c r="B8" s="121"/>
      <c r="C8" s="121"/>
      <c r="D8" s="121"/>
      <c r="E8" s="121"/>
      <c r="F8" s="121"/>
      <c r="G8" s="121"/>
      <c r="H8" s="121"/>
      <c r="I8" s="121"/>
      <c r="J8" s="121"/>
    </row>
    <row r="9" spans="1:16" ht="14.25" x14ac:dyDescent="0.15">
      <c r="A9" s="122"/>
      <c r="B9" s="122"/>
      <c r="C9" s="122"/>
      <c r="D9" s="122"/>
      <c r="E9" s="122"/>
      <c r="F9" s="122"/>
      <c r="G9" s="122"/>
      <c r="H9" s="122"/>
      <c r="I9" s="122"/>
      <c r="J9" s="122"/>
    </row>
    <row r="10" spans="1:16" x14ac:dyDescent="0.2">
      <c r="A10" s="88" t="e">
        <f>#REF!</f>
        <v>#REF!</v>
      </c>
      <c r="B10" s="70">
        <f ca="1">IFERROR(__xludf.DUMMYFUNCTION("IMPORTRANGE(""https://docs.google.com/spreadsheets/d/1P0UTisakTE5EAx-MYEjY2DmhSnLNqqRm6P3NrlYXL2I/edit#gid=1892753874"",""Rekap UBM!$B$9"")"),1)</f>
        <v>1</v>
      </c>
      <c r="C10" s="70">
        <f ca="1">IFERROR(__xludf.DUMMYFUNCTION("IMPORTRANGE(""https://docs.google.com/spreadsheets/d/1P0UTisakTE5EAx-MYEjY2DmhSnLNqqRm6P3NrlYXL2I/edit#gid=1892753874"",""Rekap UBM!$C$9"")"),1)</f>
        <v>1</v>
      </c>
      <c r="D10" s="89">
        <f t="shared" ref="D10:D25" ca="1" si="0">C10/B10*100</f>
        <v>100</v>
      </c>
      <c r="E10" s="70" t="str">
        <f ca="1">IFERROR(__xludf.DUMMYFUNCTION("IMPORTRANGE(""https://docs.google.com/spreadsheets/d/1P0UTisakTE5EAx-MYEjY2DmhSnLNqqRm6P3NrlYXL2I/edit#gid=1892753874"",""Rekap UBM!$E$9"")"),"")</f>
        <v/>
      </c>
      <c r="F10" s="70" t="str">
        <f ca="1">IFERROR(__xludf.DUMMYFUNCTION("IMPORTRANGE(""https://docs.google.com/spreadsheets/d/1P0UTisakTE5EAx-MYEjY2DmhSnLNqqRm6P3NrlYXL2I/edit#gid=1892753874"",""Rekap UBM!$F$9"")"),"")</f>
        <v/>
      </c>
      <c r="G10" s="89" t="e">
        <f t="shared" ref="G10:G25" ca="1" si="1">F10/E10*100</f>
        <v>#VALUE!</v>
      </c>
      <c r="H10" s="70" t="str">
        <f ca="1">IFERROR(__xludf.DUMMYFUNCTION("IMPORTRANGE(""https://docs.google.com/spreadsheets/d/1P0UTisakTE5EAx-MYEjY2DmhSnLNqqRm6P3NrlYXL2I/edit#gid=1892753874"",""Rekap UBM!$H$9"")"),"")</f>
        <v/>
      </c>
      <c r="I10" s="70" t="str">
        <f ca="1">IFERROR(__xludf.DUMMYFUNCTION("IMPORTRANGE(""https://docs.google.com/spreadsheets/d/1P0UTisakTE5EAx-MYEjY2DmhSnLNqqRm6P3NrlYXL2I/edit#gid=1892753874"",""Rekap UBM!$I$9"")"),"")</f>
        <v/>
      </c>
      <c r="J10" s="89" t="e">
        <f t="shared" ref="J10:J25" ca="1" si="2">I10/H10*100</f>
        <v>#VALUE!</v>
      </c>
    </row>
    <row r="11" spans="1:16" x14ac:dyDescent="0.2">
      <c r="A11" s="88" t="e">
        <f>#REF!</f>
        <v>#REF!</v>
      </c>
      <c r="B11" s="70">
        <f ca="1">IFERROR(__xludf.DUMMYFUNCTION("IMPORTRANGE(""https://docs.google.com/spreadsheets/d/1jB-UnyPBzGq1HOZkIVtft_Wo28OEKcZNsVgS5r_boTE/edit#gid=1522333227"",""Rekap UBM!$B$9"")"),1)</f>
        <v>1</v>
      </c>
      <c r="C11" s="70">
        <f ca="1">IFERROR(__xludf.DUMMYFUNCTION("IMPORTRANGE(""https://docs.google.com/spreadsheets/d/1jB-UnyPBzGq1HOZkIVtft_Wo28OEKcZNsVgS5r_boTE/edit#gid=1522333227"",""Rekap UBM!$C$9"")"),1)</f>
        <v>1</v>
      </c>
      <c r="D11" s="89">
        <f t="shared" ca="1" si="0"/>
        <v>100</v>
      </c>
      <c r="E11" s="70">
        <f ca="1">IFERROR(__xludf.DUMMYFUNCTION("IMPORTRANGE(""https://docs.google.com/spreadsheets/d/1jB-UnyPBzGq1HOZkIVtft_Wo28OEKcZNsVgS5r_boTE/edit#gid=1522333227"",""Rekap UBM!$E$9"")"),12)</f>
        <v>12</v>
      </c>
      <c r="F11" s="90">
        <f ca="1">IFERROR(__xludf.DUMMYFUNCTION("IMPORTRANGE(""https://docs.google.com/spreadsheets/d/1jB-UnyPBzGq1HOZkIVtft_Wo28OEKcZNsVgS5r_boTE/edit#gid=1522333227"",""Rekap UBM!$F$9"")"),12)</f>
        <v>12</v>
      </c>
      <c r="G11" s="89">
        <f t="shared" ca="1" si="1"/>
        <v>100</v>
      </c>
      <c r="H11" s="90" t="str">
        <f ca="1">IFERROR(__xludf.DUMMYFUNCTION("IMPORTRANGE(""https://docs.google.com/spreadsheets/d/1jB-UnyPBzGq1HOZkIVtft_Wo28OEKcZNsVgS5r_boTE/edit#gid=1522333227"",""Rekap UBM!$H$9"")"),"")</f>
        <v/>
      </c>
      <c r="I11" s="90" t="str">
        <f ca="1">IFERROR(__xludf.DUMMYFUNCTION("IMPORTRANGE(""https://docs.google.com/spreadsheets/d/1jB-UnyPBzGq1HOZkIVtft_Wo28OEKcZNsVgS5r_boTE/edit#gid=1522333227"",""Rekap UBM!$I$9"")"),"")</f>
        <v/>
      </c>
      <c r="J11" s="89" t="e">
        <f t="shared" ca="1" si="2"/>
        <v>#VALUE!</v>
      </c>
    </row>
    <row r="12" spans="1:16" x14ac:dyDescent="0.2">
      <c r="A12" s="88" t="e">
        <f>#REF!</f>
        <v>#REF!</v>
      </c>
      <c r="B12" s="70">
        <f ca="1">IFERROR(__xludf.DUMMYFUNCTION("IMPORTRANGE(""https://docs.google.com/spreadsheets/d/1gHFrRpJ5fnyxfJI-jxT5z1B1L7rSV8E5sIZEN90Rfhc/edit#gid=1522333227"",""Rekap UBM!$B$9"")"),1)</f>
        <v>1</v>
      </c>
      <c r="C12" s="70">
        <f ca="1">IFERROR(__xludf.DUMMYFUNCTION("IMPORTRANGE(""https://docs.google.com/spreadsheets/d/1gHFrRpJ5fnyxfJI-jxT5z1B1L7rSV8E5sIZEN90Rfhc/edit#gid=1522333227"",""Rekap UBM!$C$9"")"),1)</f>
        <v>1</v>
      </c>
      <c r="D12" s="89">
        <f t="shared" ca="1" si="0"/>
        <v>100</v>
      </c>
      <c r="E12" s="70">
        <f ca="1">IFERROR(__xludf.DUMMYFUNCTION("IMPORTRANGE(""https://docs.google.com/spreadsheets/d/1gHFrRpJ5fnyxfJI-jxT5z1B1L7rSV8E5sIZEN90Rfhc/edit#gid=1522333227"",""Rekap UBM!$E$9"")"),3)</f>
        <v>3</v>
      </c>
      <c r="F12" s="90">
        <f ca="1">IFERROR(__xludf.DUMMYFUNCTION("IMPORTRANGE(""https://docs.google.com/spreadsheets/d/1gHFrRpJ5fnyxfJI-jxT5z1B1L7rSV8E5sIZEN90Rfhc/edit#gid=1522333227"",""Rekap UBM!$F$9"")"),3)</f>
        <v>3</v>
      </c>
      <c r="G12" s="89">
        <f t="shared" ca="1" si="1"/>
        <v>100</v>
      </c>
      <c r="H12" s="90">
        <f ca="1">IFERROR(__xludf.DUMMYFUNCTION("IMPORTRANGE(""https://docs.google.com/spreadsheets/d/1gHFrRpJ5fnyxfJI-jxT5z1B1L7rSV8E5sIZEN90Rfhc/edit#gid=1522333227"",""Rekap UBM!$H$9"")"),6)</f>
        <v>6</v>
      </c>
      <c r="I12" s="90">
        <f ca="1">IFERROR(__xludf.DUMMYFUNCTION("IMPORTRANGE(""https://docs.google.com/spreadsheets/d/1gHFrRpJ5fnyxfJI-jxT5z1B1L7rSV8E5sIZEN90Rfhc/edit#gid=1522333227"",""Rekap UBM!$I$9"")"),6)</f>
        <v>6</v>
      </c>
      <c r="J12" s="89">
        <f t="shared" ca="1" si="2"/>
        <v>100</v>
      </c>
    </row>
    <row r="13" spans="1:16" x14ac:dyDescent="0.2">
      <c r="A13" s="88" t="e">
        <f>#REF!</f>
        <v>#REF!</v>
      </c>
      <c r="B13" s="70">
        <f ca="1">IFERROR(__xludf.DUMMYFUNCTION("IMPORTRANGE(""https://docs.google.com/spreadsheets/d/1saC2UP2JuYJ7WRPxjh8EMf_BSfGZ18Ous8sVKGLr-Ng/edit#gid=1892753874"",""Rekap UBM!$B$9"")"),1)</f>
        <v>1</v>
      </c>
      <c r="C13" s="70">
        <f ca="1">IFERROR(__xludf.DUMMYFUNCTION("IMPORTRANGE(""https://docs.google.com/spreadsheets/d/1saC2UP2JuYJ7WRPxjh8EMf_BSfGZ18Ous8sVKGLr-Ng/edit#gid=1892753874"",""Rekap UBM!$C$9"")"),1)</f>
        <v>1</v>
      </c>
      <c r="D13" s="89">
        <f t="shared" ca="1" si="0"/>
        <v>100</v>
      </c>
      <c r="E13" s="70">
        <f ca="1">IFERROR(__xludf.DUMMYFUNCTION("IMPORTRANGE(""https://docs.google.com/spreadsheets/d/1saC2UP2JuYJ7WRPxjh8EMf_BSfGZ18Ous8sVKGLr-Ng/edit#gid=1892753874"",""Rekap UBM!$E$9"")"),3)</f>
        <v>3</v>
      </c>
      <c r="F13" s="90">
        <f ca="1">IFERROR(__xludf.DUMMYFUNCTION("IMPORTRANGE(""https://docs.google.com/spreadsheets/d/1saC2UP2JuYJ7WRPxjh8EMf_BSfGZ18Ous8sVKGLr-Ng/edit#gid=1892753874"",""Rekap UBM!$F$9"")"),0)</f>
        <v>0</v>
      </c>
      <c r="G13" s="89">
        <f t="shared" ca="1" si="1"/>
        <v>0</v>
      </c>
      <c r="H13" s="90">
        <f ca="1">IFERROR(__xludf.DUMMYFUNCTION("IMPORTRANGE(""https://docs.google.com/spreadsheets/d/1saC2UP2JuYJ7WRPxjh8EMf_BSfGZ18Ous8sVKGLr-Ng/edit#gid=1892753874"",""Rekap UBM!$H$9"")"),5)</f>
        <v>5</v>
      </c>
      <c r="I13" s="90">
        <f ca="1">IFERROR(__xludf.DUMMYFUNCTION("IMPORTRANGE(""https://docs.google.com/spreadsheets/d/1saC2UP2JuYJ7WRPxjh8EMf_BSfGZ18Ous8sVKGLr-Ng/edit#gid=1892753874"",""Rekap UBM!$I$9"")"),0)</f>
        <v>0</v>
      </c>
      <c r="J13" s="89">
        <f t="shared" ca="1" si="2"/>
        <v>0</v>
      </c>
    </row>
    <row r="14" spans="1:16" x14ac:dyDescent="0.2">
      <c r="A14" s="88" t="e">
        <f>#REF!</f>
        <v>#REF!</v>
      </c>
      <c r="B14" s="70">
        <f ca="1">IFERROR(__xludf.DUMMYFUNCTION("IMPORTRANGE(""https://docs.google.com/spreadsheets/d/1ApPPV7RPuDI1EDOKjkoDXkV5Yd_NofeQTYTtAHUYGGw/edit#gid=1522333227"",""Rekap UBM!$B$9"")"),1)</f>
        <v>1</v>
      </c>
      <c r="C14" s="70">
        <f ca="1">IFERROR(__xludf.DUMMYFUNCTION("IMPORTRANGE(""https://docs.google.com/spreadsheets/d/1ApPPV7RPuDI1EDOKjkoDXkV5Yd_NofeQTYTtAHUYGGw/edit#gid=1522333227"",""Rekap UBM!$C$9"")"),1)</f>
        <v>1</v>
      </c>
      <c r="D14" s="89">
        <f t="shared" ca="1" si="0"/>
        <v>100</v>
      </c>
      <c r="E14" s="70" t="str">
        <f ca="1">IFERROR(__xludf.DUMMYFUNCTION("IMPORTRANGE(""https://docs.google.com/spreadsheets/d/1ApPPV7RPuDI1EDOKjkoDXkV5Yd_NofeQTYTtAHUYGGw/edit#gid=1522333227"",""Rekap UBM!$E$9"")"),"")</f>
        <v/>
      </c>
      <c r="F14" s="90" t="str">
        <f ca="1">IFERROR(__xludf.DUMMYFUNCTION("IMPORTRANGE(""https://docs.google.com/spreadsheets/d/1ApPPV7RPuDI1EDOKjkoDXkV5Yd_NofeQTYTtAHUYGGw/edit#gid=1522333227"",""Rekap UBM!$F$9"")"),"")</f>
        <v/>
      </c>
      <c r="G14" s="89" t="e">
        <f t="shared" ca="1" si="1"/>
        <v>#VALUE!</v>
      </c>
      <c r="H14" s="90" t="str">
        <f ca="1">IFERROR(__xludf.DUMMYFUNCTION("IMPORTRANGE(""https://docs.google.com/spreadsheets/d/1ApPPV7RPuDI1EDOKjkoDXkV5Yd_NofeQTYTtAHUYGGw/edit#gid=1522333227"",""Rekap UBM!$H$9"")"),"")</f>
        <v/>
      </c>
      <c r="I14" s="90" t="str">
        <f ca="1">IFERROR(__xludf.DUMMYFUNCTION("IMPORTRANGE(""https://docs.google.com/spreadsheets/d/1ApPPV7RPuDI1EDOKjkoDXkV5Yd_NofeQTYTtAHUYGGw/edit#gid=1522333227"",""Rekap UBM!$I$9"")"),"")</f>
        <v/>
      </c>
      <c r="J14" s="89" t="e">
        <f t="shared" ca="1" si="2"/>
        <v>#VALUE!</v>
      </c>
    </row>
    <row r="15" spans="1:16" x14ac:dyDescent="0.2">
      <c r="A15" s="88" t="e">
        <f>#REF!</f>
        <v>#REF!</v>
      </c>
      <c r="B15" s="70">
        <f ca="1">IFERROR(__xludf.DUMMYFUNCTION("IMPORTRANGE(""https://docs.google.com/spreadsheets/d/1iV_nqIfkAdyO_vl_QARxWbfnGcK2KlCCS94aVJ2QbTI/edit#gid=1522333227"",""Rekap UBM!$B$9"")"),1)</f>
        <v>1</v>
      </c>
      <c r="C15" s="70">
        <f ca="1">IFERROR(__xludf.DUMMYFUNCTION("IMPORTRANGE(""https://docs.google.com/spreadsheets/d/1iV_nqIfkAdyO_vl_QARxWbfnGcK2KlCCS94aVJ2QbTI/edit#gid=1522333227"",""Rekap UBM!$C$9"")"),1)</f>
        <v>1</v>
      </c>
      <c r="D15" s="89">
        <f t="shared" ca="1" si="0"/>
        <v>100</v>
      </c>
      <c r="E15" s="70" t="str">
        <f ca="1">IFERROR(__xludf.DUMMYFUNCTION("IMPORTRANGE(""https://docs.google.com/spreadsheets/d/1iV_nqIfkAdyO_vl_QARxWbfnGcK2KlCCS94aVJ2QbTI/edit#gid=1522333227"",""Rekap UBM!$E$9"")"),"")</f>
        <v/>
      </c>
      <c r="F15" s="90" t="str">
        <f ca="1">IFERROR(__xludf.DUMMYFUNCTION("IMPORTRANGE(""https://docs.google.com/spreadsheets/d/1iV_nqIfkAdyO_vl_QARxWbfnGcK2KlCCS94aVJ2QbTI/edit#gid=1522333227"",""Rekap UBM!$F$9"")"),"")</f>
        <v/>
      </c>
      <c r="G15" s="89" t="e">
        <f t="shared" ca="1" si="1"/>
        <v>#VALUE!</v>
      </c>
      <c r="H15" s="90" t="str">
        <f ca="1">IFERROR(__xludf.DUMMYFUNCTION("IMPORTRANGE(""https://docs.google.com/spreadsheets/d/1iV_nqIfkAdyO_vl_QARxWbfnGcK2KlCCS94aVJ2QbTI/edit#gid=1522333227"",""Rekap UBM!$H$9"")"),"")</f>
        <v/>
      </c>
      <c r="I15" s="90" t="str">
        <f ca="1">IFERROR(__xludf.DUMMYFUNCTION("IMPORTRANGE(""https://docs.google.com/spreadsheets/d/1iV_nqIfkAdyO_vl_QARxWbfnGcK2KlCCS94aVJ2QbTI/edit#gid=1522333227"",""Rekap UBM!$I$9"")"),"")</f>
        <v/>
      </c>
      <c r="J15" s="89" t="e">
        <f t="shared" ca="1" si="2"/>
        <v>#VALUE!</v>
      </c>
    </row>
    <row r="16" spans="1:16" x14ac:dyDescent="0.2">
      <c r="A16" s="88" t="e">
        <f>#REF!</f>
        <v>#REF!</v>
      </c>
      <c r="B16" s="70">
        <f ca="1">IFERROR(__xludf.DUMMYFUNCTION("IMPORTRANGE(""https://docs.google.com/spreadsheets/d/1zz70Lj6oBg1MOPSG6KJcsMeqBNtXMHYICRkg7kpt_d0/edit#gid=1892753874"",""Rekap UBM!$B$9"")"),1)</f>
        <v>1</v>
      </c>
      <c r="C16" s="70">
        <f ca="1">IFERROR(__xludf.DUMMYFUNCTION("IMPORTRANGE(""https://docs.google.com/spreadsheets/d/1zz70Lj6oBg1MOPSG6KJcsMeqBNtXMHYICRkg7kpt_d0/edit#gid=1892753874"",""Rekap UBM!$C$9"")"),1)</f>
        <v>1</v>
      </c>
      <c r="D16" s="89">
        <f t="shared" ca="1" si="0"/>
        <v>100</v>
      </c>
      <c r="E16" s="70">
        <f ca="1">IFERROR(__xludf.DUMMYFUNCTION("IMPORTRANGE(""https://docs.google.com/spreadsheets/d/1zz70Lj6oBg1MOPSG6KJcsMeqBNtXMHYICRkg7kpt_d0/edit#gid=1892753874"",""Rekap UBM!$E$9"")"),3)</f>
        <v>3</v>
      </c>
      <c r="F16" s="90">
        <f ca="1">IFERROR(__xludf.DUMMYFUNCTION("IMPORTRANGE(""https://docs.google.com/spreadsheets/d/1zz70Lj6oBg1MOPSG6KJcsMeqBNtXMHYICRkg7kpt_d0/edit#gid=1892753874"",""Rekap UBM!$F$9"")"),3)</f>
        <v>3</v>
      </c>
      <c r="G16" s="89">
        <f t="shared" ca="1" si="1"/>
        <v>100</v>
      </c>
      <c r="H16" s="90">
        <f ca="1">IFERROR(__xludf.DUMMYFUNCTION("IMPORTRANGE(""https://docs.google.com/spreadsheets/d/1zz70Lj6oBg1MOPSG6KJcsMeqBNtXMHYICRkg7kpt_d0/edit#gid=1892753874"",""Rekap UBM!$H$9"")"),3)</f>
        <v>3</v>
      </c>
      <c r="I16" s="90">
        <f ca="1">IFERROR(__xludf.DUMMYFUNCTION("IMPORTRANGE(""https://docs.google.com/spreadsheets/d/1zz70Lj6oBg1MOPSG6KJcsMeqBNtXMHYICRkg7kpt_d0/edit#gid=1892753874"",""Rekap UBM!$I$9"")"),3)</f>
        <v>3</v>
      </c>
      <c r="J16" s="89">
        <f t="shared" ca="1" si="2"/>
        <v>100</v>
      </c>
    </row>
    <row r="17" spans="1:10" x14ac:dyDescent="0.2">
      <c r="A17" s="88" t="e">
        <f>#REF!</f>
        <v>#REF!</v>
      </c>
      <c r="B17" s="70">
        <f ca="1">IFERROR(__xludf.DUMMYFUNCTION("IMPORTRANGE(""https://docs.google.com/spreadsheets/d/1773f1iHRnXhbrVjAHR7zUpu3neZdvtp1a2ikB9LJu8U/edit#gid=1522333227"",""Rekap UBM!$B$9"")"),1)</f>
        <v>1</v>
      </c>
      <c r="C17" s="70">
        <f ca="1">IFERROR(__xludf.DUMMYFUNCTION("IMPORTRANGE(""https://docs.google.com/spreadsheets/d/1773f1iHRnXhbrVjAHR7zUpu3neZdvtp1a2ikB9LJu8U/edit#gid=1522333227"",""Rekap UBM!$C$9"")"),1)</f>
        <v>1</v>
      </c>
      <c r="D17" s="89">
        <f t="shared" ca="1" si="0"/>
        <v>100</v>
      </c>
      <c r="E17" s="70">
        <f ca="1">IFERROR(__xludf.DUMMYFUNCTION("IMPORTRANGE(""https://docs.google.com/spreadsheets/d/1773f1iHRnXhbrVjAHR7zUpu3neZdvtp1a2ikB9LJu8U/edit#gid=1522333227"",""Rekap UBM!$E$9"")"),13)</f>
        <v>13</v>
      </c>
      <c r="F17" s="90">
        <f ca="1">IFERROR(__xludf.DUMMYFUNCTION("IMPORTRANGE(""https://docs.google.com/spreadsheets/d/1773f1iHRnXhbrVjAHR7zUpu3neZdvtp1a2ikB9LJu8U/edit#gid=1522333227"",""Rekap UBM!$F$9"")"),13)</f>
        <v>13</v>
      </c>
      <c r="G17" s="89">
        <f t="shared" ca="1" si="1"/>
        <v>100</v>
      </c>
      <c r="H17" s="90">
        <f ca="1">IFERROR(__xludf.DUMMYFUNCTION("IMPORTRANGE(""https://docs.google.com/spreadsheets/d/1773f1iHRnXhbrVjAHR7zUpu3neZdvtp1a2ikB9LJu8U/edit#gid=1522333227"",""Rekap UBM!$H$9"")"),1)</f>
        <v>1</v>
      </c>
      <c r="I17" s="90">
        <f ca="1">IFERROR(__xludf.DUMMYFUNCTION("IMPORTRANGE(""https://docs.google.com/spreadsheets/d/1773f1iHRnXhbrVjAHR7zUpu3neZdvtp1a2ikB9LJu8U/edit#gid=1522333227"",""Rekap UBM!$I$9"")"),1)</f>
        <v>1</v>
      </c>
      <c r="J17" s="89">
        <f t="shared" ca="1" si="2"/>
        <v>100</v>
      </c>
    </row>
    <row r="18" spans="1:10" x14ac:dyDescent="0.2">
      <c r="A18" s="88" t="e">
        <f>#REF!</f>
        <v>#REF!</v>
      </c>
      <c r="B18" s="70">
        <f ca="1">IFERROR(__xludf.DUMMYFUNCTION("IMPORTRANGE(""https://docs.google.com/spreadsheets/d/10iNzN1LqaStEosZKEbqcoOm3IdodNsG31q_nR0Y6WGo/edit#gid=1522333227"",""Rekap UBM!$B$9"")"),1)</f>
        <v>1</v>
      </c>
      <c r="C18" s="70">
        <f ca="1">IFERROR(__xludf.DUMMYFUNCTION("IMPORTRANGE(""https://docs.google.com/spreadsheets/d/10iNzN1LqaStEosZKEbqcoOm3IdodNsG31q_nR0Y6WGo/edit#gid=1522333227"",""Rekap UBM!$C$9"")"),1)</f>
        <v>1</v>
      </c>
      <c r="D18" s="89">
        <f t="shared" ca="1" si="0"/>
        <v>100</v>
      </c>
      <c r="E18" s="70" t="str">
        <f ca="1">IFERROR(__xludf.DUMMYFUNCTION("IMPORTRANGE(""https://docs.google.com/spreadsheets/d/10iNzN1LqaStEosZKEbqcoOm3IdodNsG31q_nR0Y6WGo/edit#gid=1522333227"",""Rekap UBM!$E$9"")"),"")</f>
        <v/>
      </c>
      <c r="F18" s="90" t="str">
        <f ca="1">IFERROR(__xludf.DUMMYFUNCTION("IMPORTRANGE(""https://docs.google.com/spreadsheets/d/10iNzN1LqaStEosZKEbqcoOm3IdodNsG31q_nR0Y6WGo/edit#gid=1522333227"",""Rekap UBM!$F$9"")"),"")</f>
        <v/>
      </c>
      <c r="G18" s="89" t="e">
        <f t="shared" ca="1" si="1"/>
        <v>#VALUE!</v>
      </c>
      <c r="H18" s="90" t="str">
        <f ca="1">IFERROR(__xludf.DUMMYFUNCTION("IMPORTRANGE(""https://docs.google.com/spreadsheets/d/10iNzN1LqaStEosZKEbqcoOm3IdodNsG31q_nR0Y6WGo/edit#gid=1522333227"",""Rekap UBM!$H$9"")"),"")</f>
        <v/>
      </c>
      <c r="I18" s="90" t="str">
        <f ca="1">IFERROR(__xludf.DUMMYFUNCTION("IMPORTRANGE(""https://docs.google.com/spreadsheets/d/10iNzN1LqaStEosZKEbqcoOm3IdodNsG31q_nR0Y6WGo/edit#gid=1522333227"",""Rekap UBM!$I$9"")"),"")</f>
        <v/>
      </c>
      <c r="J18" s="89" t="e">
        <f t="shared" ca="1" si="2"/>
        <v>#VALUE!</v>
      </c>
    </row>
    <row r="19" spans="1:10" x14ac:dyDescent="0.2">
      <c r="A19" s="88" t="e">
        <f>#REF!</f>
        <v>#REF!</v>
      </c>
      <c r="B19" s="70">
        <f ca="1">IFERROR(__xludf.DUMMYFUNCTION("IMPORTRANGE(""https://docs.google.com/spreadsheets/d/17PsIU8VcCQeO2M4DM42K9vv32GkafaaF1LxQevQ8tAQ/edit#gid=1892753874"",""Rekap UBM!$B$9"")"),1)</f>
        <v>1</v>
      </c>
      <c r="C19" s="70">
        <f ca="1">IFERROR(__xludf.DUMMYFUNCTION("IMPORTRANGE(""https://docs.google.com/spreadsheets/d/17PsIU8VcCQeO2M4DM42K9vv32GkafaaF1LxQevQ8tAQ/edit#gid=1892753874"",""Rekap UBM!$C$9"")"),0)</f>
        <v>0</v>
      </c>
      <c r="D19" s="89">
        <f t="shared" ca="1" si="0"/>
        <v>0</v>
      </c>
      <c r="E19" s="70" t="str">
        <f ca="1">IFERROR(__xludf.DUMMYFUNCTION("IMPORTRANGE(""https://docs.google.com/spreadsheets/d/17PsIU8VcCQeO2M4DM42K9vv32GkafaaF1LxQevQ8tAQ/edit#gid=1892753874"",""Rekap UBM!$E$9"")"),"")</f>
        <v/>
      </c>
      <c r="F19" s="90" t="str">
        <f ca="1">IFERROR(__xludf.DUMMYFUNCTION("IMPORTRANGE(""https://docs.google.com/spreadsheets/d/17PsIU8VcCQeO2M4DM42K9vv32GkafaaF1LxQevQ8tAQ/edit#gid=1892753874"",""Rekap UBM!$F$9"")"),"")</f>
        <v/>
      </c>
      <c r="G19" s="89" t="e">
        <f t="shared" ca="1" si="1"/>
        <v>#VALUE!</v>
      </c>
      <c r="H19" s="90" t="str">
        <f ca="1">IFERROR(__xludf.DUMMYFUNCTION("IMPORTRANGE(""https://docs.google.com/spreadsheets/d/17PsIU8VcCQeO2M4DM42K9vv32GkafaaF1LxQevQ8tAQ/edit#gid=1892753874"",""Rekap UBM!$H$9"")"),"")</f>
        <v/>
      </c>
      <c r="I19" s="90" t="str">
        <f ca="1">IFERROR(__xludf.DUMMYFUNCTION("IMPORTRANGE(""https://docs.google.com/spreadsheets/d/17PsIU8VcCQeO2M4DM42K9vv32GkafaaF1LxQevQ8tAQ/edit#gid=1892753874"",""Rekap UBM!$I$9"")"),"")</f>
        <v/>
      </c>
      <c r="J19" s="89" t="e">
        <f t="shared" ca="1" si="2"/>
        <v>#VALUE!</v>
      </c>
    </row>
    <row r="20" spans="1:10" x14ac:dyDescent="0.2">
      <c r="A20" s="88" t="e">
        <f>#REF!</f>
        <v>#REF!</v>
      </c>
      <c r="B20" s="70">
        <f ca="1">IFERROR(__xludf.DUMMYFUNCTION("IMPORTRANGE(""https://docs.google.com/spreadsheets/d/1d0Y9C6M4-a1TT0nIK2Gc4IXnbVyxoBB3v7o1biNGAwY/edit#gid=1892753874"",""Rekap UBM!$B$9"")"),1)</f>
        <v>1</v>
      </c>
      <c r="C20" s="70">
        <f ca="1">IFERROR(__xludf.DUMMYFUNCTION("IMPORTRANGE(""https://docs.google.com/spreadsheets/d/1d0Y9C6M4-a1TT0nIK2Gc4IXnbVyxoBB3v7o1biNGAwY/edit#gid=1892753874"",""Rekap UBM!$C$9"")"),1)</f>
        <v>1</v>
      </c>
      <c r="D20" s="89">
        <f t="shared" ca="1" si="0"/>
        <v>100</v>
      </c>
      <c r="E20" s="70">
        <f ca="1">IFERROR(__xludf.DUMMYFUNCTION("IMPORTRANGE(""https://docs.google.com/spreadsheets/d/1d0Y9C6M4-a1TT0nIK2Gc4IXnbVyxoBB3v7o1biNGAwY/edit#gid=1892753874"",""Rekap UBM!$E$9"")"),6)</f>
        <v>6</v>
      </c>
      <c r="F20" s="90">
        <f ca="1">IFERROR(__xludf.DUMMYFUNCTION("IMPORTRANGE(""https://docs.google.com/spreadsheets/d/1d0Y9C6M4-a1TT0nIK2Gc4IXnbVyxoBB3v7o1biNGAwY/edit#gid=1892753874"",""Rekap UBM!$F$9"")"),0)</f>
        <v>0</v>
      </c>
      <c r="G20" s="89">
        <f t="shared" ca="1" si="1"/>
        <v>0</v>
      </c>
      <c r="H20" s="90" t="str">
        <f ca="1">IFERROR(__xludf.DUMMYFUNCTION("IMPORTRANGE(""https://docs.google.com/spreadsheets/d/1d0Y9C6M4-a1TT0nIK2Gc4IXnbVyxoBB3v7o1biNGAwY/edit#gid=1892753874"",""Rekap UBM!$H$9"")"),"")</f>
        <v/>
      </c>
      <c r="I20" s="90">
        <f ca="1">IFERROR(__xludf.DUMMYFUNCTION("IMPORTRANGE(""https://docs.google.com/spreadsheets/d/1d0Y9C6M4-a1TT0nIK2Gc4IXnbVyxoBB3v7o1biNGAwY/edit#gid=1892753874"",""Rekap UBM!$I$9"")"),0)</f>
        <v>0</v>
      </c>
      <c r="J20" s="89" t="e">
        <f t="shared" ca="1" si="2"/>
        <v>#VALUE!</v>
      </c>
    </row>
    <row r="21" spans="1:10" ht="15.75" customHeight="1" x14ac:dyDescent="0.2">
      <c r="A21" s="88" t="e">
        <f>#REF!</f>
        <v>#REF!</v>
      </c>
      <c r="B21" s="70">
        <f ca="1">IFERROR(__xludf.DUMMYFUNCTION("IMPORTRANGE(""https://docs.google.com/spreadsheets/d/1fXA1yQzUNddp7fjR2KF22o4rRJu9lP9Ja9Oi1mRbg_E/edit#gid=1892753874"",""Rekap UBM!$B$9"")"),1)</f>
        <v>1</v>
      </c>
      <c r="C21" s="70">
        <f ca="1">IFERROR(__xludf.DUMMYFUNCTION("IMPORTRANGE(""https://docs.google.com/spreadsheets/d/1fXA1yQzUNddp7fjR2KF22o4rRJu9lP9Ja9Oi1mRbg_E/edit#gid=1892753874"",""Rekap UBM!$C$9"")"),1)</f>
        <v>1</v>
      </c>
      <c r="D21" s="89">
        <f t="shared" ca="1" si="0"/>
        <v>100</v>
      </c>
      <c r="E21" s="70">
        <f ca="1">IFERROR(__xludf.DUMMYFUNCTION("IMPORTRANGE(""https://docs.google.com/spreadsheets/d/1fXA1yQzUNddp7fjR2KF22o4rRJu9lP9Ja9Oi1mRbg_E/edit#gid=1892753874"",""Rekap UBM!$E$9"")"),1)</f>
        <v>1</v>
      </c>
      <c r="F21" s="90">
        <f ca="1">IFERROR(__xludf.DUMMYFUNCTION("IMPORTRANGE(""https://docs.google.com/spreadsheets/d/1fXA1yQzUNddp7fjR2KF22o4rRJu9lP9Ja9Oi1mRbg_E/edit#gid=1892753874"",""Rekap UBM!$F$9"")"),1)</f>
        <v>1</v>
      </c>
      <c r="G21" s="89">
        <f t="shared" ca="1" si="1"/>
        <v>100</v>
      </c>
      <c r="H21" s="90" t="str">
        <f ca="1">IFERROR(__xludf.DUMMYFUNCTION("IMPORTRANGE(""https://docs.google.com/spreadsheets/d/1fXA1yQzUNddp7fjR2KF22o4rRJu9lP9Ja9Oi1mRbg_E/edit#gid=1892753874"",""Rekap UBM!$H$9"")"),"")</f>
        <v/>
      </c>
      <c r="I21" s="90" t="str">
        <f ca="1">IFERROR(__xludf.DUMMYFUNCTION("IMPORTRANGE(""https://docs.google.com/spreadsheets/d/1fXA1yQzUNddp7fjR2KF22o4rRJu9lP9Ja9Oi1mRbg_E/edit#gid=1892753874"",""Rekap UBM!$I$9"")"),"")</f>
        <v/>
      </c>
      <c r="J21" s="89" t="e">
        <f t="shared" ca="1" si="2"/>
        <v>#VALUE!</v>
      </c>
    </row>
    <row r="22" spans="1:10" ht="15.75" customHeight="1" x14ac:dyDescent="0.2">
      <c r="A22" s="88" t="e">
        <f>#REF!</f>
        <v>#REF!</v>
      </c>
      <c r="B22" s="70">
        <f ca="1">IFERROR(__xludf.DUMMYFUNCTION("IMPORTRANGE(""https://docs.google.com/spreadsheets/d/155aL1qCqCleHwMP0Y8LT5akEbK27R0RIka-lAkeoeEo/edit#gid=1892753874"",""Rekap UBM!$B$9"")"),1)</f>
        <v>1</v>
      </c>
      <c r="C22" s="70">
        <f ca="1">IFERROR(__xludf.DUMMYFUNCTION("IMPORTRANGE(""https://docs.google.com/spreadsheets/d/155aL1qCqCleHwMP0Y8LT5akEbK27R0RIka-lAkeoeEo/edit#gid=1892753874"",""Rekap UBM!$C$9"")"),1)</f>
        <v>1</v>
      </c>
      <c r="D22" s="89">
        <f t="shared" ca="1" si="0"/>
        <v>100</v>
      </c>
      <c r="E22" s="70">
        <f ca="1">IFERROR(__xludf.DUMMYFUNCTION("IMPORTRANGE(""https://docs.google.com/spreadsheets/d/155aL1qCqCleHwMP0Y8LT5akEbK27R0RIka-lAkeoeEo/edit#gid=1892753874"",""Rekap UBM!$E$9"")"),7)</f>
        <v>7</v>
      </c>
      <c r="F22" s="90">
        <f ca="1">IFERROR(__xludf.DUMMYFUNCTION("IMPORTRANGE(""https://docs.google.com/spreadsheets/d/155aL1qCqCleHwMP0Y8LT5akEbK27R0RIka-lAkeoeEo/edit#gid=1892753874"",""Rekap UBM!$F$9"")"),0)</f>
        <v>0</v>
      </c>
      <c r="G22" s="89">
        <f t="shared" ca="1" si="1"/>
        <v>0</v>
      </c>
      <c r="H22" s="90">
        <f ca="1">IFERROR(__xludf.DUMMYFUNCTION("IMPORTRANGE(""https://docs.google.com/spreadsheets/d/155aL1qCqCleHwMP0Y8LT5akEbK27R0RIka-lAkeoeEo/edit#gid=1892753874"",""Rekap UBM!$H$9"")"),2)</f>
        <v>2</v>
      </c>
      <c r="I22" s="90">
        <f ca="1">IFERROR(__xludf.DUMMYFUNCTION("IMPORTRANGE(""https://docs.google.com/spreadsheets/d/155aL1qCqCleHwMP0Y8LT5akEbK27R0RIka-lAkeoeEo/edit#gid=1892753874"",""Rekap UBM!$I$9"")"),0)</f>
        <v>0</v>
      </c>
      <c r="J22" s="89">
        <f t="shared" ca="1" si="2"/>
        <v>0</v>
      </c>
    </row>
    <row r="23" spans="1:10" ht="15.75" customHeight="1" x14ac:dyDescent="0.2">
      <c r="A23" s="88" t="e">
        <f>#REF!</f>
        <v>#REF!</v>
      </c>
      <c r="B23" s="70">
        <f ca="1">IFERROR(__xludf.DUMMYFUNCTION("IMPORTRANGE(""https://docs.google.com/spreadsheets/d/13FRR1udp0c0o6Nmp_8YHiON78PXr-L4FqQQ028JcBYY/edit#gid=1522333227"",""Rekap UBM!$B$9"")"),1)</f>
        <v>1</v>
      </c>
      <c r="C23" s="70">
        <f ca="1">IFERROR(__xludf.DUMMYFUNCTION("IMPORTRANGE(""https://docs.google.com/spreadsheets/d/13FRR1udp0c0o6Nmp_8YHiON78PXr-L4FqQQ028JcBYY/edit#gid=1522333227"",""Rekap UBM!$C$9"")"),1)</f>
        <v>1</v>
      </c>
      <c r="D23" s="89">
        <f t="shared" ca="1" si="0"/>
        <v>100</v>
      </c>
      <c r="E23" s="70">
        <f ca="1">IFERROR(__xludf.DUMMYFUNCTION("IMPORTRANGE(""https://docs.google.com/spreadsheets/d/13FRR1udp0c0o6Nmp_8YHiON78PXr-L4FqQQ028JcBYY/edit#gid=1522333227"",""Rekap UBM!$E$9"")"),0)</f>
        <v>0</v>
      </c>
      <c r="F23" s="90">
        <f ca="1">IFERROR(__xludf.DUMMYFUNCTION("IMPORTRANGE(""https://docs.google.com/spreadsheets/d/13FRR1udp0c0o6Nmp_8YHiON78PXr-L4FqQQ028JcBYY/edit#gid=1522333227"",""Rekap UBM!$F$9"")"),0)</f>
        <v>0</v>
      </c>
      <c r="G23" s="89" t="e">
        <f t="shared" ca="1" si="1"/>
        <v>#DIV/0!</v>
      </c>
      <c r="H23" s="90">
        <f ca="1">IFERROR(__xludf.DUMMYFUNCTION("IMPORTRANGE(""https://docs.google.com/spreadsheets/d/13FRR1udp0c0o6Nmp_8YHiON78PXr-L4FqQQ028JcBYY/edit#gid=1522333227"",""Rekap UBM!$H$9"")"),0)</f>
        <v>0</v>
      </c>
      <c r="I23" s="90">
        <f ca="1">IFERROR(__xludf.DUMMYFUNCTION("IMPORTRANGE(""https://docs.google.com/spreadsheets/d/13FRR1udp0c0o6Nmp_8YHiON78PXr-L4FqQQ028JcBYY/edit#gid=1522333227"",""Rekap UBM!$I$9"")"),0)</f>
        <v>0</v>
      </c>
      <c r="J23" s="89" t="e">
        <f t="shared" ca="1" si="2"/>
        <v>#DIV/0!</v>
      </c>
    </row>
    <row r="24" spans="1:10" ht="15.75" customHeight="1" x14ac:dyDescent="0.2">
      <c r="A24" s="88" t="e">
        <f>#REF!</f>
        <v>#REF!</v>
      </c>
      <c r="B24" s="70">
        <f ca="1">IFERROR(__xludf.DUMMYFUNCTION("IMPORTRANGE(""https://docs.google.com/spreadsheets/d/1PVwe4VvYfj1Vj424c9kO9TcQogsBM6TpXMbFve9togc/edit#gid=1522333227"",""Rekap UBM!$B$9"")"),1)</f>
        <v>1</v>
      </c>
      <c r="C24" s="70">
        <f ca="1">IFERROR(__xludf.DUMMYFUNCTION("IMPORTRANGE(""https://docs.google.com/spreadsheets/d/1PVwe4VvYfj1Vj424c9kO9TcQogsBM6TpXMbFve9togc/edit#gid=1522333227"",""Rekap UBM!$C$9"")"),1)</f>
        <v>1</v>
      </c>
      <c r="D24" s="89">
        <f t="shared" ca="1" si="0"/>
        <v>100</v>
      </c>
      <c r="E24" s="70">
        <f ca="1">IFERROR(__xludf.DUMMYFUNCTION("IMPORTRANGE(""https://docs.google.com/spreadsheets/d/1PVwe4VvYfj1Vj424c9kO9TcQogsBM6TpXMbFve9togc/edit#gid=1522333227"",""Rekap UBM!$E$9"")"),3)</f>
        <v>3</v>
      </c>
      <c r="F24" s="90">
        <f ca="1">IFERROR(__xludf.DUMMYFUNCTION("IMPORTRANGE(""https://docs.google.com/spreadsheets/d/1PVwe4VvYfj1Vj424c9kO9TcQogsBM6TpXMbFve9togc/edit#gid=1522333227"",""Rekap UBM!$F$9"")"),0)</f>
        <v>0</v>
      </c>
      <c r="G24" s="89">
        <f t="shared" ca="1" si="1"/>
        <v>0</v>
      </c>
      <c r="H24" s="90">
        <f ca="1">IFERROR(__xludf.DUMMYFUNCTION("IMPORTRANGE(""https://docs.google.com/spreadsheets/d/1PVwe4VvYfj1Vj424c9kO9TcQogsBM6TpXMbFve9togc/edit#gid=1522333227"",""Rekap UBM!$H$9"")"),0)</f>
        <v>0</v>
      </c>
      <c r="I24" s="90">
        <f ca="1">IFERROR(__xludf.DUMMYFUNCTION("IMPORTRANGE(""https://docs.google.com/spreadsheets/d/1PVwe4VvYfj1Vj424c9kO9TcQogsBM6TpXMbFve9togc/edit#gid=1522333227"",""Rekap UBM!$I$9"")"),0)</f>
        <v>0</v>
      </c>
      <c r="J24" s="89" t="e">
        <f t="shared" ca="1" si="2"/>
        <v>#DIV/0!</v>
      </c>
    </row>
    <row r="25" spans="1:10" ht="15.75" customHeight="1" x14ac:dyDescent="0.2">
      <c r="A25" s="88" t="e">
        <f>#REF!</f>
        <v>#REF!</v>
      </c>
      <c r="B25" s="70">
        <f ca="1">IFERROR(__xludf.DUMMYFUNCTION("IMPORTRANGE(""https://docs.google.com/spreadsheets/d/15JUTNcWxWGx3Ha8qvwbxgnbDbT4v7N3vZYvqPZ68_Xg/edit#gid=1892753874"",""Rekap UBM!$B$9"")"),1)</f>
        <v>1</v>
      </c>
      <c r="C25" s="70">
        <f ca="1">IFERROR(__xludf.DUMMYFUNCTION("IMPORTRANGE(""https://docs.google.com/spreadsheets/d/15JUTNcWxWGx3Ha8qvwbxgnbDbT4v7N3vZYvqPZ68_Xg/edit#gid=1892753874"",""Rekap UBM!$C$9"")"),1)</f>
        <v>1</v>
      </c>
      <c r="D25" s="89">
        <f t="shared" ca="1" si="0"/>
        <v>100</v>
      </c>
      <c r="E25" s="70" t="str">
        <f ca="1">IFERROR(__xludf.DUMMYFUNCTION("IMPORTRANGE(""https://docs.google.com/spreadsheets/d/15JUTNcWxWGx3Ha8qvwbxgnbDbT4v7N3vZYvqPZ68_Xg/edit#gid=1892753874"",""Rekap UBM!$E$9"")"),"")</f>
        <v/>
      </c>
      <c r="F25" s="90" t="str">
        <f ca="1">IFERROR(__xludf.DUMMYFUNCTION("IMPORTRANGE(""https://docs.google.com/spreadsheets/d/15JUTNcWxWGx3Ha8qvwbxgnbDbT4v7N3vZYvqPZ68_Xg/edit#gid=1892753874"",""Rekap UBM!$F$9"")"),"")</f>
        <v/>
      </c>
      <c r="G25" s="89" t="e">
        <f t="shared" ca="1" si="1"/>
        <v>#VALUE!</v>
      </c>
      <c r="H25" s="90" t="str">
        <f ca="1">IFERROR(__xludf.DUMMYFUNCTION("IMPORTRANGE(""https://docs.google.com/spreadsheets/d/15JUTNcWxWGx3Ha8qvwbxgnbDbT4v7N3vZYvqPZ68_Xg/edit#gid=1892753874"",""Rekap UBM!$H$9"")"),"")</f>
        <v/>
      </c>
      <c r="I25" s="90" t="str">
        <f ca="1">IFERROR(__xludf.DUMMYFUNCTION("IMPORTRANGE(""https://docs.google.com/spreadsheets/d/15JUTNcWxWGx3Ha8qvwbxgnbDbT4v7N3vZYvqPZ68_Xg/edit#gid=1892753874"",""Rekap UBM!$I$9"")"),"")</f>
        <v/>
      </c>
      <c r="J25" s="89" t="e">
        <f t="shared" ca="1" si="2"/>
        <v>#VALUE!</v>
      </c>
    </row>
    <row r="26" spans="1:10" ht="15.75" customHeight="1" x14ac:dyDescent="0.15"/>
    <row r="27" spans="1:10" ht="15.75" customHeight="1" x14ac:dyDescent="0.2">
      <c r="B27" s="91" t="s">
        <v>56</v>
      </c>
      <c r="C27" s="3"/>
      <c r="D27" s="127" t="s">
        <v>57</v>
      </c>
      <c r="E27" s="128"/>
      <c r="F27" s="128"/>
      <c r="G27" s="128"/>
      <c r="H27" s="128"/>
      <c r="I27" s="128"/>
    </row>
    <row r="28" spans="1:10" ht="15.75" customHeight="1" x14ac:dyDescent="0.2">
      <c r="B28" s="3"/>
      <c r="C28" s="3"/>
      <c r="D28" s="128"/>
      <c r="E28" s="128"/>
      <c r="F28" s="128"/>
      <c r="G28" s="128"/>
      <c r="H28" s="128"/>
      <c r="I28" s="128"/>
    </row>
    <row r="29" spans="1:10" ht="15.75" customHeight="1" x14ac:dyDescent="0.15"/>
    <row r="30" spans="1:10" ht="15.75" customHeight="1" x14ac:dyDescent="0.15"/>
    <row r="31" spans="1:10" ht="15.75" customHeight="1" x14ac:dyDescent="0.15"/>
    <row r="32" spans="1:10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15">
    <mergeCell ref="I7:I9"/>
    <mergeCell ref="D27:I28"/>
    <mergeCell ref="A1:C3"/>
    <mergeCell ref="D1:J4"/>
    <mergeCell ref="A4:C4"/>
    <mergeCell ref="A6:J6"/>
    <mergeCell ref="A7:A9"/>
    <mergeCell ref="B7:B9"/>
    <mergeCell ref="C7:C9"/>
    <mergeCell ref="J7:J9"/>
    <mergeCell ref="D7:D9"/>
    <mergeCell ref="E7:E9"/>
    <mergeCell ref="F7:F9"/>
    <mergeCell ref="G7:G9"/>
    <mergeCell ref="H7:H9"/>
  </mergeCells>
  <hyperlinks>
    <hyperlink ref="A1" location="HOME!A1" display="              Kembali ke _x000a_              Pilihan Program" xr:uid="{00000000-0004-0000-1800-000000000000}"/>
    <hyperlink ref="A4" r:id="rId1" xr:uid="{00000000-0004-0000-1800-000001000000}"/>
  </hyperlinks>
  <pageMargins left="0.7" right="0.7" top="0.75" bottom="0.75" header="0" footer="0"/>
  <pageSetup orientation="landscape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Lembar kerja</vt:lpstr>
      </vt:variant>
      <vt:variant>
        <vt:i4>3</vt:i4>
      </vt:variant>
    </vt:vector>
  </HeadingPairs>
  <TitlesOfParts>
    <vt:vector size="3" baseType="lpstr">
      <vt:lpstr>Skr. Indera</vt:lpstr>
      <vt:lpstr>Per Puskesmas - Rekap KTR</vt:lpstr>
      <vt:lpstr>Per Puskesmas Rekap UBM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Software Solution</dc:creator>
  <cp:lastModifiedBy>Windows</cp:lastModifiedBy>
  <dcterms:created xsi:type="dcterms:W3CDTF">2025-01-21T08:14:58Z</dcterms:created>
  <dcterms:modified xsi:type="dcterms:W3CDTF">2025-01-07T07:50:21Z</dcterms:modified>
</cp:coreProperties>
</file>