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19425" windowHeight="10305" tabRatio="931"/>
  </bookViews>
  <sheets>
    <sheet name="HimpunanBerdasarkanJenisUsulan" sheetId="2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7" i="23" l="1"/>
  <c r="P219" i="23" s="1"/>
  <c r="J231" i="23"/>
  <c r="P218" i="23" s="1"/>
  <c r="J225" i="23"/>
  <c r="P217" i="23" s="1"/>
  <c r="I206" i="23"/>
  <c r="I201" i="23"/>
  <c r="K220" i="23"/>
  <c r="M218" i="23"/>
  <c r="M220" i="23" s="1"/>
  <c r="L218" i="23"/>
  <c r="L220" i="23" s="1"/>
  <c r="K218" i="23"/>
  <c r="I212" i="23"/>
  <c r="M212" i="23"/>
  <c r="M214" i="23" s="1"/>
  <c r="M215" i="23" s="1"/>
  <c r="L212" i="23"/>
  <c r="L214" i="23" s="1"/>
  <c r="L215" i="23" s="1"/>
  <c r="K213" i="23"/>
  <c r="K212" i="23"/>
  <c r="J202" i="23"/>
  <c r="J199" i="23"/>
  <c r="J198" i="23"/>
  <c r="J200" i="23" s="1"/>
  <c r="J208" i="23" s="1"/>
  <c r="L199" i="23"/>
  <c r="L200" i="23"/>
  <c r="L201" i="23"/>
  <c r="L221" i="23" s="1"/>
  <c r="L202" i="23"/>
  <c r="L203" i="23"/>
  <c r="L204" i="23"/>
  <c r="L205" i="23"/>
  <c r="L206" i="23"/>
  <c r="L198" i="23"/>
  <c r="K199" i="23"/>
  <c r="K200" i="23"/>
  <c r="K201" i="23"/>
  <c r="K202" i="23"/>
  <c r="K203" i="23"/>
  <c r="K204" i="23"/>
  <c r="K205" i="23"/>
  <c r="K206" i="23"/>
  <c r="K198" i="23"/>
  <c r="I199" i="23"/>
  <c r="I200" i="23"/>
  <c r="I234" i="23" s="1"/>
  <c r="I202" i="23"/>
  <c r="I203" i="23"/>
  <c r="I204" i="23"/>
  <c r="I205" i="23"/>
  <c r="I236" i="23" s="1"/>
  <c r="I198" i="23"/>
  <c r="I228" i="23" s="1"/>
  <c r="K208" i="23" l="1"/>
  <c r="M199" i="23"/>
  <c r="L208" i="23"/>
  <c r="N208" i="23" s="1"/>
  <c r="K221" i="23"/>
  <c r="M202" i="23"/>
  <c r="J239" i="23"/>
  <c r="J240" i="23" s="1"/>
  <c r="N209" i="23"/>
  <c r="M221" i="23"/>
  <c r="P215" i="23"/>
  <c r="K214" i="23"/>
  <c r="K215" i="23" s="1"/>
  <c r="N215" i="23" s="1"/>
  <c r="J227" i="23"/>
  <c r="J228" i="23" s="1"/>
  <c r="P216" i="23"/>
  <c r="J233" i="23"/>
  <c r="J234" i="23" s="1"/>
  <c r="I221" i="23"/>
  <c r="M153" i="23"/>
  <c r="M154" i="23"/>
  <c r="M155" i="23"/>
  <c r="M156" i="23"/>
  <c r="M157" i="23"/>
  <c r="M158" i="23"/>
  <c r="M159" i="23"/>
  <c r="M160" i="23"/>
  <c r="M161" i="23"/>
  <c r="M162" i="23"/>
  <c r="M163" i="23"/>
  <c r="M164" i="23"/>
  <c r="M165" i="23"/>
  <c r="M166" i="23"/>
  <c r="M167" i="23"/>
  <c r="M168" i="23"/>
  <c r="M169" i="23"/>
  <c r="M170" i="23"/>
  <c r="M171" i="23"/>
  <c r="M172" i="23"/>
  <c r="M173" i="23"/>
  <c r="M174" i="23"/>
  <c r="M175" i="23"/>
  <c r="M176" i="23"/>
  <c r="M177" i="23"/>
  <c r="M178" i="23"/>
  <c r="M179" i="23"/>
  <c r="M180" i="23"/>
  <c r="M181" i="23"/>
  <c r="M182" i="23"/>
  <c r="M183" i="23"/>
  <c r="M184" i="23"/>
  <c r="M185" i="23"/>
  <c r="M186" i="23"/>
  <c r="M187" i="23"/>
  <c r="M188" i="23"/>
  <c r="M189" i="23"/>
  <c r="M190" i="23"/>
  <c r="M191" i="23"/>
  <c r="M192" i="23"/>
  <c r="M152" i="23"/>
  <c r="K153" i="23"/>
  <c r="L153" i="23"/>
  <c r="K154" i="23"/>
  <c r="L154" i="23"/>
  <c r="K155" i="23"/>
  <c r="L155" i="23"/>
  <c r="K156" i="23"/>
  <c r="L156" i="23"/>
  <c r="K157" i="23"/>
  <c r="L157" i="23"/>
  <c r="K158" i="23"/>
  <c r="L158" i="23"/>
  <c r="K159" i="23"/>
  <c r="L159" i="23"/>
  <c r="K160" i="23"/>
  <c r="L160" i="23"/>
  <c r="K161" i="23"/>
  <c r="L161" i="23"/>
  <c r="K162" i="23"/>
  <c r="L162" i="23"/>
  <c r="K163" i="23"/>
  <c r="L163" i="23"/>
  <c r="K164" i="23"/>
  <c r="L164" i="23"/>
  <c r="K165" i="23"/>
  <c r="L165" i="23"/>
  <c r="K166" i="23"/>
  <c r="L166" i="23"/>
  <c r="K167" i="23"/>
  <c r="L167" i="23"/>
  <c r="K168" i="23"/>
  <c r="L168" i="23"/>
  <c r="K169" i="23"/>
  <c r="L169" i="23"/>
  <c r="K170" i="23"/>
  <c r="L170" i="23"/>
  <c r="K171" i="23"/>
  <c r="L171" i="23"/>
  <c r="K172" i="23"/>
  <c r="L172" i="23"/>
  <c r="K173" i="23"/>
  <c r="L173" i="23"/>
  <c r="K174" i="23"/>
  <c r="L174" i="23"/>
  <c r="K175" i="23"/>
  <c r="L175" i="23"/>
  <c r="K176" i="23"/>
  <c r="L176" i="23"/>
  <c r="K177" i="23"/>
  <c r="L177" i="23"/>
  <c r="K178" i="23"/>
  <c r="L178" i="23"/>
  <c r="K179" i="23"/>
  <c r="L179" i="23"/>
  <c r="K180" i="23"/>
  <c r="L180" i="23"/>
  <c r="K181" i="23"/>
  <c r="L181" i="23"/>
  <c r="K182" i="23"/>
  <c r="L182" i="23"/>
  <c r="K183" i="23"/>
  <c r="L183" i="23"/>
  <c r="K184" i="23"/>
  <c r="L184" i="23"/>
  <c r="K185" i="23"/>
  <c r="L185" i="23"/>
  <c r="K186" i="23"/>
  <c r="L186" i="23"/>
  <c r="K187" i="23"/>
  <c r="L187" i="23"/>
  <c r="K188" i="23"/>
  <c r="L188" i="23"/>
  <c r="K189" i="23"/>
  <c r="L189" i="23"/>
  <c r="K190" i="23"/>
  <c r="L190" i="23"/>
  <c r="K191" i="23"/>
  <c r="L191" i="23"/>
  <c r="K192" i="23"/>
  <c r="L192" i="23"/>
  <c r="L152" i="23"/>
  <c r="K152" i="23"/>
  <c r="I153" i="23"/>
  <c r="I154" i="23"/>
  <c r="I155" i="23"/>
  <c r="I156" i="23"/>
  <c r="I157" i="23"/>
  <c r="I158" i="23"/>
  <c r="I159" i="23"/>
  <c r="I160" i="23"/>
  <c r="I161" i="23"/>
  <c r="I162" i="23"/>
  <c r="I163" i="23"/>
  <c r="I164" i="23"/>
  <c r="I165" i="23"/>
  <c r="I166" i="23"/>
  <c r="I167" i="23"/>
  <c r="I168" i="23"/>
  <c r="I169" i="23"/>
  <c r="I170" i="23"/>
  <c r="I171" i="23"/>
  <c r="I172" i="23"/>
  <c r="I173" i="23"/>
  <c r="I174" i="23"/>
  <c r="I175" i="23"/>
  <c r="I176" i="23"/>
  <c r="I177" i="23"/>
  <c r="I178" i="23"/>
  <c r="I179" i="23"/>
  <c r="I180" i="23"/>
  <c r="I181" i="23"/>
  <c r="I182" i="23"/>
  <c r="I183" i="23"/>
  <c r="I184" i="23"/>
  <c r="I185" i="23"/>
  <c r="I186" i="23"/>
  <c r="I187" i="23"/>
  <c r="I188" i="23"/>
  <c r="I189" i="23"/>
  <c r="I190" i="23"/>
  <c r="I191" i="23"/>
  <c r="I192" i="23"/>
  <c r="I152" i="23"/>
  <c r="L146" i="23"/>
  <c r="K146" i="23"/>
  <c r="I146" i="23"/>
  <c r="A23" i="23"/>
  <c r="A134" i="23"/>
  <c r="K142" i="23"/>
  <c r="L142" i="23"/>
  <c r="I142" i="23"/>
  <c r="L138" i="23"/>
  <c r="K138" i="23"/>
  <c r="I138" i="23"/>
  <c r="L132" i="23"/>
  <c r="L131" i="23"/>
  <c r="K132" i="23"/>
  <c r="K131" i="23"/>
  <c r="I132" i="23"/>
  <c r="I131" i="23"/>
  <c r="A127" i="23"/>
  <c r="I114" i="23"/>
  <c r="I113" i="23"/>
  <c r="N111" i="23"/>
  <c r="C113" i="23"/>
  <c r="K112" i="23"/>
  <c r="L112" i="23"/>
  <c r="K113" i="23"/>
  <c r="L113" i="23"/>
  <c r="K114" i="23"/>
  <c r="L114" i="23"/>
  <c r="K115" i="23"/>
  <c r="L115" i="23"/>
  <c r="K116" i="23"/>
  <c r="L116" i="23"/>
  <c r="K117" i="23"/>
  <c r="L117" i="23"/>
  <c r="K118" i="23"/>
  <c r="L118" i="23"/>
  <c r="K119" i="23"/>
  <c r="L119" i="23"/>
  <c r="K120" i="23"/>
  <c r="L120" i="23"/>
  <c r="K121" i="23"/>
  <c r="L121" i="23"/>
  <c r="K122" i="23"/>
  <c r="L122" i="23"/>
  <c r="K123" i="23"/>
  <c r="L123" i="23"/>
  <c r="K124" i="23"/>
  <c r="L124" i="23"/>
  <c r="K125" i="23"/>
  <c r="L125" i="23"/>
  <c r="L111" i="23"/>
  <c r="K111" i="23"/>
  <c r="I112" i="23"/>
  <c r="I115" i="23"/>
  <c r="I116" i="23"/>
  <c r="I117" i="23"/>
  <c r="I118" i="23"/>
  <c r="I119" i="23"/>
  <c r="I120" i="23"/>
  <c r="I121" i="23"/>
  <c r="I122" i="23"/>
  <c r="I123" i="23"/>
  <c r="I124" i="23"/>
  <c r="I125" i="23"/>
  <c r="I111" i="23"/>
  <c r="I95" i="23"/>
  <c r="C96" i="23"/>
  <c r="N100" i="23" s="1"/>
  <c r="C97" i="23"/>
  <c r="N92" i="23" s="1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92" i="23"/>
  <c r="I93" i="23"/>
  <c r="I94" i="23"/>
  <c r="I96" i="23"/>
  <c r="I97" i="23"/>
  <c r="I98" i="23"/>
  <c r="I99" i="23"/>
  <c r="I100" i="23"/>
  <c r="I101" i="23"/>
  <c r="I102" i="23"/>
  <c r="I103" i="23"/>
  <c r="I104" i="23"/>
  <c r="I92" i="23"/>
  <c r="A106" i="23"/>
  <c r="N81" i="23"/>
  <c r="N86" i="23"/>
  <c r="N85" i="23"/>
  <c r="N84" i="23"/>
  <c r="N83" i="23"/>
  <c r="N82" i="23"/>
  <c r="N74" i="23"/>
  <c r="N91" i="23" s="1"/>
  <c r="N110" i="23" s="1"/>
  <c r="N130" i="23" s="1"/>
  <c r="L76" i="23"/>
  <c r="L77" i="23"/>
  <c r="L78" i="23"/>
  <c r="L79" i="23"/>
  <c r="L80" i="23"/>
  <c r="L81" i="23"/>
  <c r="L82" i="23"/>
  <c r="L83" i="23"/>
  <c r="L84" i="23"/>
  <c r="L85" i="23"/>
  <c r="L86" i="23"/>
  <c r="L75" i="23"/>
  <c r="K76" i="23"/>
  <c r="K77" i="23"/>
  <c r="K78" i="23"/>
  <c r="K79" i="23"/>
  <c r="K80" i="23"/>
  <c r="K81" i="23"/>
  <c r="K82" i="23"/>
  <c r="K83" i="23"/>
  <c r="K84" i="23"/>
  <c r="K85" i="23"/>
  <c r="K86" i="23"/>
  <c r="K75" i="23"/>
  <c r="I76" i="23"/>
  <c r="I77" i="23"/>
  <c r="I78" i="23"/>
  <c r="I79" i="23"/>
  <c r="I80" i="23"/>
  <c r="I81" i="23"/>
  <c r="I82" i="23"/>
  <c r="I83" i="23"/>
  <c r="I84" i="23"/>
  <c r="I85" i="23"/>
  <c r="I86" i="23"/>
  <c r="I75" i="23"/>
  <c r="A88" i="23"/>
  <c r="C69" i="23"/>
  <c r="N68" i="23" s="1"/>
  <c r="L68" i="23"/>
  <c r="L69" i="23"/>
  <c r="L67" i="23"/>
  <c r="K68" i="23"/>
  <c r="K69" i="23"/>
  <c r="K67" i="23"/>
  <c r="I68" i="23"/>
  <c r="I69" i="23"/>
  <c r="I67" i="23"/>
  <c r="A71" i="23"/>
  <c r="C62" i="23"/>
  <c r="N61" i="23" s="1"/>
  <c r="C56" i="23"/>
  <c r="K61" i="23"/>
  <c r="L61" i="23"/>
  <c r="L60" i="23"/>
  <c r="K60" i="23"/>
  <c r="I61" i="23"/>
  <c r="I60" i="23"/>
  <c r="A63" i="23"/>
  <c r="L45" i="23"/>
  <c r="L46" i="23"/>
  <c r="L47" i="23"/>
  <c r="K45" i="23"/>
  <c r="K46" i="23"/>
  <c r="K47" i="23"/>
  <c r="I45" i="23"/>
  <c r="I46" i="23"/>
  <c r="I47" i="23"/>
  <c r="N48" i="23"/>
  <c r="L48" i="23"/>
  <c r="L49" i="23"/>
  <c r="L44" i="23"/>
  <c r="K48" i="23"/>
  <c r="K49" i="23"/>
  <c r="K44" i="23"/>
  <c r="I48" i="23"/>
  <c r="I49" i="23"/>
  <c r="I44" i="23"/>
  <c r="A54" i="23"/>
  <c r="M208" i="23" l="1"/>
  <c r="N221" i="23"/>
  <c r="R216" i="23"/>
  <c r="P221" i="23"/>
  <c r="A40" i="23"/>
  <c r="A148" i="23" s="1"/>
  <c r="L28" i="23"/>
  <c r="L29" i="23"/>
  <c r="L30" i="23"/>
  <c r="L31" i="23"/>
  <c r="L32" i="23"/>
  <c r="L33" i="23"/>
  <c r="L34" i="23"/>
  <c r="L35" i="23"/>
  <c r="L36" i="23"/>
  <c r="L37" i="23"/>
  <c r="L38" i="23"/>
  <c r="L27" i="23"/>
  <c r="K28" i="23"/>
  <c r="K29" i="23"/>
  <c r="K30" i="23"/>
  <c r="K31" i="23"/>
  <c r="K32" i="23"/>
  <c r="K33" i="23"/>
  <c r="K34" i="23"/>
  <c r="K35" i="23"/>
  <c r="K36" i="23"/>
  <c r="K37" i="23"/>
  <c r="K38" i="23"/>
  <c r="K27" i="23"/>
  <c r="I28" i="23"/>
  <c r="I29" i="23"/>
  <c r="I30" i="23"/>
  <c r="I31" i="23"/>
  <c r="I32" i="23"/>
  <c r="I33" i="23"/>
  <c r="I34" i="23"/>
  <c r="I35" i="23"/>
  <c r="I36" i="23"/>
  <c r="I37" i="23"/>
  <c r="I38" i="23"/>
  <c r="I27" i="23"/>
  <c r="C29" i="23"/>
  <c r="D5" i="23"/>
  <c r="D6" i="23" s="1"/>
  <c r="D7" i="23" s="1"/>
  <c r="D8" i="23" s="1"/>
  <c r="D9" i="23" s="1"/>
  <c r="D10" i="23" s="1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4" i="23"/>
  <c r="C10" i="23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C32" i="23" l="1"/>
  <c r="C44" i="23" s="1"/>
  <c r="C33" i="23"/>
  <c r="C49" i="23"/>
  <c r="C5" i="23"/>
  <c r="C6" i="23" s="1"/>
</calcChain>
</file>

<file path=xl/comments1.xml><?xml version="1.0" encoding="utf-8"?>
<comments xmlns="http://schemas.openxmlformats.org/spreadsheetml/2006/main">
  <authors>
    <author>W I N D O W S</author>
  </authors>
  <commentList>
    <comment ref="P221" authorId="0">
      <text>
        <r>
          <rPr>
            <b/>
            <sz val="9"/>
            <color indexed="81"/>
            <rFont val="Tahoma"/>
            <charset val="1"/>
          </rPr>
          <t>W I N D O W S:</t>
        </r>
        <r>
          <rPr>
            <sz val="9"/>
            <color indexed="81"/>
            <rFont val="Tahoma"/>
            <charset val="1"/>
          </rPr>
          <t xml:space="preserve">
mamin di efektifitas</t>
        </r>
      </text>
    </comment>
  </commentList>
</comments>
</file>

<file path=xl/sharedStrings.xml><?xml version="1.0" encoding="utf-8"?>
<sst xmlns="http://schemas.openxmlformats.org/spreadsheetml/2006/main" count="549" uniqueCount="189">
  <si>
    <t>m2</t>
  </si>
  <si>
    <t>Pembangunan / Rehab Drainase Pipa PVC 12"</t>
  </si>
  <si>
    <t>m</t>
  </si>
  <si>
    <t>Pemasangan Batu Ampyang</t>
  </si>
  <si>
    <t>paket</t>
  </si>
  <si>
    <t>Rabat Beton</t>
  </si>
  <si>
    <t>Melanjutkan Perbaikan Turap Penahan Jalan/ Saluran/ Makam Swadaya</t>
  </si>
  <si>
    <t>RT. 001 RW. 001</t>
  </si>
  <si>
    <t>RT. 004 RW. 001</t>
  </si>
  <si>
    <t>RT. 005 RW. 001</t>
  </si>
  <si>
    <t>Pavingisasi Tanpa Kerb        (K-250)</t>
  </si>
  <si>
    <t>Jl. Sumbersari III No. 195</t>
  </si>
  <si>
    <t>RT. 006 RW. 001</t>
  </si>
  <si>
    <t>Jl. Sumbersari III</t>
  </si>
  <si>
    <t>Jl. Sumbersari III No.186-A</t>
  </si>
  <si>
    <t>RT. 007 RW. 001</t>
  </si>
  <si>
    <t>RT. 008 RW. 001</t>
  </si>
  <si>
    <t xml:space="preserve">Jl. Sumbersari IV / </t>
  </si>
  <si>
    <t>RT. 009 RW. 001</t>
  </si>
  <si>
    <t>Pembangunan/Pemeliharaan/Penataan Taman Lingkungan</t>
  </si>
  <si>
    <t>RT. 010 RW. 001</t>
  </si>
  <si>
    <t>RT. 011 RW. 001</t>
  </si>
  <si>
    <t>RT. 012 RW. 001</t>
  </si>
  <si>
    <t>RT. 001 RW. 002</t>
  </si>
  <si>
    <t>RT.002 / RW.002</t>
  </si>
  <si>
    <t>Jl. Veteran Dalam</t>
  </si>
  <si>
    <t>Pelatihan Memandikan Jenazah</t>
  </si>
  <si>
    <t>orang</t>
  </si>
  <si>
    <t>RT. 003 RW. 002</t>
  </si>
  <si>
    <t>RT. 004 RW. 002</t>
  </si>
  <si>
    <t>Pembangunan / Rehab Drainase Pipa PVC 8"</t>
  </si>
  <si>
    <t>Jl. Bend. Sutami I</t>
  </si>
  <si>
    <t>Pembangunan/Pemeliharaan MCK</t>
  </si>
  <si>
    <t>RT. 005 RW. 002</t>
  </si>
  <si>
    <t>RT. 001 RW. 003</t>
  </si>
  <si>
    <t>RT. 002 RW. 003</t>
  </si>
  <si>
    <t>RT. 003 RW. 003</t>
  </si>
  <si>
    <t>RT. 004 RW. 003</t>
  </si>
  <si>
    <t>RT. 005 RW. 003</t>
  </si>
  <si>
    <t>RT. 006 RW. 003</t>
  </si>
  <si>
    <t>RT. 001 RW. 004</t>
  </si>
  <si>
    <t>RT. 002 RW. 004</t>
  </si>
  <si>
    <t>RT. 003 RW. 004</t>
  </si>
  <si>
    <t>RT. 004 RW. 004</t>
  </si>
  <si>
    <t>RT. 005 RW. 004</t>
  </si>
  <si>
    <t>Jl. Bogor</t>
  </si>
  <si>
    <t>RT. 001 RW. 005</t>
  </si>
  <si>
    <t>Jl. Ters. Surabaya No. 66</t>
  </si>
  <si>
    <t>RT. 002 RW. 005</t>
  </si>
  <si>
    <t>Jl.Terusan Surabaya</t>
  </si>
  <si>
    <t>Jl.Terusan Surabaya No.72</t>
  </si>
  <si>
    <t>RT. 003 RW. 005</t>
  </si>
  <si>
    <t>Taman Bacaan Masyarakat</t>
  </si>
  <si>
    <t>Jl. Bend. Sutami No.38</t>
  </si>
  <si>
    <t>RT. 001 RW. 006</t>
  </si>
  <si>
    <t>Rehabilitasi Ringan/Sedang Bangunan Gedung Sederhana</t>
  </si>
  <si>
    <t>Jl. Bend. Sutami</t>
  </si>
  <si>
    <t>RT. 002 RW. 006</t>
  </si>
  <si>
    <t>Jl. Bend. Riam Kanan Pojok Jl. Bend. Wonogiri</t>
  </si>
  <si>
    <t>RT. 003 RW. 006</t>
  </si>
  <si>
    <t>Pembangunan Pedestrian</t>
  </si>
  <si>
    <t>Jl. Bend. Kedung Ombo</t>
  </si>
  <si>
    <t>RT. 004 RW. 006</t>
  </si>
  <si>
    <t>Jl. Bend. Sutami No. 15</t>
  </si>
  <si>
    <t>RT. 001 RW. 007</t>
  </si>
  <si>
    <t>Pembangunan/Pemeliharaan Gorong
gorong Cor Setempat 30x40cm</t>
  </si>
  <si>
    <t>m1</t>
  </si>
  <si>
    <t>Tutup Saluran Air dari Besi Beban 500-1500 kg</t>
  </si>
  <si>
    <t>Jl. Bend. Sigura-Gura I</t>
  </si>
  <si>
    <t>RT. 002 RW. 007</t>
  </si>
  <si>
    <t>RT. 003 RW. 007</t>
  </si>
  <si>
    <t>Pemeliharaan Gorong-Gorong Cor Setempat 50 cm x 40 cm</t>
  </si>
  <si>
    <t>RT. 004 RW. 007</t>
  </si>
  <si>
    <t>Tutup Cor untuk Drainase tebal 6 cm</t>
  </si>
  <si>
    <t>Jl. Bendungan Jati Jahe</t>
  </si>
  <si>
    <t>RT. 005 RW. 007</t>
  </si>
  <si>
    <t>Jl. Sumbersari I</t>
  </si>
  <si>
    <t>Jl. Sumbersari II No. 99</t>
  </si>
  <si>
    <t>Sosialisasi terkait Penanganan Stunting</t>
  </si>
  <si>
    <t>Pelatihan Usaha Mikro</t>
  </si>
  <si>
    <t>Jl. Raya Sumbersari 300</t>
  </si>
  <si>
    <t>Jl. Sumbersari IV</t>
  </si>
  <si>
    <t>Jl. Sumbersari IV / 215-C</t>
  </si>
  <si>
    <t>Jl. Bend. Sutami II-B</t>
  </si>
  <si>
    <t>Jl. Sumbersari VI/26</t>
  </si>
  <si>
    <t>Paving 3 Dimensi K250</t>
  </si>
  <si>
    <t>Jl. Ters. Ambarawa No. 24</t>
  </si>
  <si>
    <t>Jl. Sumbersari VII-C</t>
  </si>
  <si>
    <t>Jl. Sumbersari VII-C/29</t>
  </si>
  <si>
    <t>Pavingisasi Dengan Kerb K300</t>
  </si>
  <si>
    <t>Jl. Bogor Belakang</t>
  </si>
  <si>
    <t>Jl. Salatiga No. 4</t>
  </si>
  <si>
    <t>Jl. Bend. Wlingi No. 21</t>
  </si>
  <si>
    <t>Gorong-gorong 40 cm</t>
  </si>
  <si>
    <t>Jl. Ters. Ambarawa II</t>
  </si>
  <si>
    <t>Jl. Sumbersari IV-B</t>
  </si>
  <si>
    <t>Rehabilitasi Drainase Beton Bertulang Box-U Ukuran Tebal 7,5 cm (70 x 70 cm)</t>
  </si>
  <si>
    <t>Jl. Blitar</t>
  </si>
  <si>
    <t>Pojok Jl. Blitar dan Jl. Semarang</t>
  </si>
  <si>
    <t>Jl. Surakarta 5</t>
  </si>
  <si>
    <t>Jl. Sumbersari V / 487</t>
  </si>
  <si>
    <t xml:space="preserve">Jl. Ters. Ambarawa II </t>
  </si>
  <si>
    <t>Jl. Bend. Sutami I-A</t>
  </si>
  <si>
    <t>Jl. Bend. Sutami No. 317-H</t>
  </si>
  <si>
    <t>Pelatihan Manajerial Organisasi</t>
  </si>
  <si>
    <t>Pemeliharaan Drainase/ Saluran Drainase Terbuka</t>
  </si>
  <si>
    <t>Jl. Ters. Ambarawa</t>
  </si>
  <si>
    <t>Jl. Sumbersari VI / 30</t>
  </si>
  <si>
    <t>Pelatihan Kader Kesehatan Masyarakat</t>
  </si>
  <si>
    <t>Pembuatan Pergola</t>
  </si>
  <si>
    <t xml:space="preserve"> Jl. Sumbersari II No. 99</t>
  </si>
  <si>
    <t xml:space="preserve"> Jl. Sumbersari III No. 195</t>
  </si>
  <si>
    <t xml:space="preserve"> Jl. Sumbersari III No.186-A</t>
  </si>
  <si>
    <t xml:space="preserve"> Jl. Sumbersari IV-B</t>
  </si>
  <si>
    <t xml:space="preserve"> Jl. Sumbersari IV / </t>
  </si>
  <si>
    <t xml:space="preserve"> Jl. Raya Sumbersari 300</t>
  </si>
  <si>
    <t xml:space="preserve"> Jl. Sumbersari III No. 242</t>
  </si>
  <si>
    <t xml:space="preserve"> Jl. Sumbersari V / 487</t>
  </si>
  <si>
    <t xml:space="preserve"> Jl. Sumbersari VI/26</t>
  </si>
  <si>
    <t xml:space="preserve"> Jl. Sumbersari VI / 30</t>
  </si>
  <si>
    <t xml:space="preserve"> Jl. Ters. Ambarawa No. 24</t>
  </si>
  <si>
    <t xml:space="preserve"> Jl. Sumbersari VII-C/29</t>
  </si>
  <si>
    <t xml:space="preserve"> Jl. Surakarta 5</t>
  </si>
  <si>
    <t xml:space="preserve"> Jl. Salatiga No. 4</t>
  </si>
  <si>
    <t xml:space="preserve"> Jl. Ters. Surabaya No. 66</t>
  </si>
  <si>
    <t xml:space="preserve"> Jl. Bend. Sutami No.38</t>
  </si>
  <si>
    <t xml:space="preserve"> Jl. Bend. Sutami No. 15</t>
  </si>
  <si>
    <t xml:space="preserve"> Jl. Bend. Jatiluhur No. 23</t>
  </si>
  <si>
    <t xml:space="preserve">(# RT Berkelas) </t>
  </si>
  <si>
    <t>koefisien</t>
  </si>
  <si>
    <t>GEROBAK</t>
  </si>
  <si>
    <t>KURSI</t>
  </si>
  <si>
    <t>RT.002  RW.002</t>
  </si>
  <si>
    <t xml:space="preserve"> Jl. Sumbersari IV / 215-C</t>
  </si>
  <si>
    <t xml:space="preserve"> Jl. Bend. Sutami No. 317-H</t>
  </si>
  <si>
    <t xml:space="preserve"> Jl. Veteran Dalam No. 370</t>
  </si>
  <si>
    <t xml:space="preserve"> Jl. Sumbersari V / 392-C</t>
  </si>
  <si>
    <t xml:space="preserve"> Jl. Sumbersari VII / 04 </t>
  </si>
  <si>
    <t xml:space="preserve"> Jl.Terusan Surabaya No.72</t>
  </si>
  <si>
    <t xml:space="preserve"> Jl. Simpang Bend. Wonogiri No.7</t>
  </si>
  <si>
    <t xml:space="preserve"> Jl. Bend. Sigura-Gura I</t>
  </si>
  <si>
    <t>TENDA 2 x 3</t>
  </si>
  <si>
    <t>TENDA 3 x 3</t>
  </si>
  <si>
    <t xml:space="preserve"> Jl. Sumbersari VII / 04</t>
  </si>
  <si>
    <t>TENDA 2 x 2</t>
  </si>
  <si>
    <t>TENDA 4 x  6</t>
  </si>
  <si>
    <t xml:space="preserve"> Jl. Blitar No. 1</t>
  </si>
  <si>
    <t xml:space="preserve"> Jl. Bogor</t>
  </si>
  <si>
    <t xml:space="preserve"> Jl. Bend. Wlingi No. 21</t>
  </si>
  <si>
    <t>TONG SAMPAH</t>
  </si>
  <si>
    <t xml:space="preserve"> Jl. Bend. Sutami I-C No. 421-C</t>
  </si>
  <si>
    <t xml:space="preserve"> Jl. Bend. Sutami II / 25</t>
  </si>
  <si>
    <t>MEJA LIPAT</t>
  </si>
  <si>
    <t>BIBIT SAYUR DAN BUAH</t>
  </si>
  <si>
    <t xml:space="preserve"> Jl. Surakarta</t>
  </si>
  <si>
    <t>POT TANAMAN</t>
  </si>
  <si>
    <t>TONG KOMPOSTER</t>
  </si>
  <si>
    <t>FISIK</t>
  </si>
  <si>
    <t>MESIN PENCACAH SAMPAH SISA ORGANIK</t>
  </si>
  <si>
    <t>Jl. Bend. Sigura-Gura I  (Samping Ketua RT.01)</t>
  </si>
  <si>
    <t>Jl. Bend. Sutami I-C No. 421-C</t>
  </si>
  <si>
    <t>Jl. Bogor Belakang (Belakang rmh No. 7,9,11)</t>
  </si>
  <si>
    <t>Jl. Bogor Belakang  (Belakang rmh No. 7,9,11)</t>
  </si>
  <si>
    <t>Jl. Ters. Surabaya    (Balai RT.01)</t>
  </si>
  <si>
    <t>Jl. B. Sigura-Gura III  (Paling Belakang)</t>
  </si>
  <si>
    <t>Jl. Bendungan Sengguruh (Utara)</t>
  </si>
  <si>
    <t>Jl. B. Sigura-Gura V (Belakang Poskamling RT.05)</t>
  </si>
  <si>
    <t>Jl. B. Sigura-Gura V (Samping Poskamling RT.05)</t>
  </si>
  <si>
    <t>Jl. Sumbersari Dalam (gang Mushola &amp; Muhar)</t>
  </si>
  <si>
    <t>Jl. Sumbersari III (Gang Pak Jumain)</t>
  </si>
  <si>
    <t>PEMBERDAYAAN</t>
  </si>
  <si>
    <t>mamin rt berkelas</t>
  </si>
  <si>
    <t>Narsum</t>
  </si>
  <si>
    <t xml:space="preserve"> Jl. Veteran Dalam</t>
  </si>
  <si>
    <t>Memandikan jenasah</t>
  </si>
  <si>
    <t>usaha mikro</t>
  </si>
  <si>
    <t>stunting</t>
  </si>
  <si>
    <t>manajerial organisasi</t>
  </si>
  <si>
    <t>kader kesmas</t>
  </si>
  <si>
    <t>mamin</t>
  </si>
  <si>
    <t>narsum</t>
  </si>
  <si>
    <t>bahan praktek</t>
  </si>
  <si>
    <t>praktek</t>
  </si>
  <si>
    <t>Data Usulan Pembangunan Program RT Berkelas Tahun 2026 Hasil Musrenbangkelsus Tahun 2025 Kelurahan Sumbersari Berdasarkan Kelompok Belanja</t>
  </si>
  <si>
    <t>Jumlah Unit</t>
  </si>
  <si>
    <t>Alamat Sasaran dan Jenis Pengelompokan Belanja</t>
  </si>
  <si>
    <t>nomor</t>
  </si>
  <si>
    <t>nilai awal</t>
  </si>
  <si>
    <t>Nilai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</si>
</sst>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9" formatCode="_-* #,##0_-;\-* #,##0_-;_-* &quot;-&quot;??_-;_-@_-"/>
    <numFmt numFmtId="170" formatCode="_-* #,##0.0000000000_-;\-* #,##0.0000000000_-;_-* &quot;-&quot;??_-;_-@_-"/>
    <numFmt numFmtId="171" formatCode="_(* #,##0.0000000_);_(* \(#,##0.0000000\);_(* &quot;-&quot;_);_(@_)"/>
    <numFmt numFmtId="172" formatCode="_(* #,##0.00000000000_);_(* \(#,##0.00000000000\);_(* &quot;-&quot;_);_(@_)"/>
    <numFmt numFmtId="173" formatCode="_(* #,##0.000000000000_);_(* \(#,##0.0000000000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169" fontId="0" fillId="0" borderId="0" xfId="6" applyNumberFormat="1" applyFont="1"/>
    <xf numFmtId="169" fontId="0" fillId="0" borderId="0" xfId="0" applyNumberForma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left"/>
    </xf>
    <xf numFmtId="169" fontId="0" fillId="5" borderId="0" xfId="0" applyNumberFormat="1" applyFill="1"/>
    <xf numFmtId="0" fontId="0" fillId="7" borderId="0" xfId="0" applyFill="1" applyAlignment="1">
      <alignment horizontal="left"/>
    </xf>
    <xf numFmtId="0" fontId="0" fillId="7" borderId="0" xfId="0" applyFill="1"/>
    <xf numFmtId="169" fontId="0" fillId="7" borderId="0" xfId="0" applyNumberFormat="1" applyFill="1"/>
    <xf numFmtId="0" fontId="0" fillId="6" borderId="0" xfId="0" applyFill="1" applyAlignment="1">
      <alignment horizontal="left"/>
    </xf>
    <xf numFmtId="0" fontId="0" fillId="6" borderId="0" xfId="0" applyFill="1"/>
    <xf numFmtId="169" fontId="0" fillId="6" borderId="0" xfId="0" applyNumberFormat="1" applyFill="1"/>
    <xf numFmtId="0" fontId="0" fillId="4" borderId="0" xfId="0" applyFill="1"/>
    <xf numFmtId="0" fontId="2" fillId="2" borderId="0" xfId="0" applyFont="1" applyFill="1"/>
    <xf numFmtId="0" fontId="0" fillId="4" borderId="0" xfId="0" applyFill="1" applyAlignment="1">
      <alignment horizontal="left"/>
    </xf>
    <xf numFmtId="169" fontId="0" fillId="4" borderId="0" xfId="0" applyNumberFormat="1" applyFill="1"/>
    <xf numFmtId="0" fontId="0" fillId="8" borderId="0" xfId="0" applyFill="1" applyAlignment="1">
      <alignment horizontal="left"/>
    </xf>
    <xf numFmtId="0" fontId="0" fillId="8" borderId="0" xfId="0" applyFill="1"/>
    <xf numFmtId="169" fontId="0" fillId="8" borderId="0" xfId="0" applyNumberFormat="1" applyFill="1"/>
    <xf numFmtId="0" fontId="0" fillId="9" borderId="0" xfId="0" applyFill="1" applyAlignment="1">
      <alignment horizontal="left"/>
    </xf>
    <xf numFmtId="0" fontId="0" fillId="9" borderId="0" xfId="0" applyFill="1"/>
    <xf numFmtId="169" fontId="0" fillId="9" borderId="0" xfId="0" applyNumberFormat="1" applyFill="1"/>
    <xf numFmtId="0" fontId="0" fillId="10" borderId="0" xfId="0" applyFill="1" applyAlignment="1">
      <alignment horizontal="left"/>
    </xf>
    <xf numFmtId="0" fontId="0" fillId="10" borderId="0" xfId="0" applyFill="1"/>
    <xf numFmtId="169" fontId="0" fillId="10" borderId="0" xfId="0" applyNumberFormat="1" applyFill="1"/>
    <xf numFmtId="0" fontId="0" fillId="11" borderId="0" xfId="0" applyFill="1"/>
    <xf numFmtId="0" fontId="4" fillId="4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8" borderId="0" xfId="0" applyFont="1" applyFill="1" applyAlignment="1">
      <alignment horizontal="left"/>
    </xf>
    <xf numFmtId="0" fontId="4" fillId="9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4" fillId="10" borderId="0" xfId="0" applyFont="1" applyFill="1" applyAlignment="1">
      <alignment horizontal="left"/>
    </xf>
    <xf numFmtId="0" fontId="0" fillId="12" borderId="0" xfId="0" applyFill="1"/>
    <xf numFmtId="0" fontId="0" fillId="1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13" borderId="0" xfId="0" applyFill="1"/>
    <xf numFmtId="0" fontId="0" fillId="14" borderId="0" xfId="0" applyFill="1"/>
    <xf numFmtId="0" fontId="4" fillId="11" borderId="0" xfId="0" applyFont="1" applyFill="1"/>
    <xf numFmtId="0" fontId="4" fillId="6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13" borderId="0" xfId="0" applyFont="1" applyFill="1"/>
    <xf numFmtId="0" fontId="4" fillId="14" borderId="0" xfId="0" applyFont="1" applyFill="1"/>
    <xf numFmtId="170" fontId="0" fillId="0" borderId="0" xfId="0" applyNumberFormat="1"/>
    <xf numFmtId="0" fontId="3" fillId="12" borderId="0" xfId="0" applyFont="1" applyFill="1"/>
    <xf numFmtId="0" fontId="3" fillId="12" borderId="0" xfId="0" applyFont="1" applyFill="1" applyAlignment="1">
      <alignment horizontal="left"/>
    </xf>
    <xf numFmtId="164" fontId="0" fillId="0" borderId="0" xfId="1" applyFont="1"/>
    <xf numFmtId="0" fontId="0" fillId="4" borderId="0" xfId="0" applyFill="1" applyAlignment="1">
      <alignment horizontal="center"/>
    </xf>
    <xf numFmtId="0" fontId="4" fillId="2" borderId="0" xfId="0" applyFont="1" applyFill="1"/>
    <xf numFmtId="0" fontId="0" fillId="2" borderId="0" xfId="0" applyFill="1" applyAlignment="1">
      <alignment horizontal="center"/>
    </xf>
    <xf numFmtId="0" fontId="0" fillId="3" borderId="0" xfId="0" applyFill="1"/>
    <xf numFmtId="164" fontId="0" fillId="0" borderId="0" xfId="0" applyNumberFormat="1"/>
    <xf numFmtId="171" fontId="0" fillId="0" borderId="0" xfId="0" applyNumberFormat="1"/>
    <xf numFmtId="172" fontId="0" fillId="0" borderId="0" xfId="0" applyNumberFormat="1"/>
    <xf numFmtId="169" fontId="0" fillId="3" borderId="0" xfId="0" applyNumberFormat="1" applyFill="1"/>
    <xf numFmtId="164" fontId="0" fillId="3" borderId="0" xfId="1" applyFont="1" applyFill="1"/>
    <xf numFmtId="164" fontId="0" fillId="3" borderId="0" xfId="0" applyNumberFormat="1" applyFill="1"/>
    <xf numFmtId="0" fontId="4" fillId="0" borderId="0" xfId="0" applyFont="1"/>
    <xf numFmtId="164" fontId="0" fillId="19" borderId="0" xfId="0" applyNumberFormat="1" applyFill="1"/>
    <xf numFmtId="0" fontId="0" fillId="2" borderId="0" xfId="0" applyFill="1"/>
    <xf numFmtId="0" fontId="4" fillId="19" borderId="0" xfId="0" applyFont="1" applyFill="1"/>
    <xf numFmtId="164" fontId="0" fillId="18" borderId="0" xfId="0" applyNumberFormat="1" applyFill="1"/>
    <xf numFmtId="0" fontId="0" fillId="0" borderId="0" xfId="0" applyAlignment="1"/>
    <xf numFmtId="164" fontId="0" fillId="15" borderId="0" xfId="1" applyFont="1" applyFill="1"/>
    <xf numFmtId="164" fontId="0" fillId="5" borderId="0" xfId="1" applyFont="1" applyFill="1"/>
    <xf numFmtId="169" fontId="5" fillId="0" borderId="0" xfId="0" applyNumberFormat="1" applyFont="1"/>
    <xf numFmtId="0" fontId="0" fillId="17" borderId="0" xfId="0" applyFill="1"/>
    <xf numFmtId="164" fontId="0" fillId="17" borderId="0" xfId="1" applyFont="1" applyFill="1"/>
    <xf numFmtId="0" fontId="0" fillId="17" borderId="0" xfId="0" applyFill="1" applyAlignment="1">
      <alignment horizontal="center"/>
    </xf>
    <xf numFmtId="164" fontId="0" fillId="8" borderId="0" xfId="1" applyFont="1" applyFill="1"/>
    <xf numFmtId="0" fontId="0" fillId="8" borderId="0" xfId="0" applyFill="1" applyAlignment="1">
      <alignment horizontal="center"/>
    </xf>
    <xf numFmtId="0" fontId="0" fillId="20" borderId="0" xfId="0" applyFill="1"/>
    <xf numFmtId="164" fontId="0" fillId="20" borderId="0" xfId="1" applyFont="1" applyFill="1"/>
    <xf numFmtId="0" fontId="0" fillId="20" borderId="0" xfId="0" applyFill="1" applyAlignment="1">
      <alignment horizontal="center"/>
    </xf>
    <xf numFmtId="164" fontId="0" fillId="10" borderId="0" xfId="1" applyFont="1" applyFill="1"/>
    <xf numFmtId="0" fontId="0" fillId="10" borderId="0" xfId="0" applyFill="1" applyAlignment="1">
      <alignment horizontal="center"/>
    </xf>
    <xf numFmtId="164" fontId="0" fillId="14" borderId="0" xfId="1" applyFont="1" applyFill="1"/>
    <xf numFmtId="0" fontId="0" fillId="14" borderId="0" xfId="0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16" borderId="0" xfId="0" applyFill="1"/>
    <xf numFmtId="164" fontId="0" fillId="16" borderId="0" xfId="1" applyFont="1" applyFill="1"/>
    <xf numFmtId="0" fontId="0" fillId="16" borderId="0" xfId="0" applyFill="1" applyAlignment="1">
      <alignment horizontal="center"/>
    </xf>
    <xf numFmtId="0" fontId="4" fillId="8" borderId="0" xfId="0" applyFont="1" applyFill="1"/>
    <xf numFmtId="0" fontId="4" fillId="20" borderId="0" xfId="0" applyFont="1" applyFill="1"/>
    <xf numFmtId="0" fontId="4" fillId="10" borderId="0" xfId="0" applyFont="1" applyFill="1"/>
    <xf numFmtId="0" fontId="4" fillId="15" borderId="0" xfId="0" applyFont="1" applyFill="1"/>
    <xf numFmtId="0" fontId="4" fillId="16" borderId="0" xfId="0" applyFont="1" applyFill="1"/>
    <xf numFmtId="0" fontId="4" fillId="17" borderId="0" xfId="0" applyFont="1" applyFill="1"/>
    <xf numFmtId="173" fontId="0" fillId="0" borderId="0" xfId="0" applyNumberFormat="1"/>
    <xf numFmtId="164" fontId="4" fillId="17" borderId="0" xfId="1" applyFont="1" applyFill="1"/>
    <xf numFmtId="0" fontId="4" fillId="17" borderId="0" xfId="0" applyFont="1" applyFill="1" applyAlignment="1">
      <alignment horizontal="center"/>
    </xf>
    <xf numFmtId="173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164" fontId="0" fillId="4" borderId="0" xfId="1" applyFont="1" applyFill="1"/>
    <xf numFmtId="164" fontId="0" fillId="4" borderId="0" xfId="0" applyNumberFormat="1" applyFill="1"/>
    <xf numFmtId="164" fontId="0" fillId="4" borderId="0" xfId="1" applyFont="1" applyFill="1" applyAlignment="1">
      <alignment horizontal="center"/>
    </xf>
    <xf numFmtId="164" fontId="2" fillId="4" borderId="0" xfId="0" applyNumberFormat="1" applyFont="1" applyFill="1"/>
    <xf numFmtId="43" fontId="0" fillId="0" borderId="0" xfId="6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7">
    <cellStyle name="Comma" xfId="6" builtinId="3"/>
    <cellStyle name="Comma [0]" xfId="1" builtinId="6"/>
    <cellStyle name="Comma [0] 2" xfId="3"/>
    <cellStyle name="Comma [0] 3" xfId="4"/>
    <cellStyle name="Normal" xfId="0" builtinId="0"/>
    <cellStyle name="Normal 2" xfId="2"/>
    <cellStyle name="Normal 3" xfId="5"/>
  </cellStyles>
  <dxfs count="0"/>
  <tableStyles count="0" defaultTableStyle="TableStyleMedium9" defaultPivotStyle="PivotStyleLight16"/>
  <colors>
    <mruColors>
      <color rgb="FFFFCCFF"/>
      <color rgb="FFCCFFFF"/>
      <color rgb="FFFFCC99"/>
      <color rgb="FF0066FF"/>
      <color rgb="FFFF66FF"/>
      <color rgb="FFFFFFCC"/>
      <color rgb="FFFFFF99"/>
      <color rgb="FFFFCC66"/>
      <color rgb="FF0000FF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4"/>
  <sheetViews>
    <sheetView tabSelected="1" zoomScale="80" zoomScaleNormal="80" workbookViewId="0">
      <selection sqref="A1:L1"/>
    </sheetView>
  </sheetViews>
  <sheetFormatPr defaultRowHeight="15" x14ac:dyDescent="0.25"/>
  <cols>
    <col min="1" max="1" width="15.140625" bestFit="1" customWidth="1"/>
    <col min="3" max="3" width="20.85546875" customWidth="1"/>
    <col min="4" max="4" width="9.140625" style="3" customWidth="1"/>
    <col min="5" max="5" width="14.42578125" customWidth="1"/>
    <col min="6" max="6" width="14.7109375" bestFit="1" customWidth="1"/>
    <col min="7" max="7" width="24.5703125" customWidth="1"/>
    <col min="8" max="8" width="8.5703125" customWidth="1"/>
    <col min="9" max="9" width="116.28515625" customWidth="1"/>
    <col min="10" max="10" width="15.5703125" bestFit="1" customWidth="1"/>
    <col min="11" max="11" width="13.85546875" bestFit="1" customWidth="1"/>
    <col min="12" max="12" width="17.5703125" customWidth="1"/>
    <col min="13" max="13" width="11" bestFit="1" customWidth="1"/>
    <col min="14" max="14" width="79.28515625" bestFit="1" customWidth="1"/>
    <col min="16" max="16" width="13.85546875" bestFit="1" customWidth="1"/>
    <col min="18" max="18" width="15.7109375" customWidth="1"/>
  </cols>
  <sheetData>
    <row r="1" spans="1:16" x14ac:dyDescent="0.25">
      <c r="A1" s="104" t="s">
        <v>183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6" x14ac:dyDescent="0.25">
      <c r="A2" s="36" t="s">
        <v>187</v>
      </c>
      <c r="B2" s="103"/>
      <c r="C2" s="103"/>
      <c r="D2" s="36" t="s">
        <v>186</v>
      </c>
      <c r="E2" s="104" t="s">
        <v>185</v>
      </c>
      <c r="F2" s="104"/>
      <c r="G2" s="104"/>
      <c r="H2" s="104"/>
      <c r="I2" s="104"/>
      <c r="J2" s="104"/>
      <c r="K2" s="103" t="s">
        <v>184</v>
      </c>
      <c r="L2" s="36" t="s">
        <v>188</v>
      </c>
    </row>
    <row r="3" spans="1:16" s="34" customFormat="1" x14ac:dyDescent="0.25">
      <c r="D3" s="35"/>
      <c r="I3" s="47" t="s">
        <v>131</v>
      </c>
    </row>
    <row r="4" spans="1:16" x14ac:dyDescent="0.25">
      <c r="A4" s="1">
        <v>15000000</v>
      </c>
      <c r="C4" s="1">
        <v>2000000000</v>
      </c>
      <c r="D4" s="3">
        <v>1</v>
      </c>
      <c r="E4" s="10" t="s">
        <v>128</v>
      </c>
      <c r="F4" s="10" t="s">
        <v>8</v>
      </c>
      <c r="G4" s="10" t="s">
        <v>110</v>
      </c>
      <c r="H4" s="10"/>
      <c r="I4" s="10" t="str">
        <f>E4&amp;F4&amp;G4</f>
        <v>(# RT Berkelas) RT. 004 RW. 001 Jl. Sumbersari II No. 99</v>
      </c>
      <c r="J4" s="11"/>
      <c r="K4" s="11">
        <v>30</v>
      </c>
      <c r="L4" s="12">
        <f>A4</f>
        <v>15000000</v>
      </c>
      <c r="P4" s="2"/>
    </row>
    <row r="5" spans="1:16" x14ac:dyDescent="0.25">
      <c r="A5" s="1">
        <v>17500000</v>
      </c>
      <c r="C5" s="2">
        <f>C4-A23</f>
        <v>1728500000</v>
      </c>
      <c r="D5" s="3">
        <f>1+D4</f>
        <v>2</v>
      </c>
      <c r="E5" s="10" t="s">
        <v>128</v>
      </c>
      <c r="F5" s="10" t="s">
        <v>9</v>
      </c>
      <c r="G5" s="10" t="s">
        <v>111</v>
      </c>
      <c r="H5" s="10"/>
      <c r="I5" s="10" t="str">
        <f>E5&amp;F5&amp; G5</f>
        <v>(# RT Berkelas) RT. 005 RW. 001 Jl. Sumbersari III No. 195</v>
      </c>
      <c r="J5" s="11"/>
      <c r="K5" s="11">
        <v>35</v>
      </c>
      <c r="L5" s="12">
        <f t="shared" ref="L5:L21" si="0">A5</f>
        <v>17500000</v>
      </c>
    </row>
    <row r="6" spans="1:16" x14ac:dyDescent="0.25">
      <c r="A6" s="1">
        <v>5000000</v>
      </c>
      <c r="C6">
        <f>C5/C4</f>
        <v>0.86424999999999996</v>
      </c>
      <c r="D6" s="3">
        <f t="shared" ref="D6:D21" si="1">1+D5</f>
        <v>3</v>
      </c>
      <c r="E6" s="10" t="s">
        <v>128</v>
      </c>
      <c r="F6" s="10" t="s">
        <v>12</v>
      </c>
      <c r="G6" s="10" t="s">
        <v>112</v>
      </c>
      <c r="H6" s="10"/>
      <c r="I6" s="10" t="str">
        <f t="shared" ref="I6:I21" si="2">E6&amp;F6&amp;G6</f>
        <v>(# RT Berkelas) RT. 006 RW. 001 Jl. Sumbersari III No.186-A</v>
      </c>
      <c r="J6" s="11"/>
      <c r="K6" s="11">
        <v>10</v>
      </c>
      <c r="L6" s="12">
        <f t="shared" si="0"/>
        <v>5000000</v>
      </c>
    </row>
    <row r="7" spans="1:16" x14ac:dyDescent="0.25">
      <c r="A7" s="1">
        <v>7000000</v>
      </c>
      <c r="D7" s="3">
        <f t="shared" si="1"/>
        <v>4</v>
      </c>
      <c r="E7" s="10" t="s">
        <v>128</v>
      </c>
      <c r="F7" s="10" t="s">
        <v>15</v>
      </c>
      <c r="G7" s="10" t="s">
        <v>113</v>
      </c>
      <c r="H7" s="10"/>
      <c r="I7" s="10" t="str">
        <f t="shared" si="2"/>
        <v>(# RT Berkelas) RT. 007 RW. 001 Jl. Sumbersari IV-B</v>
      </c>
      <c r="J7" s="11"/>
      <c r="K7" s="11">
        <v>14</v>
      </c>
      <c r="L7" s="12">
        <f t="shared" si="0"/>
        <v>7000000</v>
      </c>
    </row>
    <row r="8" spans="1:16" x14ac:dyDescent="0.25">
      <c r="A8" s="1">
        <v>18500000</v>
      </c>
      <c r="C8" s="1">
        <v>620800</v>
      </c>
      <c r="D8" s="3">
        <f t="shared" si="1"/>
        <v>5</v>
      </c>
      <c r="E8" s="10" t="s">
        <v>128</v>
      </c>
      <c r="F8" s="10" t="s">
        <v>16</v>
      </c>
      <c r="G8" s="10" t="s">
        <v>114</v>
      </c>
      <c r="H8" s="10"/>
      <c r="I8" s="10" t="str">
        <f t="shared" si="2"/>
        <v xml:space="preserve">(# RT Berkelas) RT. 008 RW. 001 Jl. Sumbersari IV / </v>
      </c>
      <c r="J8" s="11"/>
      <c r="K8" s="11">
        <v>37</v>
      </c>
      <c r="L8" s="12">
        <f t="shared" si="0"/>
        <v>18500000</v>
      </c>
    </row>
    <row r="9" spans="1:16" x14ac:dyDescent="0.25">
      <c r="A9" s="1">
        <v>15000000</v>
      </c>
      <c r="C9" s="1">
        <v>500000</v>
      </c>
      <c r="D9" s="3">
        <f t="shared" si="1"/>
        <v>6</v>
      </c>
      <c r="E9" s="10" t="s">
        <v>128</v>
      </c>
      <c r="F9" s="10" t="s">
        <v>18</v>
      </c>
      <c r="G9" s="10" t="s">
        <v>115</v>
      </c>
      <c r="H9" s="10"/>
      <c r="I9" s="10" t="str">
        <f t="shared" si="2"/>
        <v>(# RT Berkelas) RT. 009 RW. 001 Jl. Raya Sumbersari 300</v>
      </c>
      <c r="J9" s="11"/>
      <c r="K9" s="11">
        <v>30</v>
      </c>
      <c r="L9" s="12">
        <f t="shared" si="0"/>
        <v>15000000</v>
      </c>
    </row>
    <row r="10" spans="1:16" x14ac:dyDescent="0.25">
      <c r="A10" s="1">
        <v>25000000</v>
      </c>
      <c r="C10" s="14">
        <f>C9/C8</f>
        <v>0.80541237113402064</v>
      </c>
      <c r="D10" s="3">
        <f t="shared" si="1"/>
        <v>7</v>
      </c>
      <c r="E10" s="10" t="s">
        <v>128</v>
      </c>
      <c r="F10" s="10" t="s">
        <v>21</v>
      </c>
      <c r="G10" s="10" t="s">
        <v>116</v>
      </c>
      <c r="H10" s="10"/>
      <c r="I10" s="10" t="str">
        <f t="shared" si="2"/>
        <v>(# RT Berkelas) RT. 011 RW. 001 Jl. Sumbersari III No. 242</v>
      </c>
      <c r="J10" s="11"/>
      <c r="K10" s="11">
        <v>50</v>
      </c>
      <c r="L10" s="12">
        <f t="shared" si="0"/>
        <v>25000000</v>
      </c>
      <c r="N10" s="14"/>
    </row>
    <row r="11" spans="1:16" x14ac:dyDescent="0.25">
      <c r="A11" s="1">
        <v>12500000</v>
      </c>
      <c r="D11" s="3">
        <f t="shared" si="1"/>
        <v>8</v>
      </c>
      <c r="E11" s="5" t="s">
        <v>128</v>
      </c>
      <c r="F11" s="5" t="s">
        <v>33</v>
      </c>
      <c r="G11" s="5" t="s">
        <v>117</v>
      </c>
      <c r="H11" s="5"/>
      <c r="I11" s="5" t="str">
        <f t="shared" si="2"/>
        <v>(# RT Berkelas) RT. 005 RW. 002 Jl. Sumbersari V / 487</v>
      </c>
      <c r="J11" s="4"/>
      <c r="K11" s="4">
        <v>25</v>
      </c>
      <c r="L11" s="6">
        <f t="shared" si="0"/>
        <v>12500000</v>
      </c>
      <c r="N11" s="14"/>
    </row>
    <row r="12" spans="1:16" x14ac:dyDescent="0.25">
      <c r="A12" s="1">
        <v>10000000</v>
      </c>
      <c r="D12" s="3">
        <f t="shared" si="1"/>
        <v>9</v>
      </c>
      <c r="E12" s="15" t="s">
        <v>128</v>
      </c>
      <c r="F12" s="15" t="s">
        <v>34</v>
      </c>
      <c r="G12" s="15" t="s">
        <v>118</v>
      </c>
      <c r="H12" s="15"/>
      <c r="I12" s="27" t="str">
        <f t="shared" si="2"/>
        <v>(# RT Berkelas) RT. 001 RW. 003 Jl. Sumbersari VI/26</v>
      </c>
      <c r="J12" s="13"/>
      <c r="K12" s="13">
        <v>20</v>
      </c>
      <c r="L12" s="16">
        <f t="shared" si="0"/>
        <v>10000000</v>
      </c>
      <c r="N12" s="14"/>
    </row>
    <row r="13" spans="1:16" x14ac:dyDescent="0.25">
      <c r="A13" s="1">
        <v>15000000</v>
      </c>
      <c r="D13" s="3">
        <f t="shared" si="1"/>
        <v>10</v>
      </c>
      <c r="E13" s="15" t="s">
        <v>128</v>
      </c>
      <c r="F13" s="15" t="s">
        <v>36</v>
      </c>
      <c r="G13" s="15" t="s">
        <v>119</v>
      </c>
      <c r="H13" s="15"/>
      <c r="I13" s="27" t="str">
        <f t="shared" si="2"/>
        <v>(# RT Berkelas) RT. 003 RW. 003 Jl. Sumbersari VI / 30</v>
      </c>
      <c r="J13" s="13"/>
      <c r="K13" s="13">
        <v>30</v>
      </c>
      <c r="L13" s="16">
        <f t="shared" si="0"/>
        <v>15000000</v>
      </c>
      <c r="N13" s="14"/>
    </row>
    <row r="14" spans="1:16" x14ac:dyDescent="0.25">
      <c r="A14" s="1">
        <v>20000000</v>
      </c>
      <c r="D14" s="3">
        <f t="shared" si="1"/>
        <v>11</v>
      </c>
      <c r="E14" s="15" t="s">
        <v>128</v>
      </c>
      <c r="F14" s="15" t="s">
        <v>38</v>
      </c>
      <c r="G14" s="15" t="s">
        <v>120</v>
      </c>
      <c r="H14" s="15"/>
      <c r="I14" s="27" t="str">
        <f t="shared" si="2"/>
        <v>(# RT Berkelas) RT. 005 RW. 003 Jl. Ters. Ambarawa No. 24</v>
      </c>
      <c r="J14" s="13"/>
      <c r="K14" s="13">
        <v>40</v>
      </c>
      <c r="L14" s="16">
        <f t="shared" si="0"/>
        <v>20000000</v>
      </c>
      <c r="N14" s="14"/>
    </row>
    <row r="15" spans="1:16" x14ac:dyDescent="0.25">
      <c r="A15" s="1">
        <v>15000000</v>
      </c>
      <c r="D15" s="3">
        <f t="shared" si="1"/>
        <v>12</v>
      </c>
      <c r="E15" s="15" t="s">
        <v>128</v>
      </c>
      <c r="F15" s="15" t="s">
        <v>39</v>
      </c>
      <c r="G15" s="15" t="s">
        <v>121</v>
      </c>
      <c r="H15" s="15"/>
      <c r="I15" s="27" t="str">
        <f t="shared" si="2"/>
        <v>(# RT Berkelas) RT. 006 RW. 003 Jl. Sumbersari VII-C/29</v>
      </c>
      <c r="J15" s="13"/>
      <c r="K15" s="13">
        <v>30</v>
      </c>
      <c r="L15" s="16">
        <f t="shared" si="0"/>
        <v>15000000</v>
      </c>
      <c r="N15" s="29" t="s">
        <v>129</v>
      </c>
    </row>
    <row r="16" spans="1:16" x14ac:dyDescent="0.25">
      <c r="A16" s="1">
        <v>12500000</v>
      </c>
      <c r="D16" s="3">
        <f t="shared" si="1"/>
        <v>13</v>
      </c>
      <c r="E16" s="17" t="s">
        <v>128</v>
      </c>
      <c r="F16" s="17" t="s">
        <v>42</v>
      </c>
      <c r="G16" s="17" t="s">
        <v>122</v>
      </c>
      <c r="H16" s="17"/>
      <c r="I16" s="30" t="str">
        <f t="shared" si="2"/>
        <v>(# RT Berkelas) RT. 003 RW. 004 Jl. Surakarta 5</v>
      </c>
      <c r="J16" s="18"/>
      <c r="K16" s="18">
        <v>25</v>
      </c>
      <c r="L16" s="19">
        <f t="shared" si="0"/>
        <v>12500000</v>
      </c>
      <c r="N16" s="28">
        <v>0.80541237113402098</v>
      </c>
    </row>
    <row r="17" spans="1:14" x14ac:dyDescent="0.25">
      <c r="A17" s="1">
        <v>5000000</v>
      </c>
      <c r="D17" s="3">
        <f t="shared" si="1"/>
        <v>14</v>
      </c>
      <c r="E17" s="17" t="s">
        <v>128</v>
      </c>
      <c r="F17" s="17" t="s">
        <v>43</v>
      </c>
      <c r="G17" s="17" t="s">
        <v>123</v>
      </c>
      <c r="H17" s="17"/>
      <c r="I17" s="30" t="str">
        <f t="shared" si="2"/>
        <v>(# RT Berkelas) RT. 004 RW. 004 Jl. Salatiga No. 4</v>
      </c>
      <c r="J17" s="18"/>
      <c r="K17" s="18">
        <v>10</v>
      </c>
      <c r="L17" s="19">
        <f t="shared" si="0"/>
        <v>5000000</v>
      </c>
    </row>
    <row r="18" spans="1:14" x14ac:dyDescent="0.25">
      <c r="A18" s="1">
        <v>14500000</v>
      </c>
      <c r="D18" s="3">
        <f t="shared" si="1"/>
        <v>15</v>
      </c>
      <c r="E18" s="20" t="s">
        <v>128</v>
      </c>
      <c r="F18" s="20" t="s">
        <v>46</v>
      </c>
      <c r="G18" s="20" t="s">
        <v>124</v>
      </c>
      <c r="H18" s="20"/>
      <c r="I18" s="31" t="str">
        <f t="shared" si="2"/>
        <v>(# RT Berkelas) RT. 001 RW. 005 Jl. Ters. Surabaya No. 66</v>
      </c>
      <c r="J18" s="21"/>
      <c r="K18" s="21">
        <v>29</v>
      </c>
      <c r="L18" s="22">
        <f t="shared" si="0"/>
        <v>14500000</v>
      </c>
    </row>
    <row r="19" spans="1:14" x14ac:dyDescent="0.25">
      <c r="A19" s="1">
        <v>9000000</v>
      </c>
      <c r="D19" s="3">
        <f t="shared" si="1"/>
        <v>16</v>
      </c>
      <c r="E19" s="20" t="s">
        <v>128</v>
      </c>
      <c r="F19" s="20" t="s">
        <v>51</v>
      </c>
      <c r="G19" s="20" t="s">
        <v>125</v>
      </c>
      <c r="H19" s="20"/>
      <c r="I19" s="31" t="str">
        <f t="shared" si="2"/>
        <v>(# RT Berkelas) RT. 003 RW. 005 Jl. Bend. Sutami No.38</v>
      </c>
      <c r="J19" s="21"/>
      <c r="K19" s="21">
        <v>18</v>
      </c>
      <c r="L19" s="22">
        <f t="shared" si="0"/>
        <v>9000000</v>
      </c>
    </row>
    <row r="20" spans="1:14" x14ac:dyDescent="0.25">
      <c r="A20" s="1">
        <v>25000000</v>
      </c>
      <c r="D20" s="3">
        <f t="shared" si="1"/>
        <v>17</v>
      </c>
      <c r="E20" s="7" t="s">
        <v>128</v>
      </c>
      <c r="F20" s="7" t="s">
        <v>62</v>
      </c>
      <c r="G20" s="7" t="s">
        <v>126</v>
      </c>
      <c r="H20" s="7"/>
      <c r="I20" s="32" t="str">
        <f t="shared" si="2"/>
        <v>(# RT Berkelas) RT. 004 RW. 006 Jl. Bend. Sutami No. 15</v>
      </c>
      <c r="J20" s="8"/>
      <c r="K20" s="8">
        <v>50</v>
      </c>
      <c r="L20" s="9">
        <f t="shared" si="0"/>
        <v>25000000</v>
      </c>
    </row>
    <row r="21" spans="1:14" x14ac:dyDescent="0.25">
      <c r="A21" s="1">
        <v>30000000</v>
      </c>
      <c r="D21" s="3">
        <f t="shared" si="1"/>
        <v>18</v>
      </c>
      <c r="E21" s="23" t="s">
        <v>128</v>
      </c>
      <c r="F21" s="23" t="s">
        <v>69</v>
      </c>
      <c r="G21" s="23" t="s">
        <v>127</v>
      </c>
      <c r="H21" s="23"/>
      <c r="I21" s="33" t="str">
        <f t="shared" si="2"/>
        <v>(# RT Berkelas) RT. 002 RW. 007 Jl. Bend. Jatiluhur No. 23</v>
      </c>
      <c r="J21" s="24"/>
      <c r="K21" s="24">
        <v>60</v>
      </c>
      <c r="L21" s="25">
        <f t="shared" si="0"/>
        <v>30000000</v>
      </c>
    </row>
    <row r="23" spans="1:14" x14ac:dyDescent="0.25">
      <c r="A23" s="56">
        <f>SUM(A4:A22)</f>
        <v>271500000</v>
      </c>
    </row>
    <row r="25" spans="1:14" s="34" customFormat="1" x14ac:dyDescent="0.25">
      <c r="D25" s="35"/>
      <c r="I25" s="47" t="s">
        <v>130</v>
      </c>
    </row>
    <row r="27" spans="1:14" x14ac:dyDescent="0.25">
      <c r="A27" s="1">
        <v>8500000</v>
      </c>
      <c r="B27">
        <v>1</v>
      </c>
      <c r="C27" s="1">
        <v>8336700</v>
      </c>
      <c r="E27" s="26" t="s">
        <v>128</v>
      </c>
      <c r="F27" s="26" t="s">
        <v>22</v>
      </c>
      <c r="G27" s="26" t="s">
        <v>133</v>
      </c>
      <c r="H27" s="26"/>
      <c r="I27" s="39" t="str">
        <f>E27&amp;F27&amp;G27</f>
        <v>(# RT Berkelas) RT. 012 RW. 001 Jl. Sumbersari IV / 215-C</v>
      </c>
      <c r="K27">
        <f>B27</f>
        <v>1</v>
      </c>
      <c r="L27" s="1">
        <f>A27</f>
        <v>8500000</v>
      </c>
      <c r="N27" s="29" t="s">
        <v>129</v>
      </c>
    </row>
    <row r="28" spans="1:14" x14ac:dyDescent="0.25">
      <c r="A28" s="1">
        <v>8500000</v>
      </c>
      <c r="B28">
        <v>1</v>
      </c>
      <c r="C28" s="1">
        <v>8500000</v>
      </c>
      <c r="E28" s="11" t="s">
        <v>128</v>
      </c>
      <c r="F28" s="11" t="s">
        <v>23</v>
      </c>
      <c r="G28" s="11" t="s">
        <v>134</v>
      </c>
      <c r="H28" s="11"/>
      <c r="I28" s="40" t="str">
        <f t="shared" ref="I28:I38" si="3">E28&amp;F28&amp;G28</f>
        <v>(# RT Berkelas) RT. 001 RW. 002 Jl. Bend. Sutami No. 317-H</v>
      </c>
      <c r="K28">
        <f t="shared" ref="K28:K38" si="4">B28</f>
        <v>1</v>
      </c>
      <c r="L28" s="1">
        <f t="shared" ref="L28:L38" si="5">A28</f>
        <v>8500000</v>
      </c>
      <c r="N28" s="36">
        <v>1.0195880864130891</v>
      </c>
    </row>
    <row r="29" spans="1:14" x14ac:dyDescent="0.25">
      <c r="A29" s="1">
        <v>8500000</v>
      </c>
      <c r="B29">
        <v>1</v>
      </c>
      <c r="C29">
        <f>C28/C27</f>
        <v>1.0195880864130891</v>
      </c>
      <c r="E29" s="11" t="s">
        <v>128</v>
      </c>
      <c r="F29" s="11" t="s">
        <v>132</v>
      </c>
      <c r="G29" s="11" t="s">
        <v>135</v>
      </c>
      <c r="H29" s="11"/>
      <c r="I29" s="40" t="str">
        <f t="shared" si="3"/>
        <v>(# RT Berkelas) RT.002  RW.002 Jl. Veteran Dalam No. 370</v>
      </c>
      <c r="K29">
        <f t="shared" si="4"/>
        <v>1</v>
      </c>
      <c r="L29" s="1">
        <f t="shared" si="5"/>
        <v>8500000</v>
      </c>
    </row>
    <row r="30" spans="1:14" x14ac:dyDescent="0.25">
      <c r="A30" s="1">
        <v>8500000</v>
      </c>
      <c r="B30">
        <v>1</v>
      </c>
      <c r="E30" s="11" t="s">
        <v>128</v>
      </c>
      <c r="F30" s="11" t="s">
        <v>28</v>
      </c>
      <c r="G30" s="11" t="s">
        <v>136</v>
      </c>
      <c r="H30" s="11"/>
      <c r="I30" s="40" t="str">
        <f t="shared" si="3"/>
        <v>(# RT Berkelas) RT. 003 RW. 002 Jl. Sumbersari V / 392-C</v>
      </c>
      <c r="K30">
        <f t="shared" si="4"/>
        <v>1</v>
      </c>
      <c r="L30" s="1">
        <f t="shared" si="5"/>
        <v>8500000</v>
      </c>
    </row>
    <row r="31" spans="1:14" x14ac:dyDescent="0.25">
      <c r="A31" s="1">
        <v>8500000</v>
      </c>
      <c r="B31">
        <v>1</v>
      </c>
      <c r="C31" s="1">
        <v>2000000000</v>
      </c>
      <c r="E31" s="11" t="s">
        <v>128</v>
      </c>
      <c r="F31" s="11" t="s">
        <v>33</v>
      </c>
      <c r="G31" s="11" t="s">
        <v>117</v>
      </c>
      <c r="H31" s="11"/>
      <c r="I31" s="40" t="str">
        <f t="shared" si="3"/>
        <v>(# RT Berkelas) RT. 005 RW. 002 Jl. Sumbersari V / 487</v>
      </c>
      <c r="K31">
        <f t="shared" si="4"/>
        <v>1</v>
      </c>
      <c r="L31" s="1">
        <f t="shared" si="5"/>
        <v>8500000</v>
      </c>
    </row>
    <row r="32" spans="1:14" x14ac:dyDescent="0.25">
      <c r="A32" s="1">
        <v>8500000</v>
      </c>
      <c r="B32">
        <v>1</v>
      </c>
      <c r="C32" s="2">
        <f>C31-A23-A40</f>
        <v>1618000000</v>
      </c>
      <c r="E32" s="13" t="s">
        <v>128</v>
      </c>
      <c r="F32" s="13" t="s">
        <v>37</v>
      </c>
      <c r="G32" s="13" t="s">
        <v>137</v>
      </c>
      <c r="H32" s="13"/>
      <c r="I32" s="41" t="str">
        <f t="shared" si="3"/>
        <v xml:space="preserve">(# RT Berkelas) RT. 004 RW. 003 Jl. Sumbersari VII / 04 </v>
      </c>
      <c r="K32">
        <f t="shared" si="4"/>
        <v>1</v>
      </c>
      <c r="L32" s="1">
        <f t="shared" si="5"/>
        <v>8500000</v>
      </c>
    </row>
    <row r="33" spans="1:14" x14ac:dyDescent="0.25">
      <c r="A33" s="1">
        <v>8500000</v>
      </c>
      <c r="B33">
        <v>1</v>
      </c>
      <c r="C33" s="45">
        <f>C32/C31</f>
        <v>0.80900000000000005</v>
      </c>
      <c r="E33" s="13" t="s">
        <v>128</v>
      </c>
      <c r="F33" s="13" t="s">
        <v>38</v>
      </c>
      <c r="G33" s="13" t="s">
        <v>120</v>
      </c>
      <c r="H33" s="13"/>
      <c r="I33" s="41" t="str">
        <f t="shared" si="3"/>
        <v>(# RT Berkelas) RT. 005 RW. 003 Jl. Ters. Ambarawa No. 24</v>
      </c>
      <c r="K33">
        <f t="shared" si="4"/>
        <v>1</v>
      </c>
      <c r="L33" s="1">
        <f t="shared" si="5"/>
        <v>8500000</v>
      </c>
    </row>
    <row r="34" spans="1:14" x14ac:dyDescent="0.25">
      <c r="A34" s="1">
        <v>8500000</v>
      </c>
      <c r="B34">
        <v>1</v>
      </c>
      <c r="E34" s="4" t="s">
        <v>128</v>
      </c>
      <c r="F34" s="4" t="s">
        <v>48</v>
      </c>
      <c r="G34" s="4" t="s">
        <v>138</v>
      </c>
      <c r="H34" s="4"/>
      <c r="I34" s="42" t="str">
        <f t="shared" si="3"/>
        <v>(# RT Berkelas) RT. 002 RW. 005 Jl.Terusan Surabaya No.72</v>
      </c>
      <c r="K34">
        <f t="shared" si="4"/>
        <v>1</v>
      </c>
      <c r="L34" s="1">
        <f t="shared" si="5"/>
        <v>8500000</v>
      </c>
    </row>
    <row r="35" spans="1:14" x14ac:dyDescent="0.25">
      <c r="A35" s="1">
        <v>8500000</v>
      </c>
      <c r="B35">
        <v>1</v>
      </c>
      <c r="E35" s="4" t="s">
        <v>128</v>
      </c>
      <c r="F35" s="4" t="s">
        <v>51</v>
      </c>
      <c r="G35" s="4" t="s">
        <v>125</v>
      </c>
      <c r="H35" s="4"/>
      <c r="I35" s="42" t="str">
        <f t="shared" si="3"/>
        <v>(# RT Berkelas) RT. 003 RW. 005 Jl. Bend. Sutami No.38</v>
      </c>
      <c r="K35">
        <f t="shared" si="4"/>
        <v>1</v>
      </c>
      <c r="L35" s="1">
        <f t="shared" si="5"/>
        <v>8500000</v>
      </c>
    </row>
    <row r="36" spans="1:14" x14ac:dyDescent="0.25">
      <c r="A36" s="1">
        <v>8500000</v>
      </c>
      <c r="B36">
        <v>1</v>
      </c>
      <c r="E36" s="37" t="s">
        <v>128</v>
      </c>
      <c r="F36" s="37" t="s">
        <v>57</v>
      </c>
      <c r="G36" s="37" t="s">
        <v>139</v>
      </c>
      <c r="H36" s="37"/>
      <c r="I36" s="43" t="str">
        <f t="shared" si="3"/>
        <v>(# RT Berkelas) RT. 002 RW. 006 Jl. Simpang Bend. Wonogiri No.7</v>
      </c>
      <c r="K36">
        <f t="shared" si="4"/>
        <v>1</v>
      </c>
      <c r="L36" s="1">
        <f t="shared" si="5"/>
        <v>8500000</v>
      </c>
    </row>
    <row r="37" spans="1:14" x14ac:dyDescent="0.25">
      <c r="A37" s="1">
        <v>17000000</v>
      </c>
      <c r="B37">
        <v>2</v>
      </c>
      <c r="E37" s="38" t="s">
        <v>128</v>
      </c>
      <c r="F37" s="38" t="s">
        <v>64</v>
      </c>
      <c r="G37" s="38" t="s">
        <v>140</v>
      </c>
      <c r="H37" s="38"/>
      <c r="I37" s="44" t="str">
        <f t="shared" si="3"/>
        <v>(# RT Berkelas) RT. 001 RW. 007 Jl. Bend. Sigura-Gura I</v>
      </c>
      <c r="K37">
        <f t="shared" si="4"/>
        <v>2</v>
      </c>
      <c r="L37" s="1">
        <f t="shared" si="5"/>
        <v>17000000</v>
      </c>
    </row>
    <row r="38" spans="1:14" x14ac:dyDescent="0.25">
      <c r="A38" s="1">
        <v>8500000</v>
      </c>
      <c r="B38">
        <v>1</v>
      </c>
      <c r="E38" s="38" t="s">
        <v>128</v>
      </c>
      <c r="F38" s="38" t="s">
        <v>69</v>
      </c>
      <c r="G38" s="38" t="s">
        <v>127</v>
      </c>
      <c r="H38" s="38"/>
      <c r="I38" s="44" t="str">
        <f t="shared" si="3"/>
        <v>(# RT Berkelas) RT. 002 RW. 007 Jl. Bend. Jatiluhur No. 23</v>
      </c>
      <c r="K38">
        <f t="shared" si="4"/>
        <v>1</v>
      </c>
      <c r="L38" s="1">
        <f t="shared" si="5"/>
        <v>8500000</v>
      </c>
    </row>
    <row r="40" spans="1:14" x14ac:dyDescent="0.25">
      <c r="A40" s="56">
        <f>SUM(A27:A39)</f>
        <v>110500000</v>
      </c>
    </row>
    <row r="42" spans="1:14" s="34" customFormat="1" x14ac:dyDescent="0.25">
      <c r="D42" s="35"/>
      <c r="I42" s="46" t="s">
        <v>141</v>
      </c>
      <c r="N42" s="34">
        <v>17000000</v>
      </c>
    </row>
    <row r="44" spans="1:14" x14ac:dyDescent="0.25">
      <c r="A44" s="48">
        <v>12000000</v>
      </c>
      <c r="B44">
        <v>2</v>
      </c>
      <c r="C44" s="2">
        <f>C32-A54</f>
        <v>1534000000</v>
      </c>
      <c r="E44" s="41" t="s">
        <v>128</v>
      </c>
      <c r="F44" s="41" t="s">
        <v>8</v>
      </c>
      <c r="G44" s="41" t="s">
        <v>110</v>
      </c>
      <c r="H44" s="41"/>
      <c r="I44" s="41" t="str">
        <f t="shared" ref="I44:I49" si="6">E44&amp;F44&amp;G44</f>
        <v>(# RT Berkelas) RT. 004 RW. 001 Jl. Sumbersari II No. 99</v>
      </c>
      <c r="K44">
        <f t="shared" ref="K44:K49" si="7">B44</f>
        <v>2</v>
      </c>
      <c r="L44" s="48">
        <f t="shared" ref="L44:L49" si="8">A44</f>
        <v>12000000</v>
      </c>
      <c r="N44" s="49" t="s">
        <v>129</v>
      </c>
    </row>
    <row r="45" spans="1:14" x14ac:dyDescent="0.25">
      <c r="A45" s="48">
        <v>12000000</v>
      </c>
      <c r="B45">
        <v>2</v>
      </c>
      <c r="C45" s="2"/>
      <c r="E45" s="41" t="s">
        <v>128</v>
      </c>
      <c r="F45" s="41" t="s">
        <v>12</v>
      </c>
      <c r="G45" s="41" t="s">
        <v>14</v>
      </c>
      <c r="H45" s="41"/>
      <c r="I45" s="41" t="str">
        <f t="shared" si="6"/>
        <v>(# RT Berkelas) RT. 006 RW. 001Jl. Sumbersari III No.186-A</v>
      </c>
      <c r="K45">
        <f t="shared" si="7"/>
        <v>2</v>
      </c>
      <c r="L45" s="48">
        <f t="shared" si="8"/>
        <v>12000000</v>
      </c>
      <c r="N45" s="51"/>
    </row>
    <row r="46" spans="1:14" x14ac:dyDescent="0.25">
      <c r="A46" s="48">
        <v>12000000</v>
      </c>
      <c r="B46">
        <v>2</v>
      </c>
      <c r="C46" s="2"/>
      <c r="E46" s="41" t="s">
        <v>128</v>
      </c>
      <c r="F46" s="41" t="s">
        <v>15</v>
      </c>
      <c r="G46" s="41" t="s">
        <v>95</v>
      </c>
      <c r="H46" s="41"/>
      <c r="I46" s="41" t="str">
        <f t="shared" si="6"/>
        <v>(# RT Berkelas) RT. 007 RW. 001Jl. Sumbersari IV-B</v>
      </c>
      <c r="K46">
        <f t="shared" si="7"/>
        <v>2</v>
      </c>
      <c r="L46" s="48">
        <f t="shared" si="8"/>
        <v>12000000</v>
      </c>
      <c r="N46" s="51"/>
    </row>
    <row r="47" spans="1:14" x14ac:dyDescent="0.25">
      <c r="A47" s="48">
        <v>12000000</v>
      </c>
      <c r="B47">
        <v>2</v>
      </c>
      <c r="C47" s="2"/>
      <c r="E47" s="41" t="s">
        <v>128</v>
      </c>
      <c r="F47" s="41" t="s">
        <v>18</v>
      </c>
      <c r="G47" s="41" t="s">
        <v>80</v>
      </c>
      <c r="H47" s="41"/>
      <c r="I47" s="41" t="str">
        <f t="shared" si="6"/>
        <v>(# RT Berkelas) RT. 009 RW. 001Jl. Raya Sumbersari 300</v>
      </c>
      <c r="K47">
        <f t="shared" si="7"/>
        <v>2</v>
      </c>
      <c r="L47" s="48">
        <f t="shared" si="8"/>
        <v>12000000</v>
      </c>
      <c r="N47" s="51"/>
    </row>
    <row r="48" spans="1:14" x14ac:dyDescent="0.25">
      <c r="A48" s="48">
        <v>18000000</v>
      </c>
      <c r="B48">
        <v>3</v>
      </c>
      <c r="C48" s="48">
        <v>2000000000</v>
      </c>
      <c r="E48" s="40" t="s">
        <v>128</v>
      </c>
      <c r="F48" s="40" t="s">
        <v>24</v>
      </c>
      <c r="G48" s="40" t="s">
        <v>135</v>
      </c>
      <c r="H48" s="40"/>
      <c r="I48" s="40" t="str">
        <f t="shared" si="6"/>
        <v>(# RT Berkelas) RT.002 / RW.002 Jl. Veteran Dalam No. 370</v>
      </c>
      <c r="K48">
        <f t="shared" si="7"/>
        <v>3</v>
      </c>
      <c r="L48" s="48">
        <f t="shared" si="8"/>
        <v>18000000</v>
      </c>
      <c r="N48" s="36">
        <f>C56</f>
        <v>3.4121929026387625</v>
      </c>
    </row>
    <row r="49" spans="1:14" x14ac:dyDescent="0.25">
      <c r="A49" s="48">
        <v>18000000</v>
      </c>
      <c r="B49">
        <v>3</v>
      </c>
      <c r="C49">
        <f>C44/C48</f>
        <v>0.76700000000000002</v>
      </c>
      <c r="E49" s="40" t="s">
        <v>128</v>
      </c>
      <c r="F49" s="40" t="s">
        <v>33</v>
      </c>
      <c r="G49" s="40" t="s">
        <v>117</v>
      </c>
      <c r="H49" s="40"/>
      <c r="I49" s="40" t="str">
        <f t="shared" si="6"/>
        <v>(# RT Berkelas) RT. 005 RW. 002 Jl. Sumbersari V / 487</v>
      </c>
      <c r="K49">
        <f t="shared" si="7"/>
        <v>3</v>
      </c>
      <c r="L49" s="48">
        <f t="shared" si="8"/>
        <v>18000000</v>
      </c>
    </row>
    <row r="50" spans="1:14" x14ac:dyDescent="0.25">
      <c r="A50" s="48"/>
      <c r="E50" s="50"/>
      <c r="F50" s="50"/>
      <c r="G50" s="50"/>
      <c r="H50" s="50"/>
      <c r="I50" s="50"/>
      <c r="L50" s="48"/>
    </row>
    <row r="51" spans="1:14" x14ac:dyDescent="0.25">
      <c r="A51" s="48"/>
      <c r="E51" s="50"/>
      <c r="F51" s="50"/>
      <c r="G51" s="50"/>
      <c r="H51" s="50"/>
      <c r="I51" s="50"/>
      <c r="L51" s="48"/>
    </row>
    <row r="52" spans="1:14" x14ac:dyDescent="0.25">
      <c r="A52" s="48"/>
      <c r="E52" s="50"/>
      <c r="F52" s="50"/>
      <c r="G52" s="50"/>
      <c r="H52" s="50"/>
      <c r="I52" s="50"/>
      <c r="L52" s="48"/>
    </row>
    <row r="53" spans="1:14" x14ac:dyDescent="0.25">
      <c r="A53" s="48"/>
    </row>
    <row r="54" spans="1:14" x14ac:dyDescent="0.25">
      <c r="A54" s="57">
        <f>SUM(A44:A53)</f>
        <v>84000000</v>
      </c>
      <c r="C54">
        <v>6000000</v>
      </c>
    </row>
    <row r="55" spans="1:14" x14ac:dyDescent="0.25">
      <c r="C55">
        <v>1758400</v>
      </c>
    </row>
    <row r="56" spans="1:14" x14ac:dyDescent="0.25">
      <c r="C56">
        <f>C54/C55</f>
        <v>3.4121929026387625</v>
      </c>
    </row>
    <row r="58" spans="1:14" s="34" customFormat="1" x14ac:dyDescent="0.25">
      <c r="D58" s="35"/>
      <c r="I58" s="46" t="s">
        <v>142</v>
      </c>
      <c r="N58" s="34">
        <v>17000000</v>
      </c>
    </row>
    <row r="59" spans="1:14" x14ac:dyDescent="0.25">
      <c r="N59" s="49" t="s">
        <v>129</v>
      </c>
    </row>
    <row r="60" spans="1:14" x14ac:dyDescent="0.25">
      <c r="A60" s="48">
        <v>24000000</v>
      </c>
      <c r="B60">
        <v>6</v>
      </c>
      <c r="C60" s="48">
        <v>4000000</v>
      </c>
      <c r="E60" s="52" t="s">
        <v>128</v>
      </c>
      <c r="F60" s="52" t="s">
        <v>28</v>
      </c>
      <c r="G60" s="52" t="s">
        <v>136</v>
      </c>
      <c r="H60" s="52"/>
      <c r="I60" s="52" t="str">
        <f t="shared" ref="I60:I61" si="9">E60&amp;F60&amp;G60</f>
        <v>(# RT Berkelas) RT. 003 RW. 002 Jl. Sumbersari V / 392-C</v>
      </c>
      <c r="K60" s="48">
        <f t="shared" ref="K60" si="10">B60</f>
        <v>6</v>
      </c>
      <c r="L60" s="48">
        <f t="shared" ref="L60" si="11">A60</f>
        <v>24000000</v>
      </c>
    </row>
    <row r="61" spans="1:14" x14ac:dyDescent="0.25">
      <c r="A61" s="48">
        <v>4000000</v>
      </c>
      <c r="B61">
        <v>1</v>
      </c>
      <c r="C61" s="48">
        <v>1758400</v>
      </c>
      <c r="E61" s="11" t="s">
        <v>128</v>
      </c>
      <c r="F61" s="11" t="s">
        <v>37</v>
      </c>
      <c r="G61" s="11" t="s">
        <v>143</v>
      </c>
      <c r="H61" s="11"/>
      <c r="I61" s="11" t="str">
        <f t="shared" si="9"/>
        <v>(# RT Berkelas) RT. 004 RW. 003 Jl. Sumbersari VII / 04</v>
      </c>
      <c r="K61" s="48">
        <f t="shared" ref="K61" si="12">B61</f>
        <v>1</v>
      </c>
      <c r="L61" s="48">
        <f t="shared" ref="L61" si="13">A61</f>
        <v>4000000</v>
      </c>
      <c r="N61">
        <f>C62</f>
        <v>2.2747952684258417</v>
      </c>
    </row>
    <row r="62" spans="1:14" x14ac:dyDescent="0.25">
      <c r="A62" s="48"/>
      <c r="C62">
        <f>C60/C61</f>
        <v>2.2747952684258417</v>
      </c>
    </row>
    <row r="63" spans="1:14" x14ac:dyDescent="0.25">
      <c r="A63" s="57">
        <f>SUM(A60:A62)</f>
        <v>28000000</v>
      </c>
    </row>
    <row r="64" spans="1:14" x14ac:dyDescent="0.25">
      <c r="C64" s="2"/>
    </row>
    <row r="65" spans="1:14" s="34" customFormat="1" x14ac:dyDescent="0.25">
      <c r="D65" s="35"/>
      <c r="I65" s="46" t="s">
        <v>144</v>
      </c>
      <c r="N65" s="34">
        <v>17000000</v>
      </c>
    </row>
    <row r="66" spans="1:14" x14ac:dyDescent="0.25">
      <c r="N66" s="49" t="s">
        <v>129</v>
      </c>
    </row>
    <row r="67" spans="1:14" x14ac:dyDescent="0.25">
      <c r="A67" s="48">
        <v>12000000</v>
      </c>
      <c r="B67">
        <v>4</v>
      </c>
      <c r="C67" s="48">
        <v>3000000</v>
      </c>
      <c r="E67" s="52" t="s">
        <v>128</v>
      </c>
      <c r="F67" s="52" t="s">
        <v>43</v>
      </c>
      <c r="G67" s="52" t="s">
        <v>91</v>
      </c>
      <c r="H67" s="52"/>
      <c r="I67" s="52" t="str">
        <f t="shared" ref="I67:I69" si="14">E67&amp;F67&amp;G67</f>
        <v>(# RT Berkelas) RT. 004 RW. 004Jl. Salatiga No. 4</v>
      </c>
      <c r="K67">
        <f t="shared" ref="K67:K69" si="15">B67</f>
        <v>4</v>
      </c>
      <c r="L67" s="48">
        <f t="shared" ref="L67:L69" si="16">A67</f>
        <v>12000000</v>
      </c>
    </row>
    <row r="68" spans="1:14" x14ac:dyDescent="0.25">
      <c r="A68" s="48">
        <v>12000000</v>
      </c>
      <c r="B68">
        <v>4</v>
      </c>
      <c r="C68">
        <v>851600</v>
      </c>
      <c r="E68" s="11" t="s">
        <v>128</v>
      </c>
      <c r="F68" s="11" t="s">
        <v>46</v>
      </c>
      <c r="G68" s="11" t="s">
        <v>47</v>
      </c>
      <c r="H68" s="11"/>
      <c r="I68" s="11" t="str">
        <f t="shared" si="14"/>
        <v>(# RT Berkelas) RT. 001 RW. 005Jl. Ters. Surabaya No. 66</v>
      </c>
      <c r="K68">
        <f t="shared" si="15"/>
        <v>4</v>
      </c>
      <c r="L68" s="48">
        <f t="shared" si="16"/>
        <v>12000000</v>
      </c>
      <c r="N68" s="55">
        <f>C69</f>
        <v>3.5227806481916391</v>
      </c>
    </row>
    <row r="69" spans="1:14" x14ac:dyDescent="0.25">
      <c r="A69" s="48">
        <v>12000000</v>
      </c>
      <c r="B69">
        <v>4</v>
      </c>
      <c r="C69" s="54">
        <f>C67/C68</f>
        <v>3.5227806481916391</v>
      </c>
      <c r="E69" s="11" t="s">
        <v>128</v>
      </c>
      <c r="F69" s="11" t="s">
        <v>48</v>
      </c>
      <c r="G69" s="11" t="s">
        <v>50</v>
      </c>
      <c r="H69" s="11"/>
      <c r="I69" s="11" t="str">
        <f t="shared" si="14"/>
        <v>(# RT Berkelas) RT. 002 RW. 005Jl.Terusan Surabaya No.72</v>
      </c>
      <c r="K69">
        <f t="shared" si="15"/>
        <v>4</v>
      </c>
      <c r="L69" s="48">
        <f t="shared" si="16"/>
        <v>12000000</v>
      </c>
    </row>
    <row r="71" spans="1:14" x14ac:dyDescent="0.25">
      <c r="A71" s="58">
        <f>SUM(A67:A70)</f>
        <v>36000000</v>
      </c>
    </row>
    <row r="73" spans="1:14" s="34" customFormat="1" x14ac:dyDescent="0.25">
      <c r="D73" s="35"/>
      <c r="I73" s="46" t="s">
        <v>145</v>
      </c>
      <c r="N73" s="34">
        <v>17000000</v>
      </c>
    </row>
    <row r="74" spans="1:14" x14ac:dyDescent="0.25">
      <c r="N74" t="str">
        <f>N66</f>
        <v>koefisien</v>
      </c>
    </row>
    <row r="75" spans="1:14" x14ac:dyDescent="0.25">
      <c r="A75" s="48">
        <v>12100000</v>
      </c>
      <c r="B75">
        <v>1</v>
      </c>
      <c r="E75" s="61" t="s">
        <v>128</v>
      </c>
      <c r="F75" t="s">
        <v>9</v>
      </c>
      <c r="G75" t="s">
        <v>11</v>
      </c>
      <c r="I75" s="59" t="str">
        <f t="shared" ref="I75:I86" si="17">E75&amp;F75&amp;G75</f>
        <v>(# RT Berkelas) RT. 005 RW. 001Jl. Sumbersari III No. 195</v>
      </c>
      <c r="K75">
        <f>B75</f>
        <v>1</v>
      </c>
      <c r="L75" s="53">
        <f>A75</f>
        <v>12100000</v>
      </c>
    </row>
    <row r="76" spans="1:14" x14ac:dyDescent="0.25">
      <c r="A76" s="48">
        <v>24200000</v>
      </c>
      <c r="B76">
        <v>2</v>
      </c>
      <c r="E76" s="61" t="s">
        <v>128</v>
      </c>
      <c r="F76" t="s">
        <v>16</v>
      </c>
      <c r="G76" t="s">
        <v>17</v>
      </c>
      <c r="I76" s="59" t="str">
        <f t="shared" si="17"/>
        <v xml:space="preserve">(# RT Berkelas) RT. 008 RW. 001Jl. Sumbersari IV / </v>
      </c>
      <c r="K76">
        <f t="shared" ref="K76:K86" si="18">B76</f>
        <v>2</v>
      </c>
      <c r="L76" s="53">
        <f t="shared" ref="L76:L86" si="19">A76</f>
        <v>24200000</v>
      </c>
    </row>
    <row r="77" spans="1:14" x14ac:dyDescent="0.25">
      <c r="A77" s="48">
        <v>12100000</v>
      </c>
      <c r="B77">
        <v>1</v>
      </c>
      <c r="E77" s="61" t="s">
        <v>128</v>
      </c>
      <c r="F77" t="s">
        <v>34</v>
      </c>
      <c r="G77" t="s">
        <v>84</v>
      </c>
      <c r="I77" s="59" t="str">
        <f t="shared" si="17"/>
        <v>(# RT Berkelas) RT. 001 RW. 003Jl. Sumbersari VI/26</v>
      </c>
      <c r="K77">
        <f t="shared" si="18"/>
        <v>1</v>
      </c>
      <c r="L77" s="53">
        <f t="shared" si="19"/>
        <v>12100000</v>
      </c>
    </row>
    <row r="78" spans="1:14" x14ac:dyDescent="0.25">
      <c r="A78" s="48">
        <v>12100000</v>
      </c>
      <c r="B78">
        <v>1</v>
      </c>
      <c r="E78" s="61" t="s">
        <v>128</v>
      </c>
      <c r="F78" t="s">
        <v>36</v>
      </c>
      <c r="G78" t="s">
        <v>107</v>
      </c>
      <c r="I78" s="59" t="str">
        <f t="shared" si="17"/>
        <v>(# RT Berkelas) RT. 003 RW. 003Jl. Sumbersari VI / 30</v>
      </c>
      <c r="K78">
        <f t="shared" si="18"/>
        <v>1</v>
      </c>
      <c r="L78" s="53">
        <f t="shared" si="19"/>
        <v>12100000</v>
      </c>
    </row>
    <row r="79" spans="1:14" x14ac:dyDescent="0.25">
      <c r="A79" s="48">
        <v>12100000</v>
      </c>
      <c r="B79">
        <v>1</v>
      </c>
      <c r="E79" s="61" t="s">
        <v>128</v>
      </c>
      <c r="F79" t="s">
        <v>44</v>
      </c>
      <c r="I79" s="59" t="str">
        <f t="shared" si="17"/>
        <v>(# RT Berkelas) RT. 005 RW. 004</v>
      </c>
      <c r="K79">
        <f t="shared" si="18"/>
        <v>1</v>
      </c>
      <c r="L79" s="53">
        <f t="shared" si="19"/>
        <v>12100000</v>
      </c>
    </row>
    <row r="80" spans="1:14" x14ac:dyDescent="0.25">
      <c r="A80" s="48">
        <v>12100000</v>
      </c>
      <c r="B80">
        <v>1</v>
      </c>
      <c r="E80" s="61" t="s">
        <v>128</v>
      </c>
      <c r="F80" t="s">
        <v>39</v>
      </c>
      <c r="G80" t="s">
        <v>88</v>
      </c>
      <c r="I80" s="59" t="str">
        <f t="shared" si="17"/>
        <v>(# RT Berkelas) RT. 006 RW. 003Jl. Sumbersari VII-C/29</v>
      </c>
      <c r="K80">
        <f t="shared" si="18"/>
        <v>1</v>
      </c>
      <c r="L80" s="53">
        <f t="shared" si="19"/>
        <v>12100000</v>
      </c>
    </row>
    <row r="81" spans="1:14" x14ac:dyDescent="0.25">
      <c r="A81" s="48">
        <v>33000000</v>
      </c>
      <c r="B81">
        <v>3</v>
      </c>
      <c r="E81" s="61" t="s">
        <v>128</v>
      </c>
      <c r="F81" t="s">
        <v>40</v>
      </c>
      <c r="G81" t="s">
        <v>146</v>
      </c>
      <c r="I81" s="59" t="str">
        <f t="shared" si="17"/>
        <v>(# RT Berkelas) RT. 001 RW. 004 Jl. Blitar No. 1</v>
      </c>
      <c r="K81">
        <f t="shared" si="18"/>
        <v>3</v>
      </c>
      <c r="L81" s="53">
        <f t="shared" si="19"/>
        <v>33000000</v>
      </c>
      <c r="N81">
        <f>11000000/1758400</f>
        <v>6.2556869881710648</v>
      </c>
    </row>
    <row r="82" spans="1:14" x14ac:dyDescent="0.25">
      <c r="A82" s="48">
        <v>12100000</v>
      </c>
      <c r="B82">
        <v>1</v>
      </c>
      <c r="E82" s="61" t="s">
        <v>128</v>
      </c>
      <c r="F82" t="s">
        <v>42</v>
      </c>
      <c r="G82" t="s">
        <v>99</v>
      </c>
      <c r="I82" s="59" t="str">
        <f t="shared" si="17"/>
        <v>(# RT Berkelas) RT. 003 RW. 004Jl. Surakarta 5</v>
      </c>
      <c r="K82">
        <f t="shared" si="18"/>
        <v>1</v>
      </c>
      <c r="L82" s="53">
        <f t="shared" si="19"/>
        <v>12100000</v>
      </c>
      <c r="N82">
        <f t="shared" ref="N82:N86" si="20">12100000/1758400</f>
        <v>6.8812556869881707</v>
      </c>
    </row>
    <row r="83" spans="1:14" x14ac:dyDescent="0.25">
      <c r="A83" s="48">
        <v>12100000</v>
      </c>
      <c r="B83">
        <v>1</v>
      </c>
      <c r="E83" s="61" t="s">
        <v>128</v>
      </c>
      <c r="F83" t="s">
        <v>44</v>
      </c>
      <c r="G83" t="s">
        <v>147</v>
      </c>
      <c r="I83" s="59" t="str">
        <f t="shared" si="17"/>
        <v>(# RT Berkelas) RT. 005 RW. 004 Jl. Bogor</v>
      </c>
      <c r="K83">
        <f t="shared" si="18"/>
        <v>1</v>
      </c>
      <c r="L83" s="53">
        <f t="shared" si="19"/>
        <v>12100000</v>
      </c>
      <c r="N83">
        <f t="shared" si="20"/>
        <v>6.8812556869881707</v>
      </c>
    </row>
    <row r="84" spans="1:14" x14ac:dyDescent="0.25">
      <c r="A84" s="48">
        <v>12100000</v>
      </c>
      <c r="B84">
        <v>1</v>
      </c>
      <c r="E84" s="61" t="s">
        <v>128</v>
      </c>
      <c r="F84" t="s">
        <v>51</v>
      </c>
      <c r="G84" t="s">
        <v>53</v>
      </c>
      <c r="I84" s="59" t="str">
        <f t="shared" si="17"/>
        <v>(# RT Berkelas) RT. 003 RW. 005Jl. Bend. Sutami No.38</v>
      </c>
      <c r="K84">
        <f t="shared" si="18"/>
        <v>1</v>
      </c>
      <c r="L84" s="53">
        <f t="shared" si="19"/>
        <v>12100000</v>
      </c>
      <c r="N84">
        <f t="shared" si="20"/>
        <v>6.8812556869881707</v>
      </c>
    </row>
    <row r="85" spans="1:14" x14ac:dyDescent="0.25">
      <c r="A85" s="48">
        <v>12100000</v>
      </c>
      <c r="B85">
        <v>1</v>
      </c>
      <c r="E85" s="61" t="s">
        <v>128</v>
      </c>
      <c r="F85" t="s">
        <v>59</v>
      </c>
      <c r="G85" t="s">
        <v>148</v>
      </c>
      <c r="I85" s="59" t="str">
        <f t="shared" si="17"/>
        <v>(# RT Berkelas) RT. 003 RW. 006 Jl. Bend. Wlingi No. 21</v>
      </c>
      <c r="K85">
        <f t="shared" si="18"/>
        <v>1</v>
      </c>
      <c r="L85" s="53">
        <f t="shared" si="19"/>
        <v>12100000</v>
      </c>
      <c r="N85">
        <f t="shared" si="20"/>
        <v>6.8812556869881707</v>
      </c>
    </row>
    <row r="86" spans="1:14" x14ac:dyDescent="0.25">
      <c r="A86" s="48">
        <v>12100000</v>
      </c>
      <c r="B86">
        <v>1</v>
      </c>
      <c r="E86" s="61" t="s">
        <v>128</v>
      </c>
      <c r="F86" t="s">
        <v>62</v>
      </c>
      <c r="G86" t="s">
        <v>63</v>
      </c>
      <c r="I86" s="59" t="str">
        <f t="shared" si="17"/>
        <v>(# RT Berkelas) RT. 004 RW. 006Jl. Bend. Sutami No. 15</v>
      </c>
      <c r="K86">
        <f t="shared" si="18"/>
        <v>1</v>
      </c>
      <c r="L86" s="53">
        <f t="shared" si="19"/>
        <v>12100000</v>
      </c>
      <c r="N86">
        <f t="shared" si="20"/>
        <v>6.8812556869881707</v>
      </c>
    </row>
    <row r="88" spans="1:14" x14ac:dyDescent="0.25">
      <c r="A88" s="60">
        <f>SUM(A75:A87)</f>
        <v>178200000</v>
      </c>
    </row>
    <row r="90" spans="1:14" s="34" customFormat="1" x14ac:dyDescent="0.25">
      <c r="D90" s="35"/>
      <c r="I90" s="46" t="s">
        <v>149</v>
      </c>
      <c r="N90" s="34">
        <v>17000000</v>
      </c>
    </row>
    <row r="91" spans="1:14" x14ac:dyDescent="0.25">
      <c r="N91" t="str">
        <f>N74</f>
        <v>koefisien</v>
      </c>
    </row>
    <row r="92" spans="1:14" x14ac:dyDescent="0.25">
      <c r="A92" s="48">
        <v>1800000</v>
      </c>
      <c r="B92">
        <v>12</v>
      </c>
      <c r="C92">
        <v>1650000</v>
      </c>
      <c r="E92" s="61" t="s">
        <v>128</v>
      </c>
      <c r="F92" t="s">
        <v>9</v>
      </c>
      <c r="G92" t="s">
        <v>11</v>
      </c>
      <c r="I92" s="59" t="str">
        <f t="shared" ref="I92:I104" si="21">E92&amp;F92&amp;G92</f>
        <v>(# RT Berkelas) RT. 005 RW. 001Jl. Sumbersari III No. 195</v>
      </c>
      <c r="K92">
        <f>B92</f>
        <v>12</v>
      </c>
      <c r="L92" s="53">
        <f>A92</f>
        <v>1800000</v>
      </c>
      <c r="N92" s="14">
        <f>C97</f>
        <v>0.6616674018526687</v>
      </c>
    </row>
    <row r="93" spans="1:14" x14ac:dyDescent="0.25">
      <c r="A93" s="48">
        <v>7050000</v>
      </c>
      <c r="B93">
        <v>47</v>
      </c>
      <c r="C93">
        <v>1244400</v>
      </c>
      <c r="E93" s="61" t="s">
        <v>128</v>
      </c>
      <c r="F93" t="s">
        <v>12</v>
      </c>
      <c r="G93" t="s">
        <v>14</v>
      </c>
      <c r="I93" s="59" t="str">
        <f t="shared" si="21"/>
        <v>(# RT Berkelas) RT. 006 RW. 001Jl. Sumbersari III No.186-A</v>
      </c>
      <c r="K93">
        <f t="shared" ref="K93:K104" si="22">B93</f>
        <v>47</v>
      </c>
      <c r="L93" s="53">
        <f t="shared" ref="L93:L104" si="23">A93</f>
        <v>7050000</v>
      </c>
      <c r="N93" s="14"/>
    </row>
    <row r="94" spans="1:14" x14ac:dyDescent="0.25">
      <c r="A94" s="48">
        <v>8100000</v>
      </c>
      <c r="B94">
        <v>54</v>
      </c>
      <c r="C94">
        <v>150000</v>
      </c>
      <c r="E94" s="61" t="s">
        <v>128</v>
      </c>
      <c r="F94" t="s">
        <v>22</v>
      </c>
      <c r="G94" t="s">
        <v>82</v>
      </c>
      <c r="I94" s="59" t="str">
        <f t="shared" si="21"/>
        <v>(# RT Berkelas) RT. 012 RW. 001Jl. Sumbersari IV / 215-C</v>
      </c>
      <c r="K94">
        <f t="shared" si="22"/>
        <v>54</v>
      </c>
      <c r="L94" s="53">
        <f t="shared" si="23"/>
        <v>8100000</v>
      </c>
    </row>
    <row r="95" spans="1:14" x14ac:dyDescent="0.25">
      <c r="A95" s="48">
        <v>3750000</v>
      </c>
      <c r="B95">
        <v>25</v>
      </c>
      <c r="C95">
        <v>226700</v>
      </c>
      <c r="E95" s="61" t="s">
        <v>128</v>
      </c>
      <c r="F95" t="s">
        <v>29</v>
      </c>
      <c r="G95" t="s">
        <v>150</v>
      </c>
      <c r="I95" s="59" t="str">
        <f>E95&amp;F95&amp;G95</f>
        <v>(# RT Berkelas) RT. 004 RW. 002 Jl. Bend. Sutami I-C No. 421-C</v>
      </c>
      <c r="K95">
        <f t="shared" si="22"/>
        <v>25</v>
      </c>
      <c r="L95" s="53">
        <f t="shared" si="23"/>
        <v>3750000</v>
      </c>
    </row>
    <row r="96" spans="1:14" x14ac:dyDescent="0.25">
      <c r="A96" s="48">
        <v>7500000</v>
      </c>
      <c r="B96">
        <v>50</v>
      </c>
      <c r="C96">
        <f>C92/C93</f>
        <v>1.325940212150434</v>
      </c>
      <c r="E96" s="61" t="s">
        <v>128</v>
      </c>
      <c r="F96" t="s">
        <v>33</v>
      </c>
      <c r="G96" t="s">
        <v>100</v>
      </c>
      <c r="I96" s="59" t="str">
        <f t="shared" si="21"/>
        <v>(# RT Berkelas) RT. 005 RW. 002Jl. Sumbersari V / 487</v>
      </c>
      <c r="K96">
        <f t="shared" si="22"/>
        <v>50</v>
      </c>
      <c r="L96" s="53">
        <f t="shared" si="23"/>
        <v>7500000</v>
      </c>
    </row>
    <row r="97" spans="1:14" x14ac:dyDescent="0.25">
      <c r="A97" s="48">
        <v>5250000</v>
      </c>
      <c r="B97">
        <v>35</v>
      </c>
      <c r="C97">
        <f>C94/C95</f>
        <v>0.6616674018526687</v>
      </c>
      <c r="E97" s="61" t="s">
        <v>128</v>
      </c>
      <c r="F97" t="s">
        <v>35</v>
      </c>
      <c r="G97" t="s">
        <v>151</v>
      </c>
      <c r="I97" s="59" t="str">
        <f t="shared" si="21"/>
        <v>(# RT Berkelas) RT. 002 RW. 003 Jl. Bend. Sutami II / 25</v>
      </c>
      <c r="K97">
        <f t="shared" si="22"/>
        <v>35</v>
      </c>
      <c r="L97" s="53">
        <f t="shared" si="23"/>
        <v>5250000</v>
      </c>
    </row>
    <row r="98" spans="1:14" x14ac:dyDescent="0.25">
      <c r="A98" s="48">
        <v>4500000</v>
      </c>
      <c r="B98">
        <v>30</v>
      </c>
      <c r="E98" s="61" t="s">
        <v>128</v>
      </c>
      <c r="F98" t="s">
        <v>39</v>
      </c>
      <c r="G98" t="s">
        <v>121</v>
      </c>
      <c r="I98" s="59" t="str">
        <f t="shared" si="21"/>
        <v>(# RT Berkelas) RT. 006 RW. 003 Jl. Sumbersari VII-C/29</v>
      </c>
      <c r="K98">
        <f t="shared" si="22"/>
        <v>30</v>
      </c>
      <c r="L98" s="53">
        <f t="shared" si="23"/>
        <v>4500000</v>
      </c>
    </row>
    <row r="99" spans="1:14" x14ac:dyDescent="0.25">
      <c r="A99" s="48">
        <v>600000</v>
      </c>
      <c r="B99">
        <v>4</v>
      </c>
      <c r="E99" s="61" t="s">
        <v>128</v>
      </c>
      <c r="F99" t="s">
        <v>43</v>
      </c>
      <c r="G99" t="s">
        <v>91</v>
      </c>
      <c r="I99" s="59" t="str">
        <f t="shared" si="21"/>
        <v>(# RT Berkelas) RT. 004 RW. 004Jl. Salatiga No. 4</v>
      </c>
      <c r="K99">
        <f t="shared" si="22"/>
        <v>4</v>
      </c>
      <c r="L99" s="53">
        <f t="shared" si="23"/>
        <v>600000</v>
      </c>
    </row>
    <row r="100" spans="1:14" x14ac:dyDescent="0.25">
      <c r="A100" s="48">
        <v>4950000</v>
      </c>
      <c r="B100">
        <v>3</v>
      </c>
      <c r="E100" s="61" t="s">
        <v>128</v>
      </c>
      <c r="F100" t="s">
        <v>44</v>
      </c>
      <c r="G100" t="s">
        <v>45</v>
      </c>
      <c r="I100" s="62" t="str">
        <f t="shared" si="21"/>
        <v>(# RT Berkelas) RT. 005 RW. 004Jl. Bogor</v>
      </c>
      <c r="K100">
        <f t="shared" si="22"/>
        <v>3</v>
      </c>
      <c r="L100" s="53">
        <f t="shared" si="23"/>
        <v>4950000</v>
      </c>
      <c r="N100">
        <f>C96</f>
        <v>1.325940212150434</v>
      </c>
    </row>
    <row r="101" spans="1:14" x14ac:dyDescent="0.25">
      <c r="A101" s="48">
        <v>9900000</v>
      </c>
      <c r="B101">
        <v>66</v>
      </c>
      <c r="E101" s="61" t="s">
        <v>128</v>
      </c>
      <c r="F101" t="s">
        <v>57</v>
      </c>
      <c r="G101" t="s">
        <v>139</v>
      </c>
      <c r="I101" s="59" t="str">
        <f t="shared" si="21"/>
        <v>(# RT Berkelas) RT. 002 RW. 006 Jl. Simpang Bend. Wonogiri No.7</v>
      </c>
      <c r="K101">
        <f t="shared" si="22"/>
        <v>66</v>
      </c>
      <c r="L101" s="53">
        <f t="shared" si="23"/>
        <v>9900000</v>
      </c>
    </row>
    <row r="102" spans="1:14" x14ac:dyDescent="0.25">
      <c r="A102" s="48">
        <v>4950000</v>
      </c>
      <c r="B102">
        <v>3</v>
      </c>
      <c r="E102" s="61" t="s">
        <v>128</v>
      </c>
      <c r="F102" t="s">
        <v>59</v>
      </c>
      <c r="G102" t="s">
        <v>92</v>
      </c>
      <c r="I102" s="62" t="str">
        <f t="shared" si="21"/>
        <v>(# RT Berkelas) RT. 003 RW. 006Jl. Bend. Wlingi No. 21</v>
      </c>
      <c r="K102">
        <f t="shared" si="22"/>
        <v>3</v>
      </c>
      <c r="L102" s="53">
        <f t="shared" si="23"/>
        <v>4950000</v>
      </c>
    </row>
    <row r="103" spans="1:14" x14ac:dyDescent="0.25">
      <c r="A103" s="48">
        <v>12900000</v>
      </c>
      <c r="B103">
        <v>86</v>
      </c>
      <c r="E103" s="61" t="s">
        <v>128</v>
      </c>
      <c r="F103" t="s">
        <v>62</v>
      </c>
      <c r="G103" t="s">
        <v>126</v>
      </c>
      <c r="I103" s="59" t="str">
        <f t="shared" si="21"/>
        <v>(# RT Berkelas) RT. 004 RW. 006 Jl. Bend. Sutami No. 15</v>
      </c>
      <c r="K103">
        <f t="shared" si="22"/>
        <v>86</v>
      </c>
      <c r="L103" s="53">
        <f t="shared" si="23"/>
        <v>12900000</v>
      </c>
    </row>
    <row r="104" spans="1:14" x14ac:dyDescent="0.25">
      <c r="A104" s="48">
        <v>11400000</v>
      </c>
      <c r="B104">
        <v>76</v>
      </c>
      <c r="E104" s="61" t="s">
        <v>128</v>
      </c>
      <c r="F104" t="s">
        <v>69</v>
      </c>
      <c r="G104" t="s">
        <v>127</v>
      </c>
      <c r="I104" s="59" t="str">
        <f t="shared" si="21"/>
        <v>(# RT Berkelas) RT. 002 RW. 007 Jl. Bend. Jatiluhur No. 23</v>
      </c>
      <c r="K104">
        <f t="shared" si="22"/>
        <v>76</v>
      </c>
      <c r="L104" s="53">
        <f t="shared" si="23"/>
        <v>11400000</v>
      </c>
    </row>
    <row r="106" spans="1:14" x14ac:dyDescent="0.25">
      <c r="A106" s="60">
        <f>SUM(A92:A105)</f>
        <v>82650000</v>
      </c>
    </row>
    <row r="109" spans="1:14" s="34" customFormat="1" x14ac:dyDescent="0.25">
      <c r="D109" s="35"/>
      <c r="I109" s="46" t="s">
        <v>152</v>
      </c>
      <c r="N109" s="34">
        <v>17000000</v>
      </c>
    </row>
    <row r="110" spans="1:14" x14ac:dyDescent="0.25">
      <c r="N110" s="3" t="str">
        <f>N91</f>
        <v>koefisien</v>
      </c>
    </row>
    <row r="111" spans="1:14" x14ac:dyDescent="0.25">
      <c r="A111" s="48">
        <v>8750000</v>
      </c>
      <c r="B111">
        <v>5</v>
      </c>
      <c r="C111" s="48">
        <v>1750000</v>
      </c>
      <c r="E111" s="61" t="s">
        <v>128</v>
      </c>
      <c r="F111" t="s">
        <v>8</v>
      </c>
      <c r="G111" t="s">
        <v>110</v>
      </c>
      <c r="I111" s="59" t="str">
        <f t="shared" ref="I111:I125" si="24">E111&amp;F111&amp;G111</f>
        <v>(# RT Berkelas) RT. 004 RW. 001 Jl. Sumbersari II No. 99</v>
      </c>
      <c r="K111" s="53">
        <f>B111</f>
        <v>5</v>
      </c>
      <c r="L111" s="53">
        <f>A111</f>
        <v>8750000</v>
      </c>
      <c r="N111" s="102">
        <f>C113</f>
        <v>0.34249256301863157</v>
      </c>
    </row>
    <row r="112" spans="1:14" x14ac:dyDescent="0.25">
      <c r="A112" s="48">
        <v>3500000</v>
      </c>
      <c r="B112">
        <v>2</v>
      </c>
      <c r="C112" s="48">
        <v>5109600</v>
      </c>
      <c r="E112" s="61" t="s">
        <v>128</v>
      </c>
      <c r="F112" t="s">
        <v>9</v>
      </c>
      <c r="G112" t="s">
        <v>111</v>
      </c>
      <c r="I112" s="59" t="str">
        <f t="shared" si="24"/>
        <v>(# RT Berkelas) RT. 005 RW. 001 Jl. Sumbersari III No. 195</v>
      </c>
      <c r="K112" s="53">
        <f t="shared" ref="K112:K125" si="25">B112</f>
        <v>2</v>
      </c>
      <c r="L112" s="53">
        <f t="shared" ref="L112:L125" si="26">A112</f>
        <v>3500000</v>
      </c>
      <c r="N112" s="102"/>
    </row>
    <row r="113" spans="1:14" x14ac:dyDescent="0.25">
      <c r="A113" s="48">
        <v>10500000</v>
      </c>
      <c r="B113">
        <v>6</v>
      </c>
      <c r="C113">
        <f>C111/C112</f>
        <v>0.34249256301863157</v>
      </c>
      <c r="E113" s="61" t="s">
        <v>128</v>
      </c>
      <c r="F113" t="s">
        <v>15</v>
      </c>
      <c r="G113" t="s">
        <v>113</v>
      </c>
      <c r="I113" s="59" t="str">
        <f>E113&amp;F113&amp; G113</f>
        <v>(# RT Berkelas) RT. 007 RW. 001 Jl. Sumbersari IV-B</v>
      </c>
      <c r="K113" s="53">
        <f t="shared" si="25"/>
        <v>6</v>
      </c>
      <c r="L113" s="53">
        <f t="shared" si="26"/>
        <v>10500000</v>
      </c>
      <c r="N113" s="102"/>
    </row>
    <row r="114" spans="1:14" x14ac:dyDescent="0.25">
      <c r="A114" s="48">
        <v>7000000</v>
      </c>
      <c r="B114">
        <v>4</v>
      </c>
      <c r="E114" s="61" t="s">
        <v>128</v>
      </c>
      <c r="F114" t="s">
        <v>16</v>
      </c>
      <c r="G114" t="s">
        <v>115</v>
      </c>
      <c r="I114" s="59" t="str">
        <f>E114&amp;F114&amp;G114</f>
        <v>(# RT Berkelas) RT. 008 RW. 001 Jl. Raya Sumbersari 300</v>
      </c>
      <c r="K114" s="53">
        <f t="shared" si="25"/>
        <v>4</v>
      </c>
      <c r="L114" s="53">
        <f t="shared" si="26"/>
        <v>7000000</v>
      </c>
      <c r="N114" s="102"/>
    </row>
    <row r="115" spans="1:14" x14ac:dyDescent="0.25">
      <c r="A115" s="48">
        <v>3500000</v>
      </c>
      <c r="B115">
        <v>2</v>
      </c>
      <c r="E115" s="61" t="s">
        <v>128</v>
      </c>
      <c r="F115" t="s">
        <v>18</v>
      </c>
      <c r="G115" t="s">
        <v>115</v>
      </c>
      <c r="I115" s="59" t="str">
        <f t="shared" si="24"/>
        <v>(# RT Berkelas) RT. 009 RW. 001 Jl. Raya Sumbersari 300</v>
      </c>
      <c r="K115" s="53">
        <f t="shared" si="25"/>
        <v>2</v>
      </c>
      <c r="L115" s="53">
        <f t="shared" si="26"/>
        <v>3500000</v>
      </c>
      <c r="N115" s="102"/>
    </row>
    <row r="116" spans="1:14" x14ac:dyDescent="0.25">
      <c r="A116" s="48">
        <v>10500000</v>
      </c>
      <c r="B116">
        <v>6</v>
      </c>
      <c r="E116" s="61" t="s">
        <v>128</v>
      </c>
      <c r="F116" t="s">
        <v>28</v>
      </c>
      <c r="G116" t="s">
        <v>136</v>
      </c>
      <c r="I116" s="59" t="str">
        <f t="shared" si="24"/>
        <v>(# RT Berkelas) RT. 003 RW. 002 Jl. Sumbersari V / 392-C</v>
      </c>
      <c r="K116" s="53">
        <f t="shared" si="25"/>
        <v>6</v>
      </c>
      <c r="L116" s="53">
        <f t="shared" si="26"/>
        <v>10500000</v>
      </c>
      <c r="N116" s="102"/>
    </row>
    <row r="117" spans="1:14" x14ac:dyDescent="0.25">
      <c r="A117" s="48">
        <v>17500000</v>
      </c>
      <c r="B117">
        <v>10</v>
      </c>
      <c r="E117" s="61" t="s">
        <v>128</v>
      </c>
      <c r="F117" t="s">
        <v>29</v>
      </c>
      <c r="G117" t="s">
        <v>150</v>
      </c>
      <c r="I117" s="59" t="str">
        <f t="shared" si="24"/>
        <v>(# RT Berkelas) RT. 004 RW. 002 Jl. Bend. Sutami I-C No. 421-C</v>
      </c>
      <c r="K117" s="53">
        <f t="shared" si="25"/>
        <v>10</v>
      </c>
      <c r="L117" s="53">
        <f t="shared" si="26"/>
        <v>17500000</v>
      </c>
      <c r="N117" s="102"/>
    </row>
    <row r="118" spans="1:14" x14ac:dyDescent="0.25">
      <c r="A118" s="48">
        <v>3500000</v>
      </c>
      <c r="B118">
        <v>2</v>
      </c>
      <c r="E118" s="61" t="s">
        <v>128</v>
      </c>
      <c r="F118" t="s">
        <v>33</v>
      </c>
      <c r="G118" t="s">
        <v>117</v>
      </c>
      <c r="I118" s="59" t="str">
        <f t="shared" si="24"/>
        <v>(# RT Berkelas) RT. 005 RW. 002 Jl. Sumbersari V / 487</v>
      </c>
      <c r="K118" s="53">
        <f t="shared" si="25"/>
        <v>2</v>
      </c>
      <c r="L118" s="53">
        <f t="shared" si="26"/>
        <v>3500000</v>
      </c>
      <c r="N118" s="102"/>
    </row>
    <row r="119" spans="1:14" x14ac:dyDescent="0.25">
      <c r="A119" s="48">
        <v>3500000</v>
      </c>
      <c r="B119">
        <v>2</v>
      </c>
      <c r="E119" s="61" t="s">
        <v>128</v>
      </c>
      <c r="F119" t="s">
        <v>34</v>
      </c>
      <c r="G119" t="s">
        <v>118</v>
      </c>
      <c r="I119" s="59" t="str">
        <f t="shared" si="24"/>
        <v>(# RT Berkelas) RT. 001 RW. 003 Jl. Sumbersari VI/26</v>
      </c>
      <c r="K119" s="53">
        <f t="shared" si="25"/>
        <v>2</v>
      </c>
      <c r="L119" s="53">
        <f t="shared" si="26"/>
        <v>3500000</v>
      </c>
      <c r="N119" s="102"/>
    </row>
    <row r="120" spans="1:14" x14ac:dyDescent="0.25">
      <c r="A120" s="48">
        <v>7000000</v>
      </c>
      <c r="B120">
        <v>4</v>
      </c>
      <c r="E120" s="61" t="s">
        <v>128</v>
      </c>
      <c r="F120" t="s">
        <v>36</v>
      </c>
      <c r="G120" t="s">
        <v>119</v>
      </c>
      <c r="I120" s="59" t="str">
        <f t="shared" si="24"/>
        <v>(# RT Berkelas) RT. 003 RW. 003 Jl. Sumbersari VI / 30</v>
      </c>
      <c r="K120" s="53">
        <f t="shared" si="25"/>
        <v>4</v>
      </c>
      <c r="L120" s="53">
        <f t="shared" si="26"/>
        <v>7000000</v>
      </c>
      <c r="N120" s="102"/>
    </row>
    <row r="121" spans="1:14" x14ac:dyDescent="0.25">
      <c r="A121" s="48">
        <v>7000000</v>
      </c>
      <c r="B121">
        <v>4</v>
      </c>
      <c r="E121" s="61" t="s">
        <v>128</v>
      </c>
      <c r="F121" t="s">
        <v>38</v>
      </c>
      <c r="G121" t="s">
        <v>120</v>
      </c>
      <c r="I121" s="59" t="str">
        <f t="shared" si="24"/>
        <v>(# RT Berkelas) RT. 005 RW. 003 Jl. Ters. Ambarawa No. 24</v>
      </c>
      <c r="K121" s="53">
        <f t="shared" si="25"/>
        <v>4</v>
      </c>
      <c r="L121" s="53">
        <f t="shared" si="26"/>
        <v>7000000</v>
      </c>
      <c r="N121" s="102"/>
    </row>
    <row r="122" spans="1:14" x14ac:dyDescent="0.25">
      <c r="A122" s="48">
        <v>15750000</v>
      </c>
      <c r="B122">
        <v>9</v>
      </c>
      <c r="E122" s="61" t="s">
        <v>128</v>
      </c>
      <c r="F122" t="s">
        <v>40</v>
      </c>
      <c r="G122" t="s">
        <v>146</v>
      </c>
      <c r="I122" s="59" t="str">
        <f t="shared" si="24"/>
        <v>(# RT Berkelas) RT. 001 RW. 004 Jl. Blitar No. 1</v>
      </c>
      <c r="K122" s="53">
        <f t="shared" si="25"/>
        <v>9</v>
      </c>
      <c r="L122" s="53">
        <f t="shared" si="26"/>
        <v>15750000</v>
      </c>
      <c r="N122" s="102"/>
    </row>
    <row r="123" spans="1:14" x14ac:dyDescent="0.25">
      <c r="A123" s="48">
        <v>7000000</v>
      </c>
      <c r="B123">
        <v>4</v>
      </c>
      <c r="E123" s="61" t="s">
        <v>128</v>
      </c>
      <c r="F123" t="s">
        <v>46</v>
      </c>
      <c r="G123" t="s">
        <v>124</v>
      </c>
      <c r="I123" s="59" t="str">
        <f t="shared" si="24"/>
        <v>(# RT Berkelas) RT. 001 RW. 005 Jl. Ters. Surabaya No. 66</v>
      </c>
      <c r="K123" s="53">
        <f t="shared" si="25"/>
        <v>4</v>
      </c>
      <c r="L123" s="53">
        <f t="shared" si="26"/>
        <v>7000000</v>
      </c>
      <c r="N123" s="102"/>
    </row>
    <row r="124" spans="1:14" x14ac:dyDescent="0.25">
      <c r="A124" s="48">
        <v>1750000</v>
      </c>
      <c r="B124">
        <v>1</v>
      </c>
      <c r="E124" s="61" t="s">
        <v>128</v>
      </c>
      <c r="F124" t="s">
        <v>48</v>
      </c>
      <c r="G124" t="s">
        <v>138</v>
      </c>
      <c r="I124" s="59" t="str">
        <f t="shared" si="24"/>
        <v>(# RT Berkelas) RT. 002 RW. 005 Jl.Terusan Surabaya No.72</v>
      </c>
      <c r="K124" s="53">
        <f t="shared" si="25"/>
        <v>1</v>
      </c>
      <c r="L124" s="53">
        <f t="shared" si="26"/>
        <v>1750000</v>
      </c>
      <c r="N124" s="102"/>
    </row>
    <row r="125" spans="1:14" x14ac:dyDescent="0.25">
      <c r="A125" s="48">
        <v>3500000</v>
      </c>
      <c r="B125">
        <v>2</v>
      </c>
      <c r="E125" s="61" t="s">
        <v>128</v>
      </c>
      <c r="F125" t="s">
        <v>51</v>
      </c>
      <c r="G125" t="s">
        <v>125</v>
      </c>
      <c r="I125" s="59" t="str">
        <f t="shared" si="24"/>
        <v>(# RT Berkelas) RT. 003 RW. 005 Jl. Bend. Sutami No.38</v>
      </c>
      <c r="K125" s="53">
        <f t="shared" si="25"/>
        <v>2</v>
      </c>
      <c r="L125" s="53">
        <f t="shared" si="26"/>
        <v>3500000</v>
      </c>
      <c r="N125" s="102"/>
    </row>
    <row r="127" spans="1:14" x14ac:dyDescent="0.25">
      <c r="A127" s="63">
        <f>SUM(A111:A126)</f>
        <v>110250000</v>
      </c>
    </row>
    <row r="129" spans="1:14" s="34" customFormat="1" x14ac:dyDescent="0.25">
      <c r="D129" s="35"/>
      <c r="I129" s="46" t="s">
        <v>153</v>
      </c>
      <c r="N129" s="34">
        <v>17000000</v>
      </c>
    </row>
    <row r="130" spans="1:14" x14ac:dyDescent="0.25">
      <c r="N130" s="3" t="str">
        <f>N110</f>
        <v>koefisien</v>
      </c>
    </row>
    <row r="131" spans="1:14" x14ac:dyDescent="0.25">
      <c r="A131" s="48">
        <v>1000000</v>
      </c>
      <c r="B131">
        <v>2</v>
      </c>
      <c r="E131" s="61" t="s">
        <v>128</v>
      </c>
      <c r="F131" t="s">
        <v>28</v>
      </c>
      <c r="G131" t="s">
        <v>136</v>
      </c>
      <c r="I131" s="59" t="str">
        <f t="shared" ref="I131:I132" si="27">E131&amp;F131&amp;G131</f>
        <v>(# RT Berkelas) RT. 003 RW. 002 Jl. Sumbersari V / 392-C</v>
      </c>
      <c r="K131">
        <f>B131</f>
        <v>2</v>
      </c>
      <c r="L131" s="53">
        <f>A131</f>
        <v>1000000</v>
      </c>
      <c r="N131" s="64"/>
    </row>
    <row r="132" spans="1:14" x14ac:dyDescent="0.25">
      <c r="A132" s="48">
        <v>2000000</v>
      </c>
      <c r="B132">
        <v>4</v>
      </c>
      <c r="E132" s="61" t="s">
        <v>128</v>
      </c>
      <c r="F132" t="s">
        <v>42</v>
      </c>
      <c r="G132" t="s">
        <v>154</v>
      </c>
      <c r="I132" t="str">
        <f t="shared" si="27"/>
        <v>(# RT Berkelas) RT. 003 RW. 004 Jl. Surakarta</v>
      </c>
      <c r="K132">
        <f>B132</f>
        <v>4</v>
      </c>
      <c r="L132" s="53">
        <f>A132</f>
        <v>2000000</v>
      </c>
      <c r="N132" s="64"/>
    </row>
    <row r="133" spans="1:14" x14ac:dyDescent="0.25">
      <c r="A133" s="48"/>
      <c r="E133" s="61"/>
      <c r="L133" s="53"/>
      <c r="N133" s="64"/>
    </row>
    <row r="134" spans="1:14" x14ac:dyDescent="0.25">
      <c r="A134" s="66">
        <f>SUM(A131:A133)</f>
        <v>3000000</v>
      </c>
      <c r="E134" s="61"/>
      <c r="L134" s="53"/>
      <c r="N134" s="64"/>
    </row>
    <row r="136" spans="1:14" s="34" customFormat="1" x14ac:dyDescent="0.25">
      <c r="D136" s="35"/>
      <c r="I136" s="46" t="s">
        <v>155</v>
      </c>
      <c r="N136" s="34">
        <v>17000000</v>
      </c>
    </row>
    <row r="138" spans="1:14" x14ac:dyDescent="0.25">
      <c r="A138" s="66">
        <v>6600000</v>
      </c>
      <c r="B138">
        <v>30</v>
      </c>
      <c r="E138" s="61" t="s">
        <v>128</v>
      </c>
      <c r="F138" t="s">
        <v>64</v>
      </c>
      <c r="G138" t="s">
        <v>140</v>
      </c>
      <c r="I138" t="str">
        <f t="shared" ref="I138" si="28">E138&amp;F138&amp;G138</f>
        <v>(# RT Berkelas) RT. 001 RW. 007 Jl. Bend. Sigura-Gura I</v>
      </c>
      <c r="K138">
        <f>B138</f>
        <v>30</v>
      </c>
      <c r="L138" s="53">
        <f>A138</f>
        <v>6600000</v>
      </c>
    </row>
    <row r="140" spans="1:14" s="34" customFormat="1" x14ac:dyDescent="0.25">
      <c r="D140" s="35"/>
      <c r="I140" s="46" t="s">
        <v>156</v>
      </c>
      <c r="N140" s="34">
        <v>17000000</v>
      </c>
    </row>
    <row r="142" spans="1:14" x14ac:dyDescent="0.25">
      <c r="A142" s="66">
        <v>660000</v>
      </c>
      <c r="B142">
        <v>1</v>
      </c>
      <c r="E142" s="61" t="s">
        <v>128</v>
      </c>
      <c r="F142" t="s">
        <v>38</v>
      </c>
      <c r="G142" t="s">
        <v>86</v>
      </c>
      <c r="I142" t="str">
        <f t="shared" ref="I142" si="29">E142&amp;F142&amp;G142</f>
        <v>(# RT Berkelas) RT. 005 RW. 003Jl. Ters. Ambarawa No. 24</v>
      </c>
      <c r="K142">
        <f>B142</f>
        <v>1</v>
      </c>
      <c r="L142" s="53">
        <f>A142</f>
        <v>660000</v>
      </c>
    </row>
    <row r="144" spans="1:14" s="34" customFormat="1" x14ac:dyDescent="0.25">
      <c r="D144" s="35"/>
      <c r="I144" s="46" t="s">
        <v>158</v>
      </c>
      <c r="N144" s="34">
        <v>17000000</v>
      </c>
    </row>
    <row r="146" spans="1:14" x14ac:dyDescent="0.25">
      <c r="A146" s="66">
        <v>4000000</v>
      </c>
      <c r="B146">
        <v>1</v>
      </c>
      <c r="E146" s="61" t="s">
        <v>128</v>
      </c>
      <c r="F146" t="s">
        <v>43</v>
      </c>
      <c r="G146" t="s">
        <v>91</v>
      </c>
      <c r="I146" t="str">
        <f t="shared" ref="I146" si="30">E146&amp;F146&amp;G146</f>
        <v>(# RT Berkelas) RT. 004 RW. 004Jl. Salatiga No. 4</v>
      </c>
      <c r="K146" s="48">
        <f>B146</f>
        <v>1</v>
      </c>
      <c r="L146" s="48">
        <f>A146</f>
        <v>4000000</v>
      </c>
    </row>
    <row r="148" spans="1:14" x14ac:dyDescent="0.25">
      <c r="A148" s="67">
        <f>SUM(A23,A40,A54,A63,A71,A88,A106,A127,A134,A138,A142,A146)</f>
        <v>915360000</v>
      </c>
    </row>
    <row r="149" spans="1:14" x14ac:dyDescent="0.25">
      <c r="A149" s="67"/>
    </row>
    <row r="150" spans="1:14" s="34" customFormat="1" x14ac:dyDescent="0.25">
      <c r="D150" s="35"/>
      <c r="I150" s="46" t="s">
        <v>157</v>
      </c>
      <c r="N150" s="34">
        <v>17000000</v>
      </c>
    </row>
    <row r="152" spans="1:14" x14ac:dyDescent="0.25">
      <c r="A152" s="48">
        <v>49912500</v>
      </c>
      <c r="B152">
        <v>181.5</v>
      </c>
      <c r="C152" s="3" t="s">
        <v>0</v>
      </c>
      <c r="E152" s="61" t="s">
        <v>128</v>
      </c>
      <c r="F152" t="s">
        <v>7</v>
      </c>
      <c r="G152" t="s">
        <v>76</v>
      </c>
      <c r="I152" s="85" t="str">
        <f>E152&amp;F152&amp;" " &amp;G152</f>
        <v>(# RT Berkelas) RT. 001 RW. 001 Jl. Sumbersari I</v>
      </c>
      <c r="J152" s="18"/>
      <c r="K152" s="71">
        <f>B152</f>
        <v>181.5</v>
      </c>
      <c r="L152" s="71">
        <f>A152</f>
        <v>49912500</v>
      </c>
      <c r="M152" s="72" t="str">
        <f>C152</f>
        <v>m2</v>
      </c>
      <c r="N152" s="18" t="s">
        <v>5</v>
      </c>
    </row>
    <row r="153" spans="1:14" x14ac:dyDescent="0.25">
      <c r="A153" s="48">
        <v>15092000</v>
      </c>
      <c r="B153">
        <v>49</v>
      </c>
      <c r="C153" s="3" t="s">
        <v>0</v>
      </c>
      <c r="E153" s="61" t="s">
        <v>128</v>
      </c>
      <c r="F153" t="s">
        <v>9</v>
      </c>
      <c r="G153" t="s">
        <v>169</v>
      </c>
      <c r="I153" s="85" t="str">
        <f t="shared" ref="I153:I192" si="31">E153&amp;F153&amp;" " &amp;G153</f>
        <v>(# RT Berkelas) RT. 005 RW. 001 Jl. Sumbersari III (Gang Pak Jumain)</v>
      </c>
      <c r="J153" s="18"/>
      <c r="K153" s="71">
        <f t="shared" ref="K153:K192" si="32">B153</f>
        <v>49</v>
      </c>
      <c r="L153" s="71">
        <f t="shared" ref="L153:L192" si="33">A153</f>
        <v>15092000</v>
      </c>
      <c r="M153" s="72" t="str">
        <f t="shared" ref="M153:M192" si="34">C153</f>
        <v>m2</v>
      </c>
      <c r="N153" s="18" t="s">
        <v>10</v>
      </c>
    </row>
    <row r="154" spans="1:14" x14ac:dyDescent="0.25">
      <c r="A154" s="48">
        <v>25839000</v>
      </c>
      <c r="B154">
        <v>9</v>
      </c>
      <c r="C154" s="3" t="s">
        <v>2</v>
      </c>
      <c r="E154" s="61" t="s">
        <v>128</v>
      </c>
      <c r="F154" t="s">
        <v>12</v>
      </c>
      <c r="G154" t="s">
        <v>13</v>
      </c>
      <c r="I154" s="85" t="str">
        <f t="shared" si="31"/>
        <v>(# RT Berkelas) RT. 006 RW. 001 Jl. Sumbersari III</v>
      </c>
      <c r="J154" s="18"/>
      <c r="K154" s="71">
        <f t="shared" si="32"/>
        <v>9</v>
      </c>
      <c r="L154" s="71">
        <f t="shared" si="33"/>
        <v>25839000</v>
      </c>
      <c r="M154" s="72" t="str">
        <f t="shared" si="34"/>
        <v>m</v>
      </c>
      <c r="N154" s="18" t="s">
        <v>6</v>
      </c>
    </row>
    <row r="155" spans="1:14" x14ac:dyDescent="0.25">
      <c r="A155" s="48">
        <v>6930000</v>
      </c>
      <c r="B155">
        <v>18</v>
      </c>
      <c r="C155" s="3" t="s">
        <v>0</v>
      </c>
      <c r="E155" s="61" t="s">
        <v>128</v>
      </c>
      <c r="F155" t="s">
        <v>15</v>
      </c>
      <c r="G155" t="s">
        <v>95</v>
      </c>
      <c r="I155" s="85" t="str">
        <f t="shared" si="31"/>
        <v>(# RT Berkelas) RT. 007 RW. 001 Jl. Sumbersari IV-B</v>
      </c>
      <c r="J155" s="18"/>
      <c r="K155" s="71">
        <f t="shared" si="32"/>
        <v>18</v>
      </c>
      <c r="L155" s="71">
        <f t="shared" si="33"/>
        <v>6930000</v>
      </c>
      <c r="M155" s="72" t="str">
        <f t="shared" si="34"/>
        <v>m2</v>
      </c>
      <c r="N155" s="18" t="s">
        <v>85</v>
      </c>
    </row>
    <row r="156" spans="1:14" x14ac:dyDescent="0.25">
      <c r="A156" s="48">
        <v>13332000</v>
      </c>
      <c r="B156">
        <v>4</v>
      </c>
      <c r="C156" s="3" t="s">
        <v>0</v>
      </c>
      <c r="E156" s="61" t="s">
        <v>128</v>
      </c>
      <c r="F156" t="s">
        <v>15</v>
      </c>
      <c r="G156" t="s">
        <v>95</v>
      </c>
      <c r="I156" s="85" t="str">
        <f t="shared" si="31"/>
        <v>(# RT Berkelas) RT. 007 RW. 001 Jl. Sumbersari IV-B</v>
      </c>
      <c r="J156" s="18"/>
      <c r="K156" s="71">
        <f t="shared" si="32"/>
        <v>4</v>
      </c>
      <c r="L156" s="71">
        <f t="shared" si="33"/>
        <v>13332000</v>
      </c>
      <c r="M156" s="72" t="str">
        <f t="shared" si="34"/>
        <v>m2</v>
      </c>
      <c r="N156" s="18" t="s">
        <v>55</v>
      </c>
    </row>
    <row r="157" spans="1:14" x14ac:dyDescent="0.25">
      <c r="A157" s="48">
        <v>19442500</v>
      </c>
      <c r="B157">
        <v>50.5</v>
      </c>
      <c r="C157" s="3" t="s">
        <v>0</v>
      </c>
      <c r="E157" s="61" t="s">
        <v>128</v>
      </c>
      <c r="F157" t="s">
        <v>18</v>
      </c>
      <c r="G157" t="s">
        <v>168</v>
      </c>
      <c r="I157" s="85" t="str">
        <f t="shared" si="31"/>
        <v>(# RT Berkelas) RT. 009 RW. 001 Jl. Sumbersari Dalam (gang Mushola &amp; Muhar)</v>
      </c>
      <c r="J157" s="18"/>
      <c r="K157" s="71">
        <f t="shared" si="32"/>
        <v>50.5</v>
      </c>
      <c r="L157" s="71">
        <f t="shared" si="33"/>
        <v>19442500</v>
      </c>
      <c r="M157" s="72" t="str">
        <f t="shared" si="34"/>
        <v>m2</v>
      </c>
      <c r="N157" s="18" t="s">
        <v>3</v>
      </c>
    </row>
    <row r="158" spans="1:14" x14ac:dyDescent="0.25">
      <c r="A158" s="48">
        <v>49665000</v>
      </c>
      <c r="B158">
        <v>129</v>
      </c>
      <c r="C158" s="3" t="s">
        <v>0</v>
      </c>
      <c r="E158" s="61" t="s">
        <v>128</v>
      </c>
      <c r="F158" t="s">
        <v>20</v>
      </c>
      <c r="G158" t="s">
        <v>76</v>
      </c>
      <c r="I158" s="85" t="str">
        <f t="shared" si="31"/>
        <v>(# RT Berkelas) RT. 010 RW. 001 Jl. Sumbersari I</v>
      </c>
      <c r="J158" s="18"/>
      <c r="K158" s="71">
        <f t="shared" si="32"/>
        <v>129</v>
      </c>
      <c r="L158" s="71">
        <f t="shared" si="33"/>
        <v>49665000</v>
      </c>
      <c r="M158" s="72" t="str">
        <f t="shared" si="34"/>
        <v>m2</v>
      </c>
      <c r="N158" s="18" t="s">
        <v>85</v>
      </c>
    </row>
    <row r="159" spans="1:14" x14ac:dyDescent="0.25">
      <c r="A159" s="48">
        <v>24777500</v>
      </c>
      <c r="B159">
        <v>26.5</v>
      </c>
      <c r="C159" s="3" t="s">
        <v>2</v>
      </c>
      <c r="E159" s="61" t="s">
        <v>128</v>
      </c>
      <c r="F159" t="s">
        <v>21</v>
      </c>
      <c r="G159" t="s">
        <v>13</v>
      </c>
      <c r="I159" s="85" t="str">
        <f t="shared" si="31"/>
        <v>(# RT Berkelas) RT. 011 RW. 001 Jl. Sumbersari III</v>
      </c>
      <c r="J159" s="18"/>
      <c r="K159" s="71">
        <f t="shared" si="32"/>
        <v>26.5</v>
      </c>
      <c r="L159" s="71">
        <f t="shared" si="33"/>
        <v>24777500</v>
      </c>
      <c r="M159" s="72" t="str">
        <f t="shared" si="34"/>
        <v>m</v>
      </c>
      <c r="N159" s="18" t="s">
        <v>1</v>
      </c>
    </row>
    <row r="160" spans="1:14" x14ac:dyDescent="0.25">
      <c r="A160" s="48">
        <v>33330000</v>
      </c>
      <c r="B160">
        <v>10</v>
      </c>
      <c r="C160" s="3" t="s">
        <v>0</v>
      </c>
      <c r="E160" s="61" t="s">
        <v>128</v>
      </c>
      <c r="F160" t="s">
        <v>22</v>
      </c>
      <c r="G160" t="s">
        <v>81</v>
      </c>
      <c r="I160" s="85" t="str">
        <f t="shared" si="31"/>
        <v>(# RT Berkelas) RT. 012 RW. 001 Jl. Sumbersari IV</v>
      </c>
      <c r="J160" s="18"/>
      <c r="K160" s="71">
        <f t="shared" si="32"/>
        <v>10</v>
      </c>
      <c r="L160" s="71">
        <f t="shared" si="33"/>
        <v>33330000</v>
      </c>
      <c r="M160" s="72" t="str">
        <f t="shared" si="34"/>
        <v>m2</v>
      </c>
      <c r="N160" s="18" t="s">
        <v>55</v>
      </c>
    </row>
    <row r="161" spans="1:14" x14ac:dyDescent="0.25">
      <c r="A161" s="48">
        <v>9999000</v>
      </c>
      <c r="B161">
        <v>3</v>
      </c>
      <c r="C161" s="3" t="s">
        <v>0</v>
      </c>
      <c r="E161" s="61" t="s">
        <v>128</v>
      </c>
      <c r="F161" t="s">
        <v>23</v>
      </c>
      <c r="G161" t="s">
        <v>102</v>
      </c>
      <c r="I161" s="86" t="str">
        <f t="shared" si="31"/>
        <v>(# RT Berkelas) RT. 001 RW. 002 Jl. Bend. Sutami I-A</v>
      </c>
      <c r="J161" s="73"/>
      <c r="K161" s="74">
        <f t="shared" si="32"/>
        <v>3</v>
      </c>
      <c r="L161" s="74">
        <f t="shared" si="33"/>
        <v>9999000</v>
      </c>
      <c r="M161" s="75" t="str">
        <f t="shared" si="34"/>
        <v>m2</v>
      </c>
      <c r="N161" s="73" t="s">
        <v>55</v>
      </c>
    </row>
    <row r="162" spans="1:14" x14ac:dyDescent="0.25">
      <c r="A162" s="48">
        <v>18000000</v>
      </c>
      <c r="B162">
        <v>12</v>
      </c>
      <c r="C162" s="3" t="s">
        <v>0</v>
      </c>
      <c r="E162" s="61" t="s">
        <v>128</v>
      </c>
      <c r="F162" t="s">
        <v>24</v>
      </c>
      <c r="G162" t="s">
        <v>25</v>
      </c>
      <c r="I162" s="86" t="str">
        <f t="shared" si="31"/>
        <v>(# RT Berkelas) RT.002 / RW.002 Jl. Veteran Dalam</v>
      </c>
      <c r="J162" s="73"/>
      <c r="K162" s="74">
        <f t="shared" si="32"/>
        <v>12</v>
      </c>
      <c r="L162" s="74">
        <f t="shared" si="33"/>
        <v>18000000</v>
      </c>
      <c r="M162" s="75" t="str">
        <f t="shared" si="34"/>
        <v>m2</v>
      </c>
      <c r="N162" s="73" t="s">
        <v>109</v>
      </c>
    </row>
    <row r="163" spans="1:14" x14ac:dyDescent="0.25">
      <c r="A163" s="48">
        <v>16929000</v>
      </c>
      <c r="B163">
        <v>27</v>
      </c>
      <c r="C163" s="3" t="s">
        <v>2</v>
      </c>
      <c r="E163" s="61" t="s">
        <v>128</v>
      </c>
      <c r="F163" t="s">
        <v>29</v>
      </c>
      <c r="G163" t="s">
        <v>31</v>
      </c>
      <c r="I163" s="86" t="str">
        <f t="shared" si="31"/>
        <v>(# RT Berkelas) RT. 004 RW. 002 Jl. Bend. Sutami I</v>
      </c>
      <c r="J163" s="73"/>
      <c r="K163" s="74">
        <f t="shared" si="32"/>
        <v>27</v>
      </c>
      <c r="L163" s="74">
        <f t="shared" si="33"/>
        <v>16929000</v>
      </c>
      <c r="M163" s="75" t="str">
        <f t="shared" si="34"/>
        <v>m</v>
      </c>
      <c r="N163" s="73" t="s">
        <v>30</v>
      </c>
    </row>
    <row r="164" spans="1:14" x14ac:dyDescent="0.25">
      <c r="A164" s="48">
        <v>5197500</v>
      </c>
      <c r="B164">
        <v>13.5</v>
      </c>
      <c r="C164" s="3" t="s">
        <v>0</v>
      </c>
      <c r="E164" s="61" t="s">
        <v>128</v>
      </c>
      <c r="F164" t="s">
        <v>29</v>
      </c>
      <c r="G164" t="s">
        <v>31</v>
      </c>
      <c r="I164" s="86" t="str">
        <f t="shared" si="31"/>
        <v>(# RT Berkelas) RT. 004 RW. 002 Jl. Bend. Sutami I</v>
      </c>
      <c r="J164" s="73"/>
      <c r="K164" s="74">
        <f t="shared" si="32"/>
        <v>13.5</v>
      </c>
      <c r="L164" s="74">
        <f t="shared" si="33"/>
        <v>5197500</v>
      </c>
      <c r="M164" s="75" t="str">
        <f t="shared" si="34"/>
        <v>m2</v>
      </c>
      <c r="N164" s="73" t="s">
        <v>3</v>
      </c>
    </row>
    <row r="165" spans="1:14" x14ac:dyDescent="0.25">
      <c r="A165" s="48">
        <v>6600000</v>
      </c>
      <c r="B165">
        <v>2</v>
      </c>
      <c r="C165" s="3" t="s">
        <v>0</v>
      </c>
      <c r="E165" s="61" t="s">
        <v>128</v>
      </c>
      <c r="F165" t="s">
        <v>29</v>
      </c>
      <c r="G165" t="s">
        <v>160</v>
      </c>
      <c r="I165" s="86" t="str">
        <f t="shared" si="31"/>
        <v>(# RT Berkelas) RT. 004 RW. 002 Jl. Bend. Sutami I-C No. 421-C</v>
      </c>
      <c r="J165" s="73"/>
      <c r="K165" s="74">
        <f t="shared" si="32"/>
        <v>2</v>
      </c>
      <c r="L165" s="74">
        <f t="shared" si="33"/>
        <v>6600000</v>
      </c>
      <c r="M165" s="75" t="str">
        <f t="shared" si="34"/>
        <v>m2</v>
      </c>
      <c r="N165" s="73" t="s">
        <v>32</v>
      </c>
    </row>
    <row r="166" spans="1:14" x14ac:dyDescent="0.25">
      <c r="A166" s="48">
        <v>24255000</v>
      </c>
      <c r="B166">
        <v>63</v>
      </c>
      <c r="C166" s="3" t="s">
        <v>0</v>
      </c>
      <c r="E166" s="61" t="s">
        <v>128</v>
      </c>
      <c r="F166" t="s">
        <v>34</v>
      </c>
      <c r="G166" t="s">
        <v>83</v>
      </c>
      <c r="I166" s="87" t="str">
        <f t="shared" si="31"/>
        <v>(# RT Berkelas) RT. 001 RW. 003 Jl. Bend. Sutami II-B</v>
      </c>
      <c r="J166" s="24"/>
      <c r="K166" s="76">
        <f t="shared" si="32"/>
        <v>63</v>
      </c>
      <c r="L166" s="76">
        <f t="shared" si="33"/>
        <v>24255000</v>
      </c>
      <c r="M166" s="77" t="str">
        <f t="shared" si="34"/>
        <v>m2</v>
      </c>
      <c r="N166" s="24" t="s">
        <v>3</v>
      </c>
    </row>
    <row r="167" spans="1:14" x14ac:dyDescent="0.25">
      <c r="A167" s="48">
        <v>31185000</v>
      </c>
      <c r="B167">
        <v>81</v>
      </c>
      <c r="C167" s="3" t="s">
        <v>0</v>
      </c>
      <c r="E167" s="61" t="s">
        <v>128</v>
      </c>
      <c r="F167" t="s">
        <v>35</v>
      </c>
      <c r="G167" t="s">
        <v>81</v>
      </c>
      <c r="I167" s="87" t="str">
        <f t="shared" si="31"/>
        <v>(# RT Berkelas) RT. 002 RW. 003 Jl. Sumbersari IV</v>
      </c>
      <c r="J167" s="24"/>
      <c r="K167" s="76">
        <f t="shared" si="32"/>
        <v>81</v>
      </c>
      <c r="L167" s="76">
        <f t="shared" si="33"/>
        <v>31185000</v>
      </c>
      <c r="M167" s="77" t="str">
        <f t="shared" si="34"/>
        <v>m2</v>
      </c>
      <c r="N167" s="24" t="s">
        <v>85</v>
      </c>
    </row>
    <row r="168" spans="1:14" x14ac:dyDescent="0.25">
      <c r="A168" s="48">
        <v>13475000</v>
      </c>
      <c r="B168">
        <v>35</v>
      </c>
      <c r="C168" s="3" t="s">
        <v>0</v>
      </c>
      <c r="E168" s="61" t="s">
        <v>128</v>
      </c>
      <c r="F168" t="s">
        <v>35</v>
      </c>
      <c r="G168" t="s">
        <v>81</v>
      </c>
      <c r="I168" s="87" t="str">
        <f t="shared" si="31"/>
        <v>(# RT Berkelas) RT. 002 RW. 003 Jl. Sumbersari IV</v>
      </c>
      <c r="J168" s="24"/>
      <c r="K168" s="76">
        <f t="shared" si="32"/>
        <v>35</v>
      </c>
      <c r="L168" s="76">
        <f t="shared" si="33"/>
        <v>13475000</v>
      </c>
      <c r="M168" s="77" t="str">
        <f t="shared" si="34"/>
        <v>m2</v>
      </c>
      <c r="N168" s="24" t="s">
        <v>3</v>
      </c>
    </row>
    <row r="169" spans="1:14" x14ac:dyDescent="0.25">
      <c r="A169" s="48">
        <v>12375000</v>
      </c>
      <c r="B169">
        <v>15</v>
      </c>
      <c r="C169" s="3" t="s">
        <v>2</v>
      </c>
      <c r="E169" s="61" t="s">
        <v>128</v>
      </c>
      <c r="F169" t="s">
        <v>36</v>
      </c>
      <c r="G169" t="s">
        <v>106</v>
      </c>
      <c r="I169" s="87" t="str">
        <f t="shared" si="31"/>
        <v>(# RT Berkelas) RT. 003 RW. 003 Jl. Ters. Ambarawa</v>
      </c>
      <c r="J169" s="24"/>
      <c r="K169" s="76">
        <f t="shared" si="32"/>
        <v>15</v>
      </c>
      <c r="L169" s="76">
        <f t="shared" si="33"/>
        <v>12375000</v>
      </c>
      <c r="M169" s="77" t="str">
        <f t="shared" si="34"/>
        <v>m</v>
      </c>
      <c r="N169" s="24" t="s">
        <v>105</v>
      </c>
    </row>
    <row r="170" spans="1:14" x14ac:dyDescent="0.25">
      <c r="A170" s="48">
        <v>17094000</v>
      </c>
      <c r="B170">
        <v>35</v>
      </c>
      <c r="C170" s="3" t="s">
        <v>66</v>
      </c>
      <c r="E170" s="61" t="s">
        <v>128</v>
      </c>
      <c r="F170" t="s">
        <v>37</v>
      </c>
      <c r="G170" t="s">
        <v>101</v>
      </c>
      <c r="I170" s="87" t="str">
        <f t="shared" si="31"/>
        <v xml:space="preserve">(# RT Berkelas) RT. 004 RW. 003 Jl. Ters. Ambarawa II </v>
      </c>
      <c r="J170" s="24"/>
      <c r="K170" s="76">
        <f t="shared" si="32"/>
        <v>35</v>
      </c>
      <c r="L170" s="76">
        <f t="shared" si="33"/>
        <v>17094000</v>
      </c>
      <c r="M170" s="77" t="str">
        <f t="shared" si="34"/>
        <v>m1</v>
      </c>
      <c r="N170" s="24" t="s">
        <v>93</v>
      </c>
    </row>
    <row r="171" spans="1:14" x14ac:dyDescent="0.25">
      <c r="A171" s="48">
        <v>20405000</v>
      </c>
      <c r="B171">
        <v>53</v>
      </c>
      <c r="C171" s="3" t="s">
        <v>0</v>
      </c>
      <c r="E171" s="61" t="s">
        <v>128</v>
      </c>
      <c r="F171" t="s">
        <v>37</v>
      </c>
      <c r="G171" t="s">
        <v>94</v>
      </c>
      <c r="I171" s="87" t="str">
        <f t="shared" si="31"/>
        <v>(# RT Berkelas) RT. 004 RW. 003 Jl. Ters. Ambarawa II</v>
      </c>
      <c r="J171" s="24"/>
      <c r="K171" s="76">
        <f t="shared" si="32"/>
        <v>53</v>
      </c>
      <c r="L171" s="76">
        <f t="shared" si="33"/>
        <v>20405000</v>
      </c>
      <c r="M171" s="77" t="str">
        <f t="shared" si="34"/>
        <v>m2</v>
      </c>
      <c r="N171" s="24" t="s">
        <v>3</v>
      </c>
    </row>
    <row r="172" spans="1:14" x14ac:dyDescent="0.25">
      <c r="A172" s="48">
        <v>18095000</v>
      </c>
      <c r="B172">
        <v>47</v>
      </c>
      <c r="C172" s="3" t="s">
        <v>0</v>
      </c>
      <c r="E172" s="61" t="s">
        <v>128</v>
      </c>
      <c r="F172" t="s">
        <v>39</v>
      </c>
      <c r="G172" t="s">
        <v>87</v>
      </c>
      <c r="I172" s="87" t="str">
        <f t="shared" si="31"/>
        <v>(# RT Berkelas) RT. 006 RW. 003 Jl. Sumbersari VII-C</v>
      </c>
      <c r="J172" s="24"/>
      <c r="K172" s="76">
        <f t="shared" si="32"/>
        <v>47</v>
      </c>
      <c r="L172" s="76">
        <f t="shared" si="33"/>
        <v>18095000</v>
      </c>
      <c r="M172" s="77" t="str">
        <f t="shared" si="34"/>
        <v>m2</v>
      </c>
      <c r="N172" s="24" t="s">
        <v>3</v>
      </c>
    </row>
    <row r="173" spans="1:14" x14ac:dyDescent="0.25">
      <c r="A173" s="48">
        <v>16500000</v>
      </c>
      <c r="B173">
        <v>6</v>
      </c>
      <c r="C173" s="3" t="s">
        <v>2</v>
      </c>
      <c r="E173" s="61" t="s">
        <v>128</v>
      </c>
      <c r="F173" t="s">
        <v>41</v>
      </c>
      <c r="G173" t="s">
        <v>97</v>
      </c>
      <c r="I173" s="88" t="str">
        <f t="shared" si="31"/>
        <v>(# RT Berkelas) RT. 002 RW. 004 Jl. Blitar</v>
      </c>
      <c r="J173" s="80"/>
      <c r="K173" s="65">
        <f t="shared" si="32"/>
        <v>6</v>
      </c>
      <c r="L173" s="65">
        <f t="shared" si="33"/>
        <v>16500000</v>
      </c>
      <c r="M173" s="81" t="str">
        <f t="shared" si="34"/>
        <v>m</v>
      </c>
      <c r="N173" s="80" t="s">
        <v>96</v>
      </c>
    </row>
    <row r="174" spans="1:14" x14ac:dyDescent="0.25">
      <c r="A174" s="48">
        <v>29997000</v>
      </c>
      <c r="B174">
        <v>9</v>
      </c>
      <c r="C174" s="3" t="s">
        <v>0</v>
      </c>
      <c r="E174" s="61" t="s">
        <v>128</v>
      </c>
      <c r="F174" t="s">
        <v>41</v>
      </c>
      <c r="G174" t="s">
        <v>98</v>
      </c>
      <c r="I174" s="88" t="str">
        <f t="shared" si="31"/>
        <v>(# RT Berkelas) RT. 002 RW. 004 Pojok Jl. Blitar dan Jl. Semarang</v>
      </c>
      <c r="J174" s="80"/>
      <c r="K174" s="65">
        <f t="shared" si="32"/>
        <v>9</v>
      </c>
      <c r="L174" s="65">
        <f t="shared" si="33"/>
        <v>29997000</v>
      </c>
      <c r="M174" s="81" t="str">
        <f t="shared" si="34"/>
        <v>m2</v>
      </c>
      <c r="N174" s="80" t="s">
        <v>55</v>
      </c>
    </row>
    <row r="175" spans="1:14" x14ac:dyDescent="0.25">
      <c r="A175" s="48">
        <v>26220000</v>
      </c>
      <c r="B175">
        <v>69</v>
      </c>
      <c r="C175" s="3" t="s">
        <v>0</v>
      </c>
      <c r="E175" s="61" t="s">
        <v>128</v>
      </c>
      <c r="F175" t="s">
        <v>43</v>
      </c>
      <c r="G175" t="s">
        <v>90</v>
      </c>
      <c r="I175" s="88" t="str">
        <f t="shared" si="31"/>
        <v>(# RT Berkelas) RT. 004 RW. 004 Jl. Bogor Belakang</v>
      </c>
      <c r="J175" s="80"/>
      <c r="K175" s="65">
        <f t="shared" si="32"/>
        <v>69</v>
      </c>
      <c r="L175" s="65">
        <f t="shared" si="33"/>
        <v>26220000</v>
      </c>
      <c r="M175" s="81" t="str">
        <f t="shared" si="34"/>
        <v>m2</v>
      </c>
      <c r="N175" s="80" t="s">
        <v>89</v>
      </c>
    </row>
    <row r="176" spans="1:14" x14ac:dyDescent="0.25">
      <c r="A176" s="48">
        <v>8800000</v>
      </c>
      <c r="B176">
        <v>1</v>
      </c>
      <c r="C176" s="3" t="s">
        <v>4</v>
      </c>
      <c r="E176" s="61" t="s">
        <v>128</v>
      </c>
      <c r="F176" t="s">
        <v>44</v>
      </c>
      <c r="G176" t="s">
        <v>161</v>
      </c>
      <c r="I176" s="88" t="str">
        <f t="shared" si="31"/>
        <v>(# RT Berkelas) RT. 005 RW. 004 Jl. Bogor Belakang (Belakang rmh No. 7,9,11)</v>
      </c>
      <c r="J176" s="80"/>
      <c r="K176" s="65">
        <f t="shared" si="32"/>
        <v>1</v>
      </c>
      <c r="L176" s="65">
        <f t="shared" si="33"/>
        <v>8800000</v>
      </c>
      <c r="M176" s="81" t="str">
        <f t="shared" si="34"/>
        <v>paket</v>
      </c>
      <c r="N176" s="80" t="s">
        <v>19</v>
      </c>
    </row>
    <row r="177" spans="1:16" x14ac:dyDescent="0.25">
      <c r="A177" s="48">
        <v>8800000</v>
      </c>
      <c r="B177">
        <v>1</v>
      </c>
      <c r="C177" s="3" t="s">
        <v>4</v>
      </c>
      <c r="E177" s="61" t="s">
        <v>128</v>
      </c>
      <c r="F177" t="s">
        <v>44</v>
      </c>
      <c r="G177" t="s">
        <v>162</v>
      </c>
      <c r="I177" s="88" t="str">
        <f t="shared" si="31"/>
        <v>(# RT Berkelas) RT. 005 RW. 004 Jl. Bogor Belakang  (Belakang rmh No. 7,9,11)</v>
      </c>
      <c r="J177" s="80"/>
      <c r="K177" s="65">
        <f t="shared" si="32"/>
        <v>1</v>
      </c>
      <c r="L177" s="65">
        <f t="shared" si="33"/>
        <v>8800000</v>
      </c>
      <c r="M177" s="81" t="str">
        <f t="shared" si="34"/>
        <v>paket</v>
      </c>
      <c r="N177" s="80" t="s">
        <v>19</v>
      </c>
    </row>
    <row r="178" spans="1:16" x14ac:dyDescent="0.25">
      <c r="A178" s="48">
        <v>16500000</v>
      </c>
      <c r="B178">
        <v>5</v>
      </c>
      <c r="C178" s="3" t="s">
        <v>0</v>
      </c>
      <c r="E178" s="61" t="s">
        <v>128</v>
      </c>
      <c r="F178" t="s">
        <v>46</v>
      </c>
      <c r="G178" t="s">
        <v>163</v>
      </c>
      <c r="I178" s="44" t="str">
        <f t="shared" si="31"/>
        <v>(# RT Berkelas) RT. 001 RW. 005 Jl. Ters. Surabaya    (Balai RT.01)</v>
      </c>
      <c r="J178" s="38"/>
      <c r="K178" s="78">
        <f t="shared" si="32"/>
        <v>5</v>
      </c>
      <c r="L178" s="78">
        <f t="shared" si="33"/>
        <v>16500000</v>
      </c>
      <c r="M178" s="79" t="str">
        <f t="shared" si="34"/>
        <v>m2</v>
      </c>
      <c r="N178" s="38" t="s">
        <v>32</v>
      </c>
    </row>
    <row r="179" spans="1:16" x14ac:dyDescent="0.25">
      <c r="A179" s="48">
        <v>27115000</v>
      </c>
      <c r="B179">
        <v>29</v>
      </c>
      <c r="C179" s="3" t="s">
        <v>2</v>
      </c>
      <c r="E179" s="61" t="s">
        <v>128</v>
      </c>
      <c r="F179" t="s">
        <v>48</v>
      </c>
      <c r="G179" t="s">
        <v>49</v>
      </c>
      <c r="I179" s="44" t="str">
        <f t="shared" si="31"/>
        <v>(# RT Berkelas) RT. 002 RW. 005 Jl.Terusan Surabaya</v>
      </c>
      <c r="J179" s="38"/>
      <c r="K179" s="78">
        <f t="shared" si="32"/>
        <v>29</v>
      </c>
      <c r="L179" s="78">
        <f t="shared" si="33"/>
        <v>27115000</v>
      </c>
      <c r="M179" s="79" t="str">
        <f t="shared" si="34"/>
        <v>m</v>
      </c>
      <c r="N179" s="38" t="s">
        <v>1</v>
      </c>
    </row>
    <row r="180" spans="1:16" x14ac:dyDescent="0.25">
      <c r="A180" s="48">
        <v>16500000</v>
      </c>
      <c r="B180">
        <v>1</v>
      </c>
      <c r="C180" s="3" t="s">
        <v>4</v>
      </c>
      <c r="E180" s="61" t="s">
        <v>128</v>
      </c>
      <c r="F180" t="s">
        <v>51</v>
      </c>
      <c r="G180" t="s">
        <v>53</v>
      </c>
      <c r="I180" s="44" t="str">
        <f t="shared" si="31"/>
        <v>(# RT Berkelas) RT. 003 RW. 005 Jl. Bend. Sutami No.38</v>
      </c>
      <c r="J180" s="38"/>
      <c r="K180" s="78">
        <f t="shared" si="32"/>
        <v>1</v>
      </c>
      <c r="L180" s="78">
        <f t="shared" si="33"/>
        <v>16500000</v>
      </c>
      <c r="M180" s="79" t="str">
        <f t="shared" si="34"/>
        <v>paket</v>
      </c>
      <c r="N180" s="38" t="s">
        <v>52</v>
      </c>
    </row>
    <row r="181" spans="1:16" x14ac:dyDescent="0.25">
      <c r="A181" s="48">
        <v>49995000</v>
      </c>
      <c r="B181">
        <v>15</v>
      </c>
      <c r="C181" s="3" t="s">
        <v>0</v>
      </c>
      <c r="E181" s="61" t="s">
        <v>128</v>
      </c>
      <c r="F181" t="s">
        <v>54</v>
      </c>
      <c r="G181" t="s">
        <v>56</v>
      </c>
      <c r="I181" s="89" t="str">
        <f t="shared" si="31"/>
        <v>(# RT Berkelas) RT. 001 RW. 006 Jl. Bend. Sutami</v>
      </c>
      <c r="J181" s="82"/>
      <c r="K181" s="83">
        <f t="shared" si="32"/>
        <v>15</v>
      </c>
      <c r="L181" s="83">
        <f t="shared" si="33"/>
        <v>49995000</v>
      </c>
      <c r="M181" s="84" t="str">
        <f t="shared" si="34"/>
        <v>m2</v>
      </c>
      <c r="N181" s="82" t="s">
        <v>55</v>
      </c>
    </row>
    <row r="182" spans="1:16" x14ac:dyDescent="0.25">
      <c r="A182" s="48">
        <v>13332000</v>
      </c>
      <c r="B182">
        <v>4</v>
      </c>
      <c r="C182" s="3" t="s">
        <v>0</v>
      </c>
      <c r="E182" s="61" t="s">
        <v>128</v>
      </c>
      <c r="F182" t="s">
        <v>57</v>
      </c>
      <c r="G182" t="s">
        <v>58</v>
      </c>
      <c r="I182" s="89" t="str">
        <f t="shared" si="31"/>
        <v>(# RT Berkelas) RT. 002 RW. 006 Jl. Bend. Riam Kanan Pojok Jl. Bend. Wonogiri</v>
      </c>
      <c r="J182" s="82"/>
      <c r="K182" s="83">
        <f t="shared" si="32"/>
        <v>4</v>
      </c>
      <c r="L182" s="83">
        <f t="shared" si="33"/>
        <v>13332000</v>
      </c>
      <c r="M182" s="84" t="str">
        <f t="shared" si="34"/>
        <v>m2</v>
      </c>
      <c r="N182" s="82" t="s">
        <v>55</v>
      </c>
    </row>
    <row r="183" spans="1:16" x14ac:dyDescent="0.25">
      <c r="A183" s="48">
        <v>23650000</v>
      </c>
      <c r="B183">
        <v>43</v>
      </c>
      <c r="C183" s="3" t="s">
        <v>0</v>
      </c>
      <c r="E183" s="61" t="s">
        <v>128</v>
      </c>
      <c r="F183" t="s">
        <v>59</v>
      </c>
      <c r="G183" t="s">
        <v>61</v>
      </c>
      <c r="I183" s="89" t="str">
        <f t="shared" si="31"/>
        <v>(# RT Berkelas) RT. 003 RW. 006 Jl. Bend. Kedung Ombo</v>
      </c>
      <c r="J183" s="82"/>
      <c r="K183" s="83">
        <f t="shared" si="32"/>
        <v>43</v>
      </c>
      <c r="L183" s="83">
        <f t="shared" si="33"/>
        <v>23650000</v>
      </c>
      <c r="M183" s="84" t="str">
        <f t="shared" si="34"/>
        <v>m2</v>
      </c>
      <c r="N183" s="82" t="s">
        <v>60</v>
      </c>
    </row>
    <row r="184" spans="1:16" x14ac:dyDescent="0.25">
      <c r="A184" s="48">
        <v>8800000</v>
      </c>
      <c r="B184">
        <v>1</v>
      </c>
      <c r="C184" s="3" t="s">
        <v>4</v>
      </c>
      <c r="E184" s="61" t="s">
        <v>128</v>
      </c>
      <c r="F184" t="s">
        <v>59</v>
      </c>
      <c r="G184" t="s">
        <v>61</v>
      </c>
      <c r="I184" s="89" t="str">
        <f t="shared" si="31"/>
        <v>(# RT Berkelas) RT. 003 RW. 006 Jl. Bend. Kedung Ombo</v>
      </c>
      <c r="J184" s="82"/>
      <c r="K184" s="83">
        <f t="shared" si="32"/>
        <v>1</v>
      </c>
      <c r="L184" s="83">
        <f t="shared" si="33"/>
        <v>8800000</v>
      </c>
      <c r="M184" s="84" t="str">
        <f t="shared" si="34"/>
        <v>paket</v>
      </c>
      <c r="N184" s="82" t="s">
        <v>19</v>
      </c>
    </row>
    <row r="185" spans="1:16" x14ac:dyDescent="0.25">
      <c r="A185" s="48">
        <v>7480000</v>
      </c>
      <c r="B185">
        <v>8</v>
      </c>
      <c r="C185" s="3" t="s">
        <v>2</v>
      </c>
      <c r="E185" s="61" t="s">
        <v>128</v>
      </c>
      <c r="F185" t="s">
        <v>64</v>
      </c>
      <c r="G185" t="s">
        <v>159</v>
      </c>
      <c r="I185" s="90" t="str">
        <f t="shared" si="31"/>
        <v>(# RT Berkelas) RT. 001 RW. 007 Jl. Bend. Sigura-Gura I  (Samping Ketua RT.01)</v>
      </c>
      <c r="J185" s="68"/>
      <c r="K185" s="69">
        <f t="shared" si="32"/>
        <v>8</v>
      </c>
      <c r="L185" s="69">
        <f t="shared" si="33"/>
        <v>7480000</v>
      </c>
      <c r="M185" s="70" t="str">
        <f t="shared" si="34"/>
        <v>m</v>
      </c>
      <c r="N185" s="68" t="s">
        <v>1</v>
      </c>
    </row>
    <row r="186" spans="1:16" x14ac:dyDescent="0.25">
      <c r="A186" s="48">
        <v>5400000</v>
      </c>
      <c r="B186">
        <v>4.5</v>
      </c>
      <c r="C186" s="3" t="s">
        <v>66</v>
      </c>
      <c r="E186" s="61" t="s">
        <v>128</v>
      </c>
      <c r="F186" t="s">
        <v>64</v>
      </c>
      <c r="G186" t="s">
        <v>164</v>
      </c>
      <c r="I186" s="90" t="str">
        <f t="shared" si="31"/>
        <v>(# RT Berkelas) RT. 001 RW. 007 Jl. B. Sigura-Gura III  (Paling Belakang)</v>
      </c>
      <c r="J186" s="68"/>
      <c r="K186" s="69">
        <f t="shared" si="32"/>
        <v>4.5</v>
      </c>
      <c r="L186" s="69">
        <f t="shared" si="33"/>
        <v>5400000</v>
      </c>
      <c r="M186" s="70" t="str">
        <f t="shared" si="34"/>
        <v>m1</v>
      </c>
      <c r="N186" s="68" t="s">
        <v>65</v>
      </c>
    </row>
    <row r="187" spans="1:16" x14ac:dyDescent="0.25">
      <c r="A187" s="48">
        <v>4563900</v>
      </c>
      <c r="B187">
        <v>1.8</v>
      </c>
      <c r="C187" s="3" t="s">
        <v>0</v>
      </c>
      <c r="E187" s="61" t="s">
        <v>128</v>
      </c>
      <c r="F187" t="s">
        <v>64</v>
      </c>
      <c r="G187" t="s">
        <v>164</v>
      </c>
      <c r="I187" s="90" t="str">
        <f t="shared" si="31"/>
        <v>(# RT Berkelas) RT. 001 RW. 007 Jl. B. Sigura-Gura III  (Paling Belakang)</v>
      </c>
      <c r="J187" s="68"/>
      <c r="K187" s="92">
        <f t="shared" si="32"/>
        <v>1.8</v>
      </c>
      <c r="L187" s="92">
        <f t="shared" si="33"/>
        <v>4563900</v>
      </c>
      <c r="M187" s="93" t="str">
        <f t="shared" si="34"/>
        <v>m2</v>
      </c>
      <c r="N187" s="90" t="s">
        <v>67</v>
      </c>
      <c r="O187" s="59"/>
      <c r="P187" s="59"/>
    </row>
    <row r="188" spans="1:16" x14ac:dyDescent="0.25">
      <c r="A188" s="48">
        <v>8800000</v>
      </c>
      <c r="B188">
        <v>1</v>
      </c>
      <c r="C188" s="3" t="s">
        <v>4</v>
      </c>
      <c r="E188" s="61" t="s">
        <v>128</v>
      </c>
      <c r="F188" t="s">
        <v>64</v>
      </c>
      <c r="G188" t="s">
        <v>68</v>
      </c>
      <c r="I188" s="90" t="str">
        <f t="shared" si="31"/>
        <v>(# RT Berkelas) RT. 001 RW. 007 Jl. Bend. Sigura-Gura I</v>
      </c>
      <c r="J188" s="68"/>
      <c r="K188" s="92">
        <f t="shared" si="32"/>
        <v>1</v>
      </c>
      <c r="L188" s="92">
        <f t="shared" si="33"/>
        <v>8800000</v>
      </c>
      <c r="M188" s="93" t="str">
        <f t="shared" si="34"/>
        <v>paket</v>
      </c>
      <c r="N188" s="90" t="s">
        <v>19</v>
      </c>
      <c r="O188" s="59"/>
      <c r="P188" s="59"/>
    </row>
    <row r="189" spans="1:16" x14ac:dyDescent="0.25">
      <c r="A189" s="48">
        <v>49995000</v>
      </c>
      <c r="B189">
        <v>15</v>
      </c>
      <c r="C189" s="3" t="s">
        <v>0</v>
      </c>
      <c r="E189" s="61" t="s">
        <v>128</v>
      </c>
      <c r="F189" t="s">
        <v>70</v>
      </c>
      <c r="G189" t="s">
        <v>165</v>
      </c>
      <c r="I189" s="90" t="str">
        <f t="shared" si="31"/>
        <v>(# RT Berkelas) RT. 003 RW. 007 Jl. Bendungan Sengguruh (Utara)</v>
      </c>
      <c r="J189" s="68"/>
      <c r="K189" s="92">
        <f t="shared" si="32"/>
        <v>15</v>
      </c>
      <c r="L189" s="92">
        <f t="shared" si="33"/>
        <v>49995000</v>
      </c>
      <c r="M189" s="93" t="str">
        <f t="shared" si="34"/>
        <v>m2</v>
      </c>
      <c r="N189" s="90" t="s">
        <v>55</v>
      </c>
      <c r="O189" s="59"/>
      <c r="P189" s="59"/>
    </row>
    <row r="190" spans="1:16" x14ac:dyDescent="0.25">
      <c r="A190" s="48">
        <v>49871250</v>
      </c>
      <c r="B190">
        <v>46.5</v>
      </c>
      <c r="C190" s="3" t="s">
        <v>0</v>
      </c>
      <c r="E190" s="61" t="s">
        <v>128</v>
      </c>
      <c r="F190" t="s">
        <v>72</v>
      </c>
      <c r="G190" t="s">
        <v>74</v>
      </c>
      <c r="I190" s="90" t="str">
        <f t="shared" si="31"/>
        <v>(# RT Berkelas) RT. 004 RW. 007 Jl. Bendungan Jati Jahe</v>
      </c>
      <c r="J190" s="68"/>
      <c r="K190" s="92">
        <f t="shared" si="32"/>
        <v>46.5</v>
      </c>
      <c r="L190" s="92">
        <f t="shared" si="33"/>
        <v>49871250</v>
      </c>
      <c r="M190" s="93" t="str">
        <f t="shared" si="34"/>
        <v>m2</v>
      </c>
      <c r="N190" s="90" t="s">
        <v>73</v>
      </c>
      <c r="O190" s="59"/>
      <c r="P190" s="59"/>
    </row>
    <row r="191" spans="1:16" x14ac:dyDescent="0.25">
      <c r="A191" s="48">
        <v>43400000</v>
      </c>
      <c r="B191">
        <v>31</v>
      </c>
      <c r="C191" s="3" t="s">
        <v>66</v>
      </c>
      <c r="E191" s="61" t="s">
        <v>128</v>
      </c>
      <c r="F191" t="s">
        <v>75</v>
      </c>
      <c r="G191" t="s">
        <v>166</v>
      </c>
      <c r="I191" s="90" t="str">
        <f t="shared" si="31"/>
        <v>(# RT Berkelas) RT. 005 RW. 007 Jl. B. Sigura-Gura V (Belakang Poskamling RT.05)</v>
      </c>
      <c r="J191" s="68"/>
      <c r="K191" s="69">
        <f t="shared" si="32"/>
        <v>31</v>
      </c>
      <c r="L191" s="69">
        <f t="shared" si="33"/>
        <v>43400000</v>
      </c>
      <c r="M191" s="70" t="str">
        <f t="shared" si="34"/>
        <v>m1</v>
      </c>
      <c r="N191" s="68" t="s">
        <v>71</v>
      </c>
    </row>
    <row r="192" spans="1:16" x14ac:dyDescent="0.25">
      <c r="A192" s="48">
        <v>6592300</v>
      </c>
      <c r="B192">
        <v>2.6</v>
      </c>
      <c r="C192" s="3" t="s">
        <v>0</v>
      </c>
      <c r="E192" s="61" t="s">
        <v>128</v>
      </c>
      <c r="F192" t="s">
        <v>75</v>
      </c>
      <c r="G192" t="s">
        <v>167</v>
      </c>
      <c r="I192" s="90" t="str">
        <f t="shared" si="31"/>
        <v>(# RT Berkelas) RT. 005 RW. 007 Jl. B. Sigura-Gura V (Samping Poskamling RT.05)</v>
      </c>
      <c r="J192" s="90"/>
      <c r="K192" s="92">
        <f t="shared" si="32"/>
        <v>2.6</v>
      </c>
      <c r="L192" s="92">
        <f t="shared" si="33"/>
        <v>6592300</v>
      </c>
      <c r="M192" s="93" t="str">
        <f t="shared" si="34"/>
        <v>m2</v>
      </c>
      <c r="N192" s="90" t="s">
        <v>67</v>
      </c>
      <c r="O192" s="59"/>
    </row>
    <row r="193" spans="1:18" x14ac:dyDescent="0.25">
      <c r="C193" s="3"/>
    </row>
    <row r="194" spans="1:18" x14ac:dyDescent="0.25">
      <c r="C194" s="3"/>
    </row>
    <row r="195" spans="1:18" s="34" customFormat="1" x14ac:dyDescent="0.25">
      <c r="D195" s="35"/>
      <c r="I195" s="46" t="s">
        <v>170</v>
      </c>
      <c r="N195" s="34">
        <v>17000000</v>
      </c>
    </row>
    <row r="196" spans="1:18" x14ac:dyDescent="0.25">
      <c r="C196" s="3"/>
      <c r="L196" s="53"/>
    </row>
    <row r="197" spans="1:18" x14ac:dyDescent="0.25">
      <c r="C197" s="3"/>
      <c r="I197" s="91"/>
      <c r="J197" s="94" t="s">
        <v>171</v>
      </c>
      <c r="L197" s="1"/>
    </row>
    <row r="198" spans="1:18" x14ac:dyDescent="0.25">
      <c r="A198" s="48">
        <v>4500000</v>
      </c>
      <c r="B198">
        <v>15</v>
      </c>
      <c r="C198" s="3" t="s">
        <v>27</v>
      </c>
      <c r="E198" s="61" t="s">
        <v>128</v>
      </c>
      <c r="F198" t="s">
        <v>8</v>
      </c>
      <c r="G198" t="s">
        <v>77</v>
      </c>
      <c r="I198" t="str">
        <f t="shared" ref="I198:I205" si="35">E198&amp;F198&amp;" " &amp;G198</f>
        <v>(# RT Berkelas) RT. 004 RW. 001 Jl. Sumbersari II No. 99</v>
      </c>
      <c r="J198" s="48">
        <f>152*35000</f>
        <v>5320000</v>
      </c>
      <c r="K198">
        <f>B198</f>
        <v>15</v>
      </c>
      <c r="L198" s="53">
        <f>A198</f>
        <v>4500000</v>
      </c>
      <c r="M198">
        <v>15</v>
      </c>
      <c r="N198" s="8" t="s">
        <v>78</v>
      </c>
      <c r="R198" s="53"/>
    </row>
    <row r="199" spans="1:18" s="13" customFormat="1" x14ac:dyDescent="0.25">
      <c r="A199" s="97">
        <v>9600000</v>
      </c>
      <c r="B199" s="13">
        <v>16</v>
      </c>
      <c r="C199" s="49" t="s">
        <v>27</v>
      </c>
      <c r="D199" s="49"/>
      <c r="E199" s="13" t="s">
        <v>128</v>
      </c>
      <c r="F199" s="13" t="s">
        <v>8</v>
      </c>
      <c r="G199" s="13" t="s">
        <v>77</v>
      </c>
      <c r="I199" s="13" t="str">
        <f t="shared" si="35"/>
        <v>(# RT Berkelas) RT. 004 RW. 001 Jl. Sumbersari II No. 99</v>
      </c>
      <c r="J199" s="97">
        <f>152*23000</f>
        <v>3496000</v>
      </c>
      <c r="K199" s="13">
        <f t="shared" ref="K199:K206" si="36">B199</f>
        <v>16</v>
      </c>
      <c r="L199" s="98">
        <f t="shared" ref="L199:L206" si="37">A199</f>
        <v>9600000</v>
      </c>
      <c r="M199" s="13">
        <f>SUM(K199,K201,K206)</f>
        <v>58</v>
      </c>
      <c r="N199" s="13" t="s">
        <v>79</v>
      </c>
      <c r="R199" s="53"/>
    </row>
    <row r="200" spans="1:18" x14ac:dyDescent="0.25">
      <c r="A200" s="48">
        <v>8100000</v>
      </c>
      <c r="B200">
        <v>27</v>
      </c>
      <c r="C200" s="3" t="s">
        <v>27</v>
      </c>
      <c r="E200" s="61" t="s">
        <v>128</v>
      </c>
      <c r="F200" t="s">
        <v>23</v>
      </c>
      <c r="G200" t="s">
        <v>103</v>
      </c>
      <c r="I200" t="str">
        <f t="shared" si="35"/>
        <v>(# RT Berkelas) RT. 001 RW. 002 Jl. Bend. Sutami No. 317-H</v>
      </c>
      <c r="J200" s="57">
        <f>SUM(J198:J199)</f>
        <v>8816000</v>
      </c>
      <c r="K200">
        <f t="shared" si="36"/>
        <v>27</v>
      </c>
      <c r="L200" s="53">
        <f t="shared" si="37"/>
        <v>8100000</v>
      </c>
      <c r="M200">
        <v>27</v>
      </c>
      <c r="N200" s="11" t="s">
        <v>104</v>
      </c>
      <c r="R200" s="53"/>
    </row>
    <row r="201" spans="1:18" s="13" customFormat="1" x14ac:dyDescent="0.25">
      <c r="A201" s="97">
        <v>13200000</v>
      </c>
      <c r="B201" s="13">
        <v>22</v>
      </c>
      <c r="C201" s="49" t="s">
        <v>27</v>
      </c>
      <c r="D201" s="49"/>
      <c r="E201" s="13" t="s">
        <v>128</v>
      </c>
      <c r="F201" s="13" t="s">
        <v>23</v>
      </c>
      <c r="G201" s="13" t="s">
        <v>103</v>
      </c>
      <c r="I201" s="13" t="str">
        <f>F201&amp;" " &amp;G201</f>
        <v>RT. 001 RW. 002 Jl. Bend. Sutami No. 317-H</v>
      </c>
      <c r="J201" s="99" t="s">
        <v>172</v>
      </c>
      <c r="K201" s="13">
        <f t="shared" si="36"/>
        <v>22</v>
      </c>
      <c r="L201" s="98">
        <f t="shared" si="37"/>
        <v>13200000</v>
      </c>
      <c r="N201" s="13" t="s">
        <v>79</v>
      </c>
      <c r="R201" s="53"/>
    </row>
    <row r="202" spans="1:18" x14ac:dyDescent="0.25">
      <c r="A202" s="66">
        <v>10000000</v>
      </c>
      <c r="B202" s="4">
        <v>20</v>
      </c>
      <c r="C202" s="95" t="s">
        <v>27</v>
      </c>
      <c r="D202" s="95"/>
      <c r="E202" s="4" t="s">
        <v>128</v>
      </c>
      <c r="F202" s="4" t="s">
        <v>23</v>
      </c>
      <c r="G202" s="4" t="s">
        <v>134</v>
      </c>
      <c r="H202" s="4"/>
      <c r="I202" s="4" t="str">
        <f t="shared" si="35"/>
        <v>(# RT Berkelas) RT. 001 RW. 002  Jl. Bend. Sutami No. 317-H</v>
      </c>
      <c r="J202" s="66">
        <f>9*900000</f>
        <v>8100000</v>
      </c>
      <c r="K202" s="4">
        <f t="shared" si="36"/>
        <v>20</v>
      </c>
      <c r="L202" s="96">
        <f t="shared" si="37"/>
        <v>10000000</v>
      </c>
      <c r="M202" s="4">
        <f>SUM(K202:K204)</f>
        <v>42</v>
      </c>
      <c r="N202" s="4" t="s">
        <v>26</v>
      </c>
      <c r="R202" s="53"/>
    </row>
    <row r="203" spans="1:18" x14ac:dyDescent="0.25">
      <c r="A203" s="66">
        <v>5000000</v>
      </c>
      <c r="B203" s="4">
        <v>10</v>
      </c>
      <c r="C203" s="95" t="s">
        <v>27</v>
      </c>
      <c r="D203" s="95"/>
      <c r="E203" s="4" t="s">
        <v>128</v>
      </c>
      <c r="F203" s="4" t="s">
        <v>24</v>
      </c>
      <c r="G203" s="4" t="s">
        <v>173</v>
      </c>
      <c r="H203" s="4"/>
      <c r="I203" s="4" t="str">
        <f t="shared" si="35"/>
        <v>(# RT Berkelas) RT.002 / RW.002  Jl. Veteran Dalam</v>
      </c>
      <c r="J203" s="66"/>
      <c r="K203" s="4">
        <f t="shared" si="36"/>
        <v>10</v>
      </c>
      <c r="L203" s="96">
        <f t="shared" si="37"/>
        <v>5000000</v>
      </c>
      <c r="M203" s="4"/>
      <c r="N203" s="4" t="s">
        <v>26</v>
      </c>
      <c r="R203" s="53"/>
    </row>
    <row r="204" spans="1:18" x14ac:dyDescent="0.25">
      <c r="A204" s="66">
        <v>6000000</v>
      </c>
      <c r="B204" s="4">
        <v>12</v>
      </c>
      <c r="C204" s="95" t="s">
        <v>27</v>
      </c>
      <c r="D204" s="95"/>
      <c r="E204" s="4" t="s">
        <v>128</v>
      </c>
      <c r="F204" s="4" t="s">
        <v>28</v>
      </c>
      <c r="G204" s="4" t="s">
        <v>136</v>
      </c>
      <c r="H204" s="4"/>
      <c r="I204" s="4" t="str">
        <f t="shared" si="35"/>
        <v>(# RT Berkelas) RT. 003 RW. 002  Jl. Sumbersari V / 392-C</v>
      </c>
      <c r="J204" s="66"/>
      <c r="K204" s="4">
        <f t="shared" si="36"/>
        <v>12</v>
      </c>
      <c r="L204" s="96">
        <f t="shared" si="37"/>
        <v>6000000</v>
      </c>
      <c r="M204" s="4"/>
      <c r="N204" s="4" t="s">
        <v>26</v>
      </c>
      <c r="R204" s="53"/>
    </row>
    <row r="205" spans="1:18" x14ac:dyDescent="0.25">
      <c r="A205" s="48">
        <v>3000000</v>
      </c>
      <c r="B205">
        <v>10</v>
      </c>
      <c r="C205" s="3" t="s">
        <v>27</v>
      </c>
      <c r="E205" s="61" t="s">
        <v>128</v>
      </c>
      <c r="F205" t="s">
        <v>36</v>
      </c>
      <c r="G205" t="s">
        <v>107</v>
      </c>
      <c r="I205" t="str">
        <f t="shared" si="35"/>
        <v>(# RT Berkelas) RT. 003 RW. 003 Jl. Sumbersari VI / 30</v>
      </c>
      <c r="J205" s="48"/>
      <c r="K205">
        <f t="shared" si="36"/>
        <v>10</v>
      </c>
      <c r="L205" s="53">
        <f t="shared" si="37"/>
        <v>3000000</v>
      </c>
      <c r="M205">
        <v>10</v>
      </c>
      <c r="N205" s="52" t="s">
        <v>108</v>
      </c>
      <c r="R205" s="53"/>
    </row>
    <row r="206" spans="1:18" s="13" customFormat="1" x14ac:dyDescent="0.25">
      <c r="A206" s="97">
        <v>12000000</v>
      </c>
      <c r="B206" s="13">
        <v>20</v>
      </c>
      <c r="C206" s="49" t="s">
        <v>27</v>
      </c>
      <c r="D206" s="49"/>
      <c r="E206" s="13" t="s">
        <v>128</v>
      </c>
      <c r="F206" s="13" t="s">
        <v>42</v>
      </c>
      <c r="G206" s="13" t="s">
        <v>99</v>
      </c>
      <c r="I206" s="13" t="str">
        <f>F206&amp;" " &amp;G206</f>
        <v>RT. 003 RW. 004 Jl. Surakarta 5</v>
      </c>
      <c r="J206" s="97"/>
      <c r="K206" s="13">
        <f t="shared" si="36"/>
        <v>20</v>
      </c>
      <c r="L206" s="98">
        <f t="shared" si="37"/>
        <v>12000000</v>
      </c>
      <c r="N206" s="13" t="s">
        <v>79</v>
      </c>
    </row>
    <row r="207" spans="1:18" x14ac:dyDescent="0.25">
      <c r="C207" s="3"/>
    </row>
    <row r="208" spans="1:18" x14ac:dyDescent="0.25">
      <c r="C208" s="3"/>
      <c r="J208" s="53">
        <f>SUM(J200,J202)</f>
        <v>16916000</v>
      </c>
      <c r="K208">
        <f>SUM(K198:K207)</f>
        <v>152</v>
      </c>
      <c r="L208" s="53">
        <f>SUM(L198:L207)</f>
        <v>71400000</v>
      </c>
      <c r="M208">
        <f>SUM(M198:M207)</f>
        <v>152</v>
      </c>
      <c r="N208" s="96">
        <f>L208-J208</f>
        <v>54484000</v>
      </c>
      <c r="O208" t="s">
        <v>182</v>
      </c>
      <c r="R208" s="53"/>
    </row>
    <row r="209" spans="3:18" x14ac:dyDescent="0.25">
      <c r="C209" s="3"/>
      <c r="N209" s="53">
        <f>N208/K208</f>
        <v>358447.36842105264</v>
      </c>
    </row>
    <row r="210" spans="3:18" x14ac:dyDescent="0.25">
      <c r="C210" s="3"/>
      <c r="L210" s="53"/>
    </row>
    <row r="211" spans="3:18" x14ac:dyDescent="0.25">
      <c r="C211" s="3"/>
      <c r="J211" s="66" t="s">
        <v>174</v>
      </c>
    </row>
    <row r="212" spans="3:18" x14ac:dyDescent="0.25">
      <c r="C212" s="3"/>
      <c r="I212" t="str">
        <f>E198&amp;F202&amp;G202&amp;F203&amp;G203&amp;F204&amp;G204</f>
        <v>(# RT Berkelas) RT. 001 RW. 002 Jl. Bend. Sutami No. 317-HRT.002 / RW.002 Jl. Veteran DalamRT. 003 RW. 002 Jl. Sumbersari V / 392-C</v>
      </c>
      <c r="J212" s="48" t="s">
        <v>179</v>
      </c>
      <c r="K212" s="1">
        <f>58000*20</f>
        <v>1160000</v>
      </c>
      <c r="L212">
        <f>58000*10</f>
        <v>580000</v>
      </c>
      <c r="M212">
        <f>58000*12</f>
        <v>696000</v>
      </c>
    </row>
    <row r="213" spans="3:18" x14ac:dyDescent="0.25">
      <c r="C213" s="3"/>
      <c r="J213" s="53" t="s">
        <v>180</v>
      </c>
      <c r="K213">
        <f>900000</f>
        <v>900000</v>
      </c>
      <c r="L213">
        <v>900000</v>
      </c>
      <c r="M213">
        <v>900000</v>
      </c>
    </row>
    <row r="214" spans="3:18" x14ac:dyDescent="0.25">
      <c r="C214" s="3"/>
      <c r="K214" s="48">
        <f>SUM(K212:K213)</f>
        <v>2060000</v>
      </c>
      <c r="L214">
        <f>SUM(L212:L213)</f>
        <v>1480000</v>
      </c>
      <c r="M214">
        <f>SUM(M212:M213)</f>
        <v>1596000</v>
      </c>
    </row>
    <row r="215" spans="3:18" x14ac:dyDescent="0.25">
      <c r="C215" s="3"/>
      <c r="J215" s="98" t="s">
        <v>181</v>
      </c>
      <c r="K215" s="53">
        <f>L202-K214</f>
        <v>7940000</v>
      </c>
      <c r="L215" s="53">
        <f>L203-L214</f>
        <v>3520000</v>
      </c>
      <c r="M215" s="53">
        <f>L204-M214</f>
        <v>4404000</v>
      </c>
      <c r="N215" s="100">
        <f>SUM(K215:M215)</f>
        <v>15864000</v>
      </c>
      <c r="P215" s="2">
        <f>SUM(K212:M212)</f>
        <v>2436000</v>
      </c>
    </row>
    <row r="216" spans="3:18" x14ac:dyDescent="0.25">
      <c r="C216" s="3"/>
      <c r="P216">
        <f>SUM(K218:M218)</f>
        <v>3364000</v>
      </c>
      <c r="R216" s="53">
        <f>SUM(N215,N221,J228,J234,J240)</f>
        <v>54484000</v>
      </c>
    </row>
    <row r="217" spans="3:18" x14ac:dyDescent="0.25">
      <c r="C217" s="3"/>
      <c r="J217" s="13" t="s">
        <v>175</v>
      </c>
      <c r="P217">
        <f>SUM(J225)</f>
        <v>870000</v>
      </c>
    </row>
    <row r="218" spans="3:18" x14ac:dyDescent="0.25">
      <c r="C218" s="3"/>
      <c r="J218" s="48" t="s">
        <v>179</v>
      </c>
      <c r="K218">
        <f>58000*16</f>
        <v>928000</v>
      </c>
      <c r="L218">
        <f>58000*22</f>
        <v>1276000</v>
      </c>
      <c r="M218">
        <f>58000*20</f>
        <v>1160000</v>
      </c>
      <c r="P218">
        <f>SUM(J231)</f>
        <v>1566000</v>
      </c>
    </row>
    <row r="219" spans="3:18" x14ac:dyDescent="0.25">
      <c r="C219" s="3"/>
      <c r="J219" s="53" t="s">
        <v>180</v>
      </c>
      <c r="K219">
        <v>900000</v>
      </c>
      <c r="L219">
        <v>900000</v>
      </c>
      <c r="M219">
        <v>900000</v>
      </c>
      <c r="P219" s="2">
        <f>SUM(J237)</f>
        <v>580000</v>
      </c>
    </row>
    <row r="220" spans="3:18" x14ac:dyDescent="0.25">
      <c r="C220" s="3"/>
      <c r="K220">
        <f>SUM(K218:K219)</f>
        <v>1828000</v>
      </c>
      <c r="L220">
        <f t="shared" ref="L220:M220" si="38">SUM(L218:L219)</f>
        <v>2176000</v>
      </c>
      <c r="M220">
        <f t="shared" si="38"/>
        <v>2060000</v>
      </c>
    </row>
    <row r="221" spans="3:18" x14ac:dyDescent="0.25">
      <c r="C221" s="3"/>
      <c r="I221" t="str">
        <f>I199&amp;I201&amp;I206</f>
        <v>(# RT Berkelas) RT. 004 RW. 001 Jl. Sumbersari II No. 99RT. 001 RW. 002 Jl. Bend. Sutami No. 317-HRT. 003 RW. 004 Jl. Surakarta 5</v>
      </c>
      <c r="J221" s="98" t="s">
        <v>181</v>
      </c>
      <c r="K221" s="53">
        <f>L199-K220</f>
        <v>7772000</v>
      </c>
      <c r="L221" s="53">
        <f>L201-L220</f>
        <v>11024000</v>
      </c>
      <c r="M221" s="53">
        <f>L206-M220</f>
        <v>9940000</v>
      </c>
      <c r="N221" s="100">
        <f>SUM(K221:M221)</f>
        <v>28736000</v>
      </c>
      <c r="P221" s="2">
        <f>SUM(P215:P220)</f>
        <v>8816000</v>
      </c>
    </row>
    <row r="222" spans="3:18" x14ac:dyDescent="0.25">
      <c r="C222" s="3"/>
    </row>
    <row r="223" spans="3:18" x14ac:dyDescent="0.25">
      <c r="C223" s="3"/>
    </row>
    <row r="224" spans="3:18" x14ac:dyDescent="0.25">
      <c r="C224" s="3"/>
      <c r="J224" s="8" t="s">
        <v>176</v>
      </c>
    </row>
    <row r="225" spans="3:16" x14ac:dyDescent="0.25">
      <c r="C225" s="3"/>
      <c r="J225">
        <f>58000*15</f>
        <v>870000</v>
      </c>
      <c r="P225" s="101"/>
    </row>
    <row r="226" spans="3:16" x14ac:dyDescent="0.25">
      <c r="C226" s="3"/>
      <c r="J226">
        <v>900000</v>
      </c>
    </row>
    <row r="227" spans="3:16" x14ac:dyDescent="0.25">
      <c r="C227" s="3"/>
      <c r="J227">
        <f>SUM(J225:J226)</f>
        <v>1770000</v>
      </c>
    </row>
    <row r="228" spans="3:16" x14ac:dyDescent="0.25">
      <c r="C228" s="3"/>
      <c r="I228" t="str">
        <f>I198</f>
        <v>(# RT Berkelas) RT. 004 RW. 001 Jl. Sumbersari II No. 99</v>
      </c>
      <c r="J228" s="100">
        <f>L198-J227</f>
        <v>2730000</v>
      </c>
      <c r="K228">
        <v>15</v>
      </c>
      <c r="L228" s="13" t="s">
        <v>182</v>
      </c>
    </row>
    <row r="229" spans="3:16" x14ac:dyDescent="0.25">
      <c r="C229" s="3"/>
    </row>
    <row r="230" spans="3:16" x14ac:dyDescent="0.25">
      <c r="C230" s="3"/>
      <c r="J230" s="11" t="s">
        <v>177</v>
      </c>
    </row>
    <row r="231" spans="3:16" x14ac:dyDescent="0.25">
      <c r="C231" s="3"/>
      <c r="J231">
        <f>58000*27</f>
        <v>1566000</v>
      </c>
    </row>
    <row r="232" spans="3:16" x14ac:dyDescent="0.25">
      <c r="C232" s="3"/>
      <c r="J232">
        <v>900000</v>
      </c>
    </row>
    <row r="233" spans="3:16" x14ac:dyDescent="0.25">
      <c r="C233" s="3"/>
      <c r="J233">
        <f>SUM(J231:J232)</f>
        <v>2466000</v>
      </c>
    </row>
    <row r="234" spans="3:16" x14ac:dyDescent="0.25">
      <c r="C234" s="3"/>
      <c r="I234" t="str">
        <f>I200</f>
        <v>(# RT Berkelas) RT. 001 RW. 002 Jl. Bend. Sutami No. 317-H</v>
      </c>
      <c r="J234" s="100">
        <f>L200-J233</f>
        <v>5634000</v>
      </c>
      <c r="K234">
        <v>27</v>
      </c>
      <c r="L234" s="13" t="s">
        <v>182</v>
      </c>
    </row>
    <row r="235" spans="3:16" x14ac:dyDescent="0.25">
      <c r="C235" s="3"/>
    </row>
    <row r="236" spans="3:16" x14ac:dyDescent="0.25">
      <c r="C236" s="3"/>
      <c r="I236" t="str">
        <f>I205</f>
        <v>(# RT Berkelas) RT. 003 RW. 003 Jl. Sumbersari VI / 30</v>
      </c>
      <c r="J236" s="52" t="s">
        <v>178</v>
      </c>
    </row>
    <row r="237" spans="3:16" x14ac:dyDescent="0.25">
      <c r="C237" s="3"/>
      <c r="J237">
        <f>58000*10</f>
        <v>580000</v>
      </c>
    </row>
    <row r="238" spans="3:16" x14ac:dyDescent="0.25">
      <c r="C238" s="3"/>
      <c r="J238">
        <v>900000</v>
      </c>
    </row>
    <row r="239" spans="3:16" x14ac:dyDescent="0.25">
      <c r="C239" s="3"/>
      <c r="J239">
        <f>SUM(J237:J238)</f>
        <v>1480000</v>
      </c>
    </row>
    <row r="240" spans="3:16" x14ac:dyDescent="0.25">
      <c r="C240" s="3"/>
      <c r="J240" s="100">
        <f>L205-J239</f>
        <v>1520000</v>
      </c>
      <c r="K240">
        <v>10</v>
      </c>
      <c r="L240" s="13" t="s">
        <v>182</v>
      </c>
    </row>
    <row r="241" spans="3:12" x14ac:dyDescent="0.25">
      <c r="C241" s="3"/>
    </row>
    <row r="242" spans="3:12" x14ac:dyDescent="0.25">
      <c r="C242" s="3"/>
    </row>
    <row r="243" spans="3:12" x14ac:dyDescent="0.25">
      <c r="C243" s="3"/>
    </row>
    <row r="244" spans="3:12" x14ac:dyDescent="0.25">
      <c r="C244" s="3"/>
    </row>
    <row r="245" spans="3:12" x14ac:dyDescent="0.25">
      <c r="C245" s="3"/>
    </row>
    <row r="246" spans="3:12" x14ac:dyDescent="0.25">
      <c r="C246" s="3"/>
    </row>
    <row r="247" spans="3:12" x14ac:dyDescent="0.25">
      <c r="C247" s="3"/>
      <c r="J247" s="48"/>
    </row>
    <row r="248" spans="3:12" x14ac:dyDescent="0.25">
      <c r="J248" s="48"/>
    </row>
    <row r="249" spans="3:12" x14ac:dyDescent="0.25">
      <c r="J249" s="48"/>
    </row>
    <row r="250" spans="3:12" x14ac:dyDescent="0.25">
      <c r="J250" s="48"/>
    </row>
    <row r="251" spans="3:12" x14ac:dyDescent="0.25">
      <c r="J251" s="48"/>
    </row>
    <row r="252" spans="3:12" x14ac:dyDescent="0.25">
      <c r="J252" s="48"/>
    </row>
    <row r="253" spans="3:12" x14ac:dyDescent="0.25">
      <c r="J253" s="53"/>
    </row>
    <row r="254" spans="3:12" x14ac:dyDescent="0.25">
      <c r="J254" s="48"/>
      <c r="L254" s="53"/>
    </row>
  </sheetData>
  <mergeCells count="3">
    <mergeCell ref="N111:N125"/>
    <mergeCell ref="A1:L1"/>
    <mergeCell ref="E2:J2"/>
  </mergeCells>
  <pageMargins left="0.7" right="0.7" top="0.75" bottom="0.75" header="0.3" footer="0.3"/>
  <pageSetup paperSize="9" orientation="portrait" horizontalDpi="360" verticalDpi="360" r:id="rId1"/>
  <ignoredErrors>
    <ignoredError sqref="I5 N81 I11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HimpunanBerdasarkanJenisUsulan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Kel-Sumbersari</dc:creator>
  <cp:lastModifiedBy>W I N D O W S</cp:lastModifiedBy>
  <cp:lastPrinted>2026-01-29T04:17:01Z</cp:lastPrinted>
  <dcterms:created xsi:type="dcterms:W3CDTF">2013-01-16T03:10:20Z</dcterms:created>
  <dcterms:modified xsi:type="dcterms:W3CDTF">2026-02-05T08:41:29Z</dcterms:modified>
</cp:coreProperties>
</file>