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60289E4F-1D53-4B35-B799-1054ECAE59E5}" xr6:coauthVersionLast="47" xr6:coauthVersionMax="47" xr10:uidLastSave="{00000000-0000-0000-0000-000000000000}"/>
  <bookViews>
    <workbookView xWindow="-108" yWindow="-108" windowWidth="23256" windowHeight="12456" xr2:uid="{AE3E13CB-9B07-4275-A5BB-ABA68656E2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1" l="1"/>
  <c r="F18" i="1"/>
  <c r="G18" i="1" s="1"/>
  <c r="O17" i="1"/>
  <c r="P17" i="1" s="1"/>
  <c r="F17" i="1"/>
  <c r="G17" i="1" s="1"/>
  <c r="R17" i="1" s="1"/>
  <c r="O16" i="1"/>
  <c r="F16" i="1"/>
  <c r="G16" i="1" s="1"/>
  <c r="O15" i="1"/>
  <c r="O14" i="1"/>
  <c r="P14" i="1" s="1"/>
  <c r="F14" i="1"/>
  <c r="G14" i="1" s="1"/>
  <c r="O12" i="1"/>
  <c r="F12" i="1"/>
  <c r="G12" i="1" s="1"/>
  <c r="O11" i="1"/>
  <c r="P11" i="1" s="1"/>
  <c r="F11" i="1"/>
  <c r="G11" i="1" s="1"/>
  <c r="O10" i="1"/>
  <c r="F10" i="1"/>
  <c r="G10" i="1" s="1"/>
  <c r="O9" i="1"/>
  <c r="P9" i="1" s="1"/>
  <c r="F9" i="1"/>
  <c r="G9" i="1" s="1"/>
  <c r="O7" i="1"/>
  <c r="F7" i="1"/>
  <c r="G7" i="1" s="1"/>
  <c r="O6" i="1"/>
  <c r="P6" i="1" s="1"/>
  <c r="F6" i="1"/>
  <c r="G6" i="1" s="1"/>
  <c r="O5" i="1"/>
  <c r="F5" i="1"/>
  <c r="G5" i="1" s="1"/>
  <c r="R6" i="1" l="1"/>
  <c r="R9" i="1"/>
  <c r="R11" i="1"/>
  <c r="R14" i="1"/>
  <c r="R5" i="1"/>
  <c r="R7" i="1"/>
  <c r="R10" i="1"/>
  <c r="R12" i="1"/>
  <c r="R16" i="1"/>
  <c r="R18" i="1"/>
  <c r="Q6" i="1"/>
  <c r="Q9" i="1"/>
  <c r="Q11" i="1"/>
  <c r="Q14" i="1"/>
  <c r="Q17" i="1"/>
  <c r="P5" i="1"/>
  <c r="P7" i="1"/>
  <c r="P10" i="1"/>
  <c r="P12" i="1"/>
  <c r="P16" i="1"/>
  <c r="P18" i="1"/>
  <c r="Q5" i="1"/>
  <c r="Q7" i="1"/>
  <c r="Q10" i="1"/>
  <c r="Q12" i="1"/>
  <c r="D15" i="1"/>
  <c r="F15" i="1" s="1"/>
  <c r="G15" i="1" s="1"/>
  <c r="R15" i="1" s="1"/>
  <c r="Q16" i="1"/>
  <c r="Q18" i="1"/>
  <c r="Q15" i="1" l="1"/>
  <c r="P15" i="1"/>
</calcChain>
</file>

<file path=xl/sharedStrings.xml><?xml version="1.0" encoding="utf-8"?>
<sst xmlns="http://schemas.openxmlformats.org/spreadsheetml/2006/main" count="57" uniqueCount="54">
  <si>
    <t>Indikator UKM Esensial</t>
  </si>
  <si>
    <t>Target Th 2024</t>
  </si>
  <si>
    <t>Total Sasaran
(Proyeksi)</t>
  </si>
  <si>
    <t>Total Sasaran</t>
  </si>
  <si>
    <t>Target Sasaran (1 Tahun)</t>
  </si>
  <si>
    <t>Target Sasaran</t>
  </si>
  <si>
    <t>Capaian</t>
  </si>
  <si>
    <t>Kumulatif</t>
  </si>
  <si>
    <t>% Cakupan Riil (ToS)</t>
  </si>
  <si>
    <t>% Cakupan TS</t>
  </si>
  <si>
    <t>% Cakupan TS
(per Jun)</t>
  </si>
  <si>
    <t>Ketercapaian Target per bulan Juni</t>
  </si>
  <si>
    <t>Analisa  Akar Penyebab Masalah</t>
  </si>
  <si>
    <t>Rencana Tindak Lanjut</t>
  </si>
  <si>
    <t>Evaluasi</t>
  </si>
  <si>
    <t>(RIIL)</t>
  </si>
  <si>
    <t>(s/d Juli)</t>
  </si>
  <si>
    <t>Jan</t>
  </si>
  <si>
    <t>Juli</t>
  </si>
  <si>
    <t>Agustus</t>
  </si>
  <si>
    <t>September</t>
  </si>
  <si>
    <t>Oktober</t>
  </si>
  <si>
    <t>November</t>
  </si>
  <si>
    <t>Desember</t>
  </si>
  <si>
    <t>2.1.4.Pelayanan Gizi</t>
  </si>
  <si>
    <t>2.1.4.1.Pelayanan Gizi Masyarakat</t>
  </si>
  <si>
    <t>Pemberian kapsul vitamin A dosis tinggi pada balita (6-59 bulan)</t>
  </si>
  <si>
    <t>Tidak Tercapai</t>
  </si>
  <si>
    <t xml:space="preserve">Belum dilakakukan distribusi Vitamin A bulan Agustus </t>
  </si>
  <si>
    <t>Distribusi vitamin A di bulan Agustus</t>
  </si>
  <si>
    <t>Pemberian 90 tablet Besi pada ibu hamil</t>
  </si>
  <si>
    <t>Ibu hamil yang terdata dan periksa belum optimal</t>
  </si>
  <si>
    <t>kerjasama dengan kader dan LS memaksimalkan pelaporan ibu hamil</t>
  </si>
  <si>
    <t>Pemberian Tablet Tambah Darah pada Remaja Putri</t>
  </si>
  <si>
    <t>2.1.4.2. Penanggulangan Gangguan Gizi</t>
  </si>
  <si>
    <t>Pemberian makanan tambahan bagi balita gizi kurang</t>
  </si>
  <si>
    <t>Pemberian makanan tambahan pada ibu hamil Kurang Energi Kronik (KEK )</t>
  </si>
  <si>
    <t>ibu hamil KEK yang terdata belum maksimal</t>
  </si>
  <si>
    <t>kerjasama dengan kader dan LS memaksimalkan pelaporan ibu hamil KEK</t>
  </si>
  <si>
    <t>Balita gizi buruk mendapat perawatan sesuai standar tatalaksana gizi buruk</t>
  </si>
  <si>
    <t>Pemberian Proses Asuhan Gizi di Puskesmas (sesuai buku pedoman asuhan gizi tahun 2018 warna kuning)</t>
  </si>
  <si>
    <t>2.1.4.3. Pemantauan Status Gizi</t>
  </si>
  <si>
    <t>1.</t>
  </si>
  <si>
    <t>Balita yang ditimbang berat badannya (D/S)</t>
  </si>
  <si>
    <t xml:space="preserve">- target sasaran proyeksi yang terlalu tinggi (tidak sesuai dengan real di wilayah)
- kurang maximalnya pelaporan balita yang diukur selain di posyandu untuk lapor ke kader </t>
  </si>
  <si>
    <t>- kerjasama LS untuk menghimbau masyarakat untuk datang ke posyandu
- kerjasam dengan kader dan LS untuk memaximalkan pelaporan balita2 yang ukur di luar posyandu untuk tetap dilaporkan ke kader</t>
  </si>
  <si>
    <t>2.</t>
  </si>
  <si>
    <t>Balita ditimbang yang naik berat badannya (N/D)</t>
  </si>
  <si>
    <t>3.</t>
  </si>
  <si>
    <t>Balita stunting (pendek dan sangat pendek) (&lt;)</t>
  </si>
  <si>
    <t>4.</t>
  </si>
  <si>
    <t>Bayi usia 6 (enam) bulan mendapat ASI Eksklusif</t>
  </si>
  <si>
    <t>5.</t>
  </si>
  <si>
    <t>Bayi yang baru lahir mendapat IMD (Inisiasi Menyusu Dini)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</si>
</sst>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i/>
      <sz val="11"/>
      <color rgb="FFFFFFFF"/>
      <name val="Times New Roman"/>
    </font>
    <font>
      <b/>
      <sz val="11"/>
      <color rgb="FFFFFFFF"/>
      <name val="Times New Roman"/>
    </font>
    <font>
      <sz val="11"/>
      <color rgb="FFFFFFFF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9"/>
      <color rgb="FFFFFFFF"/>
      <name val="Times New Roman"/>
    </font>
    <font>
      <sz val="11"/>
      <name val="Calibri"/>
    </font>
    <font>
      <b/>
      <sz val="11"/>
      <color theme="1"/>
      <name val="Times New Roman"/>
    </font>
    <font>
      <sz val="9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CDEFA3"/>
        <bgColor rgb="FFCDEFA3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/>
    <xf numFmtId="1" fontId="5" fillId="2" borderId="0" xfId="0" applyNumberFormat="1" applyFont="1" applyFill="1" applyAlignment="1">
      <alignment vertical="center"/>
    </xf>
    <xf numFmtId="1" fontId="3" fillId="2" borderId="0" xfId="0" applyNumberFormat="1" applyFont="1" applyFill="1" applyAlignment="1">
      <alignment horizontal="center" vertical="center"/>
    </xf>
    <xf numFmtId="9" fontId="3" fillId="2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3" fillId="2" borderId="0" xfId="0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7" fillId="0" borderId="5" xfId="0" applyFont="1" applyBorder="1"/>
    <xf numFmtId="0" fontId="8" fillId="0" borderId="6" xfId="0" applyFont="1" applyBorder="1" applyAlignment="1">
      <alignment vertical="top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/>
    </xf>
    <xf numFmtId="1" fontId="5" fillId="0" borderId="4" xfId="0" applyNumberFormat="1" applyFont="1" applyBorder="1" applyAlignment="1">
      <alignment vertical="top"/>
    </xf>
    <xf numFmtId="1" fontId="5" fillId="3" borderId="4" xfId="0" applyNumberFormat="1" applyFont="1" applyFill="1" applyBorder="1" applyAlignment="1">
      <alignment vertical="top"/>
    </xf>
    <xf numFmtId="1" fontId="5" fillId="0" borderId="6" xfId="0" applyNumberFormat="1" applyFont="1" applyBorder="1" applyAlignment="1">
      <alignment vertical="top"/>
    </xf>
    <xf numFmtId="0" fontId="5" fillId="4" borderId="6" xfId="0" applyFont="1" applyFill="1" applyBorder="1"/>
    <xf numFmtId="0" fontId="5" fillId="4" borderId="6" xfId="0" applyFont="1" applyFill="1" applyBorder="1" applyAlignment="1">
      <alignment vertical="top"/>
    </xf>
    <xf numFmtId="1" fontId="5" fillId="4" borderId="6" xfId="0" applyNumberFormat="1" applyFont="1" applyFill="1" applyBorder="1" applyAlignment="1">
      <alignment vertical="top"/>
    </xf>
    <xf numFmtId="10" fontId="5" fillId="0" borderId="6" xfId="0" applyNumberFormat="1" applyFont="1" applyBorder="1" applyAlignment="1">
      <alignment vertical="top"/>
    </xf>
    <xf numFmtId="10" fontId="5" fillId="3" borderId="6" xfId="0" applyNumberFormat="1" applyFont="1" applyFill="1" applyBorder="1" applyAlignment="1">
      <alignment vertical="top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vertical="top" wrapText="1"/>
    </xf>
    <xf numFmtId="9" fontId="4" fillId="0" borderId="6" xfId="0" applyNumberFormat="1" applyFont="1" applyBorder="1" applyAlignment="1">
      <alignment horizontal="center" vertical="top"/>
    </xf>
    <xf numFmtId="1" fontId="4" fillId="5" borderId="4" xfId="0" applyNumberFormat="1" applyFont="1" applyFill="1" applyBorder="1" applyAlignment="1">
      <alignment horizontal="center" vertical="top"/>
    </xf>
    <xf numFmtId="1" fontId="4" fillId="0" borderId="6" xfId="0" applyNumberFormat="1" applyFont="1" applyBorder="1" applyAlignment="1">
      <alignment horizontal="center" vertical="top"/>
    </xf>
    <xf numFmtId="1" fontId="4" fillId="3" borderId="4" xfId="0" applyNumberFormat="1" applyFont="1" applyFill="1" applyBorder="1" applyAlignment="1">
      <alignment horizontal="center" vertical="top"/>
    </xf>
    <xf numFmtId="0" fontId="4" fillId="4" borderId="4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center" vertical="top"/>
    </xf>
    <xf numFmtId="1" fontId="4" fillId="4" borderId="6" xfId="0" applyNumberFormat="1" applyFont="1" applyFill="1" applyBorder="1" applyAlignment="1">
      <alignment horizontal="center" vertical="top"/>
    </xf>
    <xf numFmtId="10" fontId="4" fillId="0" borderId="6" xfId="0" applyNumberFormat="1" applyFont="1" applyBorder="1" applyAlignment="1">
      <alignment horizontal="right" vertical="top"/>
    </xf>
    <xf numFmtId="10" fontId="4" fillId="3" borderId="6" xfId="0" applyNumberFormat="1" applyFont="1" applyFill="1" applyBorder="1" applyAlignment="1">
      <alignment horizontal="right" vertical="top"/>
    </xf>
    <xf numFmtId="0" fontId="9" fillId="0" borderId="6" xfId="0" applyFont="1" applyBorder="1" applyAlignment="1">
      <alignment vertical="top" wrapText="1"/>
    </xf>
    <xf numFmtId="1" fontId="4" fillId="0" borderId="4" xfId="0" applyNumberFormat="1" applyFont="1" applyBorder="1" applyAlignment="1">
      <alignment horizontal="center" vertical="top"/>
    </xf>
    <xf numFmtId="0" fontId="5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E4741-3610-43FA-B56B-FC66AAE251C9}">
  <dimension ref="A1:V18"/>
  <sheetViews>
    <sheetView tabSelected="1" workbookViewId="0">
      <selection activeCell="I2" sqref="I1:M1048576"/>
    </sheetView>
  </sheetViews>
  <sheetFormatPr defaultColWidth="14.44140625" defaultRowHeight="14.4"/>
  <cols>
    <col min="1" max="1" width="4.6640625" customWidth="1"/>
    <col min="2" max="2" width="50.44140625" customWidth="1"/>
    <col min="3" max="3" width="12.109375" customWidth="1"/>
    <col min="4" max="4" width="10.33203125" customWidth="1"/>
    <col min="5" max="5" width="0" hidden="1" customWidth="1"/>
    <col min="8" max="8" width="7.44140625" customWidth="1"/>
    <col min="15" max="15" width="11.5546875" customWidth="1"/>
    <col min="16" max="16" width="9.88671875" customWidth="1"/>
    <col min="17" max="17" width="11.109375" customWidth="1"/>
    <col min="18" max="18" width="11" customWidth="1"/>
    <col min="20" max="20" width="38.44140625" customWidth="1"/>
    <col min="21" max="21" width="27.44140625" customWidth="1"/>
  </cols>
  <sheetData>
    <row r="1" spans="1:22">
      <c r="A1" s="1">
        <v>33</v>
      </c>
      <c r="B1" s="2" t="s">
        <v>0</v>
      </c>
      <c r="C1" s="3" t="s">
        <v>1</v>
      </c>
      <c r="D1" s="4" t="s">
        <v>2</v>
      </c>
      <c r="E1" s="5" t="s">
        <v>3</v>
      </c>
      <c r="F1" s="4" t="s">
        <v>4</v>
      </c>
      <c r="G1" s="5" t="s">
        <v>5</v>
      </c>
      <c r="H1" s="6" t="s">
        <v>6</v>
      </c>
      <c r="I1" s="7"/>
      <c r="J1" s="7"/>
      <c r="K1" s="7"/>
      <c r="L1" s="7"/>
      <c r="M1" s="7"/>
      <c r="N1" s="8"/>
      <c r="O1" s="9" t="s">
        <v>7</v>
      </c>
      <c r="P1" s="10" t="s">
        <v>8</v>
      </c>
      <c r="Q1" s="4" t="s">
        <v>9</v>
      </c>
      <c r="R1" s="11" t="s">
        <v>10</v>
      </c>
      <c r="S1" s="4" t="s">
        <v>11</v>
      </c>
      <c r="T1" s="12" t="s">
        <v>12</v>
      </c>
      <c r="U1" s="12" t="s">
        <v>13</v>
      </c>
      <c r="V1" s="13" t="s">
        <v>14</v>
      </c>
    </row>
    <row r="2" spans="1:22" ht="36.75" customHeight="1">
      <c r="A2" s="14"/>
      <c r="B2" s="15"/>
      <c r="C2" s="14"/>
      <c r="D2" s="7"/>
      <c r="E2" s="5" t="s">
        <v>15</v>
      </c>
      <c r="F2" s="7"/>
      <c r="G2" s="5" t="s">
        <v>16</v>
      </c>
      <c r="H2" s="16" t="s">
        <v>17</v>
      </c>
      <c r="I2" s="17" t="s">
        <v>18</v>
      </c>
      <c r="J2" s="17" t="s">
        <v>19</v>
      </c>
      <c r="K2" s="18" t="s">
        <v>20</v>
      </c>
      <c r="L2" s="18" t="s">
        <v>21</v>
      </c>
      <c r="M2" s="18" t="s">
        <v>22</v>
      </c>
      <c r="N2" s="18" t="s">
        <v>23</v>
      </c>
      <c r="O2" s="7"/>
      <c r="P2" s="19"/>
      <c r="Q2" s="19"/>
      <c r="R2" s="19"/>
      <c r="S2" s="19"/>
      <c r="T2" s="14"/>
      <c r="U2" s="14"/>
      <c r="V2" s="14"/>
    </row>
    <row r="3" spans="1:22">
      <c r="A3" s="20" t="s">
        <v>24</v>
      </c>
      <c r="B3" s="21"/>
      <c r="C3" s="22"/>
      <c r="D3" s="23"/>
      <c r="E3" s="24"/>
      <c r="F3" s="25"/>
      <c r="G3" s="24"/>
      <c r="H3" s="26"/>
      <c r="I3" s="25"/>
      <c r="J3" s="28"/>
      <c r="K3" s="28"/>
      <c r="L3" s="28"/>
      <c r="M3" s="28"/>
      <c r="N3" s="25"/>
      <c r="O3" s="25"/>
      <c r="P3" s="29"/>
      <c r="Q3" s="29"/>
      <c r="R3" s="30"/>
      <c r="S3" s="22"/>
      <c r="T3" s="22"/>
      <c r="U3" s="22"/>
      <c r="V3" s="22"/>
    </row>
    <row r="4" spans="1:22" hidden="1">
      <c r="A4" s="31" t="s">
        <v>25</v>
      </c>
      <c r="B4" s="32"/>
      <c r="C4" s="22"/>
      <c r="D4" s="23"/>
      <c r="E4" s="24"/>
      <c r="F4" s="25"/>
      <c r="G4" s="24"/>
      <c r="H4" s="22"/>
      <c r="I4" s="25"/>
      <c r="J4" s="28"/>
      <c r="K4" s="28"/>
      <c r="L4" s="28"/>
      <c r="M4" s="28"/>
      <c r="N4" s="25"/>
      <c r="O4" s="25"/>
      <c r="P4" s="29"/>
      <c r="Q4" s="29"/>
      <c r="R4" s="30"/>
      <c r="S4" s="22"/>
      <c r="T4" s="22"/>
      <c r="U4" s="22"/>
      <c r="V4" s="22"/>
    </row>
    <row r="5" spans="1:22" ht="27.6">
      <c r="A5" s="33">
        <v>1</v>
      </c>
      <c r="B5" s="34" t="s">
        <v>26</v>
      </c>
      <c r="C5" s="35">
        <v>0.9</v>
      </c>
      <c r="D5" s="36">
        <v>2497</v>
      </c>
      <c r="E5" s="24"/>
      <c r="F5" s="37">
        <f t="shared" ref="F5:F7" si="0">D5*C5</f>
        <v>2247.3000000000002</v>
      </c>
      <c r="G5" s="38">
        <f t="shared" ref="G5:G7" si="1">F5/12*7</f>
        <v>1310.925</v>
      </c>
      <c r="H5" s="39">
        <v>0</v>
      </c>
      <c r="I5" s="37"/>
      <c r="J5" s="41"/>
      <c r="K5" s="41"/>
      <c r="L5" s="28"/>
      <c r="M5" s="28"/>
      <c r="N5" s="25"/>
      <c r="O5" s="37">
        <f>SUM(H5:N5)/2</f>
        <v>0</v>
      </c>
      <c r="P5" s="42">
        <f>O5/D5</f>
        <v>0</v>
      </c>
      <c r="Q5" s="42">
        <f>IF(O5/F5*100&gt;=100,100,IF(O5/F5*100&lt;100,O5/F5*100))/100</f>
        <v>0</v>
      </c>
      <c r="R5" s="43">
        <f>IF(O5/G5*100&gt;=100,100,IF(O5/G5*100&lt;100,O5/G5*100))/100</f>
        <v>0</v>
      </c>
      <c r="S5" s="40" t="s">
        <v>27</v>
      </c>
      <c r="T5" s="44" t="s">
        <v>28</v>
      </c>
      <c r="U5" s="44" t="s">
        <v>29</v>
      </c>
      <c r="V5" s="22"/>
    </row>
    <row r="6" spans="1:22" ht="26.25" customHeight="1">
      <c r="A6" s="33">
        <v>2</v>
      </c>
      <c r="B6" s="34" t="s">
        <v>30</v>
      </c>
      <c r="C6" s="35">
        <v>0.9</v>
      </c>
      <c r="D6" s="45">
        <v>573</v>
      </c>
      <c r="E6" s="24"/>
      <c r="F6" s="37">
        <f t="shared" si="0"/>
        <v>515.70000000000005</v>
      </c>
      <c r="G6" s="38">
        <f t="shared" si="1"/>
        <v>300.82499999999999</v>
      </c>
      <c r="H6" s="39">
        <v>39</v>
      </c>
      <c r="I6" s="37"/>
      <c r="J6" s="41"/>
      <c r="K6" s="41"/>
      <c r="L6" s="28"/>
      <c r="M6" s="28"/>
      <c r="N6" s="25"/>
      <c r="O6" s="37">
        <f>SUM(H6:N6)</f>
        <v>39</v>
      </c>
      <c r="P6" s="42">
        <f>O6/D6</f>
        <v>6.8062827225130892E-2</v>
      </c>
      <c r="Q6" s="42">
        <f>IF(O6/F6*100&gt;=100,100,IF(O6/F6*100&lt;100,O6/F6*100))/100</f>
        <v>7.5625363583478766E-2</v>
      </c>
      <c r="R6" s="43">
        <f>IF(O6/G6*100&gt;=100,100,IF(O6/G6*100&lt;100,O6/G6*100))/100</f>
        <v>0.12964348042882073</v>
      </c>
      <c r="S6" s="40" t="s">
        <v>27</v>
      </c>
      <c r="T6" s="44" t="s">
        <v>31</v>
      </c>
      <c r="U6" s="44" t="s">
        <v>32</v>
      </c>
      <c r="V6" s="22"/>
    </row>
    <row r="7" spans="1:22">
      <c r="A7" s="33">
        <v>3</v>
      </c>
      <c r="B7" s="34" t="s">
        <v>33</v>
      </c>
      <c r="C7" s="35">
        <v>0.9</v>
      </c>
      <c r="D7" s="45">
        <v>1055</v>
      </c>
      <c r="E7" s="24"/>
      <c r="F7" s="37">
        <f t="shared" si="0"/>
        <v>949.5</v>
      </c>
      <c r="G7" s="38">
        <f t="shared" si="1"/>
        <v>553.875</v>
      </c>
      <c r="H7" s="39">
        <v>1055</v>
      </c>
      <c r="I7" s="37"/>
      <c r="J7" s="41"/>
      <c r="K7" s="41"/>
      <c r="L7" s="28"/>
      <c r="M7" s="28"/>
      <c r="N7" s="25"/>
      <c r="O7" s="37">
        <f>SUM(H7:N7)</f>
        <v>1055</v>
      </c>
      <c r="P7" s="42">
        <f>O7/D7</f>
        <v>1</v>
      </c>
      <c r="Q7" s="42">
        <f>IF(O7/F7*100&gt;=100,100,IF(O7/F7*100&lt;100,O7/F7*100))/100</f>
        <v>1</v>
      </c>
      <c r="R7" s="43">
        <f>IF(O7/G7*100&gt;=100,100,IF(O7/G7*100&lt;100,O7/G7*100))/100</f>
        <v>1</v>
      </c>
      <c r="S7" s="22"/>
      <c r="T7" s="22"/>
      <c r="U7" s="22"/>
      <c r="V7" s="22"/>
    </row>
    <row r="8" spans="1:22" hidden="1">
      <c r="A8" s="31" t="s">
        <v>34</v>
      </c>
      <c r="B8" s="32"/>
      <c r="C8" s="22"/>
      <c r="D8" s="23"/>
      <c r="E8" s="24"/>
      <c r="F8" s="25"/>
      <c r="G8" s="24"/>
      <c r="H8" s="27"/>
      <c r="I8" s="25"/>
      <c r="J8" s="28"/>
      <c r="K8" s="28"/>
      <c r="L8" s="28"/>
      <c r="M8" s="28"/>
      <c r="N8" s="25"/>
      <c r="O8" s="25"/>
      <c r="P8" s="29"/>
      <c r="Q8" s="29"/>
      <c r="R8" s="30"/>
      <c r="S8" s="22"/>
      <c r="T8" s="22"/>
      <c r="U8" s="22"/>
      <c r="V8" s="22"/>
    </row>
    <row r="9" spans="1:22">
      <c r="A9" s="33">
        <v>1</v>
      </c>
      <c r="B9" s="34" t="s">
        <v>35</v>
      </c>
      <c r="C9" s="35">
        <v>0.9</v>
      </c>
      <c r="D9" s="45">
        <v>192</v>
      </c>
      <c r="E9" s="24"/>
      <c r="F9" s="37">
        <f t="shared" ref="F9:F12" si="2">D9*C9</f>
        <v>172.8</v>
      </c>
      <c r="G9" s="38">
        <f t="shared" ref="G9:G12" si="3">F9/12*7</f>
        <v>100.8</v>
      </c>
      <c r="H9" s="39">
        <v>15</v>
      </c>
      <c r="I9" s="37"/>
      <c r="J9" s="41"/>
      <c r="K9" s="41"/>
      <c r="L9" s="28"/>
      <c r="M9" s="28"/>
      <c r="N9" s="25"/>
      <c r="O9" s="37">
        <f>SUM(H9:N9)</f>
        <v>15</v>
      </c>
      <c r="P9" s="42">
        <f>O9/D9</f>
        <v>7.8125E-2</v>
      </c>
      <c r="Q9" s="42">
        <f>IF(O9/F9*100&gt;=100,100,IF(O9/F9*100&lt;100,O9/F9*100))/100</f>
        <v>8.6805555555555552E-2</v>
      </c>
      <c r="R9" s="43">
        <f>IF(O9/G9*100&gt;=100,100,IF(O9/G9*100&lt;100,O9/G9*100))/100</f>
        <v>0.14880952380952381</v>
      </c>
      <c r="S9" s="22"/>
      <c r="T9" s="22"/>
      <c r="U9" s="22"/>
      <c r="V9" s="22"/>
    </row>
    <row r="10" spans="1:22" ht="42" customHeight="1">
      <c r="A10" s="33">
        <v>2</v>
      </c>
      <c r="B10" s="34" t="s">
        <v>36</v>
      </c>
      <c r="C10" s="35">
        <v>0.9</v>
      </c>
      <c r="D10" s="45">
        <v>58</v>
      </c>
      <c r="E10" s="24"/>
      <c r="F10" s="37">
        <f t="shared" si="2"/>
        <v>52.2</v>
      </c>
      <c r="G10" s="38">
        <f t="shared" si="3"/>
        <v>30.450000000000003</v>
      </c>
      <c r="H10" s="39">
        <v>6</v>
      </c>
      <c r="I10" s="25"/>
      <c r="J10" s="41"/>
      <c r="K10" s="41"/>
      <c r="L10" s="28"/>
      <c r="M10" s="28"/>
      <c r="N10" s="25"/>
      <c r="O10" s="37">
        <f>SUM(H10:N10)</f>
        <v>6</v>
      </c>
      <c r="P10" s="42">
        <f>O10/D10</f>
        <v>0.10344827586206896</v>
      </c>
      <c r="Q10" s="42">
        <f>IF(O10/F10*100&gt;=100,100,IF(O10/F10*100&lt;100,O10/F10*100))/100</f>
        <v>0.11494252873563218</v>
      </c>
      <c r="R10" s="43">
        <f>IF(O10/G10*100&gt;=100,100,IF(O10/G10*100&lt;100,O10/G10*100))/100</f>
        <v>0.19704433497536944</v>
      </c>
      <c r="S10" s="40" t="s">
        <v>27</v>
      </c>
      <c r="T10" s="44" t="s">
        <v>37</v>
      </c>
      <c r="U10" s="44" t="s">
        <v>38</v>
      </c>
      <c r="V10" s="22"/>
    </row>
    <row r="11" spans="1:22" ht="27.6">
      <c r="A11" s="33">
        <v>3</v>
      </c>
      <c r="B11" s="34" t="s">
        <v>39</v>
      </c>
      <c r="C11" s="35">
        <v>0.9</v>
      </c>
      <c r="D11" s="45">
        <v>1</v>
      </c>
      <c r="E11" s="24"/>
      <c r="F11" s="37">
        <f t="shared" si="2"/>
        <v>0.9</v>
      </c>
      <c r="G11" s="38">
        <f t="shared" si="3"/>
        <v>0.52500000000000002</v>
      </c>
      <c r="H11" s="39">
        <v>2</v>
      </c>
      <c r="I11" s="37"/>
      <c r="J11" s="41"/>
      <c r="K11" s="41"/>
      <c r="L11" s="28"/>
      <c r="M11" s="28"/>
      <c r="N11" s="25"/>
      <c r="O11" s="37">
        <f>SUM(H11:N11)</f>
        <v>2</v>
      </c>
      <c r="P11" s="42">
        <f>O11/D11</f>
        <v>2</v>
      </c>
      <c r="Q11" s="42">
        <f>IF(O11/F11*100&gt;=100,100,IF(O11/F11*100&lt;100,O11/F11*100))/100</f>
        <v>1</v>
      </c>
      <c r="R11" s="43">
        <f>IF(O11/G11*100&gt;=100,100,IF(O11/G11*100&lt;100,O11/G11*100))/100</f>
        <v>1</v>
      </c>
      <c r="S11" s="22"/>
      <c r="T11" s="22"/>
      <c r="U11" s="22"/>
      <c r="V11" s="22"/>
    </row>
    <row r="12" spans="1:22" ht="27.6">
      <c r="A12" s="33">
        <v>4</v>
      </c>
      <c r="B12" s="34" t="s">
        <v>40</v>
      </c>
      <c r="C12" s="35">
        <v>1</v>
      </c>
      <c r="D12" s="45">
        <v>12</v>
      </c>
      <c r="E12" s="24"/>
      <c r="F12" s="37">
        <f t="shared" si="2"/>
        <v>12</v>
      </c>
      <c r="G12" s="38">
        <f t="shared" si="3"/>
        <v>7</v>
      </c>
      <c r="H12" s="39">
        <v>1</v>
      </c>
      <c r="I12" s="37"/>
      <c r="J12" s="41"/>
      <c r="K12" s="41"/>
      <c r="L12" s="28"/>
      <c r="M12" s="28"/>
      <c r="N12" s="25"/>
      <c r="O12" s="37">
        <f>SUM(H12:N12)</f>
        <v>1</v>
      </c>
      <c r="P12" s="42">
        <f>O12/D12</f>
        <v>8.3333333333333329E-2</v>
      </c>
      <c r="Q12" s="42">
        <f>IF(O12/F12*100&gt;=100,100,IF(O12/F12*100&lt;100,O12/F12*100))/100</f>
        <v>8.3333333333333315E-2</v>
      </c>
      <c r="R12" s="43">
        <f>IF(O12/G12*100&gt;=100,100,IF(O12/G12*100&lt;100,O12/G12*100))/100</f>
        <v>0.14285714285714285</v>
      </c>
      <c r="S12" s="22"/>
      <c r="T12" s="22"/>
      <c r="U12" s="22"/>
      <c r="V12" s="22"/>
    </row>
    <row r="13" spans="1:22" hidden="1">
      <c r="A13" s="31" t="s">
        <v>41</v>
      </c>
      <c r="B13" s="32"/>
      <c r="C13" s="22"/>
      <c r="D13" s="23"/>
      <c r="E13" s="24"/>
      <c r="F13" s="25"/>
      <c r="G13" s="24"/>
      <c r="H13" s="27"/>
      <c r="I13" s="25"/>
      <c r="J13" s="28"/>
      <c r="K13" s="28"/>
      <c r="L13" s="28"/>
      <c r="M13" s="28"/>
      <c r="N13" s="25"/>
      <c r="O13" s="25"/>
      <c r="P13" s="29"/>
      <c r="Q13" s="29"/>
      <c r="R13" s="30"/>
      <c r="S13" s="22"/>
      <c r="T13" s="22"/>
      <c r="U13" s="22"/>
      <c r="V13" s="46"/>
    </row>
    <row r="14" spans="1:22" ht="43.5" customHeight="1">
      <c r="A14" s="33" t="s">
        <v>42</v>
      </c>
      <c r="B14" s="34" t="s">
        <v>43</v>
      </c>
      <c r="C14" s="35">
        <v>0.85</v>
      </c>
      <c r="D14" s="36">
        <v>2765</v>
      </c>
      <c r="E14" s="24"/>
      <c r="F14" s="37">
        <f t="shared" ref="F14:F18" si="4">D14*C14</f>
        <v>2350.25</v>
      </c>
      <c r="G14" s="38">
        <f t="shared" ref="G14:G18" si="5">F14/12*7</f>
        <v>1370.9791666666665</v>
      </c>
      <c r="H14" s="39">
        <v>1636</v>
      </c>
      <c r="I14" s="37"/>
      <c r="J14" s="41"/>
      <c r="K14" s="41"/>
      <c r="L14" s="28"/>
      <c r="M14" s="28"/>
      <c r="N14" s="25"/>
      <c r="O14" s="37">
        <f>SUM(H14:N14)/12</f>
        <v>136.33333333333334</v>
      </c>
      <c r="P14" s="42">
        <f>O14/D14</f>
        <v>4.930681133212779E-2</v>
      </c>
      <c r="Q14" s="42">
        <f>IF(O14/F14*100&gt;=100,100,IF(O14/F14*100&lt;100,O14/F14*100))/100</f>
        <v>5.8008013331915048E-2</v>
      </c>
      <c r="R14" s="43">
        <f>IF(O14/G14*100&gt;=100,100,IF(O14/G14*100&lt;100,O14/G14*100))/100</f>
        <v>9.9442308568997231E-2</v>
      </c>
      <c r="S14" s="40" t="s">
        <v>27</v>
      </c>
      <c r="T14" s="44" t="s">
        <v>44</v>
      </c>
      <c r="U14" s="44" t="s">
        <v>45</v>
      </c>
      <c r="V14" s="46"/>
    </row>
    <row r="15" spans="1:22">
      <c r="A15" s="33" t="s">
        <v>46</v>
      </c>
      <c r="B15" s="34" t="s">
        <v>47</v>
      </c>
      <c r="C15" s="35">
        <v>0.88</v>
      </c>
      <c r="D15" s="45">
        <f>O14</f>
        <v>136.33333333333334</v>
      </c>
      <c r="E15" s="24"/>
      <c r="F15" s="37">
        <f t="shared" si="4"/>
        <v>119.97333333333334</v>
      </c>
      <c r="G15" s="38">
        <f t="shared" si="5"/>
        <v>69.984444444444449</v>
      </c>
      <c r="H15" s="39">
        <v>763</v>
      </c>
      <c r="I15" s="37"/>
      <c r="J15" s="41"/>
      <c r="K15" s="41"/>
      <c r="L15" s="28"/>
      <c r="M15" s="28"/>
      <c r="N15" s="25"/>
      <c r="O15" s="37">
        <f>SUM(H15:N15)/12</f>
        <v>63.583333333333336</v>
      </c>
      <c r="P15" s="42">
        <f>O15/D15</f>
        <v>0.46638141809290951</v>
      </c>
      <c r="Q15" s="42">
        <f>IF(O15/F15*100&gt;=100,100,IF(O15/F15*100&lt;100,O15/F15*100))/100</f>
        <v>0.52997888419648809</v>
      </c>
      <c r="R15" s="43">
        <f>IF(O15/G15*100&gt;=100,100,IF(O15/G15*100&lt;100,O15/G15*100))/100</f>
        <v>0.90853523005112247</v>
      </c>
      <c r="S15" s="22"/>
      <c r="T15" s="22"/>
      <c r="U15" s="22"/>
      <c r="V15" s="46"/>
    </row>
    <row r="16" spans="1:22">
      <c r="A16" s="33" t="s">
        <v>48</v>
      </c>
      <c r="B16" s="34" t="s">
        <v>49</v>
      </c>
      <c r="C16" s="35">
        <v>0.14000000000000001</v>
      </c>
      <c r="D16" s="45">
        <v>1647</v>
      </c>
      <c r="E16" s="24"/>
      <c r="F16" s="37">
        <f t="shared" si="4"/>
        <v>230.58</v>
      </c>
      <c r="G16" s="38">
        <f t="shared" si="5"/>
        <v>134.505</v>
      </c>
      <c r="H16" s="39">
        <v>176</v>
      </c>
      <c r="I16" s="37"/>
      <c r="J16" s="41"/>
      <c r="K16" s="41"/>
      <c r="L16" s="28"/>
      <c r="M16" s="28"/>
      <c r="N16" s="25"/>
      <c r="O16" s="37">
        <f>SUM(H16:N16)/12</f>
        <v>14.666666666666666</v>
      </c>
      <c r="P16" s="42">
        <f>O16/D16</f>
        <v>8.9050799433313087E-3</v>
      </c>
      <c r="Q16" s="42">
        <f>IF(O16/F16*100&gt;=100,100,IF(O16/F16*100&lt;100,O16/F16*100))/100</f>
        <v>6.3607713880937916E-2</v>
      </c>
      <c r="R16" s="43">
        <f>IF(O16/G16*100&gt;=100,100,IF(O16/G16*100&lt;100,O16/G16*100))/100</f>
        <v>0.10904179522446501</v>
      </c>
      <c r="S16" s="27"/>
      <c r="T16" s="22"/>
      <c r="U16" s="22"/>
      <c r="V16" s="46"/>
    </row>
    <row r="17" spans="1:22">
      <c r="A17" s="33" t="s">
        <v>50</v>
      </c>
      <c r="B17" s="34" t="s">
        <v>51</v>
      </c>
      <c r="C17" s="35">
        <v>0.55000000000000004</v>
      </c>
      <c r="D17" s="45">
        <v>363</v>
      </c>
      <c r="E17" s="24"/>
      <c r="F17" s="37">
        <f t="shared" si="4"/>
        <v>199.65</v>
      </c>
      <c r="G17" s="38">
        <f t="shared" si="5"/>
        <v>116.46249999999999</v>
      </c>
      <c r="H17" s="39">
        <v>8</v>
      </c>
      <c r="I17" s="37"/>
      <c r="J17" s="41"/>
      <c r="K17" s="41"/>
      <c r="L17" s="28"/>
      <c r="M17" s="28"/>
      <c r="N17" s="25"/>
      <c r="O17" s="37">
        <f t="shared" ref="O17:O18" si="6">SUM(H17:N17)</f>
        <v>8</v>
      </c>
      <c r="P17" s="42">
        <f>O17/D17</f>
        <v>2.2038567493112948E-2</v>
      </c>
      <c r="Q17" s="42">
        <f>IF(O17/F17*100&gt;=100,100,IF(O17/F17*100&lt;100,O17/F17*100))/100</f>
        <v>4.0070122714750814E-2</v>
      </c>
      <c r="R17" s="43">
        <f>IF(O17/G17*100&gt;=100,100,IF(O17/G17*100&lt;100,O17/G17*100))/100</f>
        <v>6.8691638939572836E-2</v>
      </c>
      <c r="S17" s="22"/>
      <c r="T17" s="22"/>
      <c r="U17" s="22"/>
      <c r="V17" s="22"/>
    </row>
    <row r="18" spans="1:22">
      <c r="A18" s="33" t="s">
        <v>52</v>
      </c>
      <c r="B18" s="34" t="s">
        <v>53</v>
      </c>
      <c r="C18" s="35">
        <v>0.7</v>
      </c>
      <c r="D18" s="45">
        <v>531</v>
      </c>
      <c r="E18" s="24"/>
      <c r="F18" s="37">
        <f t="shared" si="4"/>
        <v>371.7</v>
      </c>
      <c r="G18" s="38">
        <f t="shared" si="5"/>
        <v>216.82499999999999</v>
      </c>
      <c r="H18" s="39">
        <v>39</v>
      </c>
      <c r="I18" s="37"/>
      <c r="J18" s="41"/>
      <c r="K18" s="41"/>
      <c r="L18" s="28"/>
      <c r="M18" s="28"/>
      <c r="N18" s="25"/>
      <c r="O18" s="37">
        <f t="shared" si="6"/>
        <v>39</v>
      </c>
      <c r="P18" s="42">
        <f>O18/D18</f>
        <v>7.3446327683615822E-2</v>
      </c>
      <c r="Q18" s="42">
        <f>IF(O18/F18*100&gt;=100,100,IF(O18/F18*100&lt;100,O18/F18*100))/100</f>
        <v>0.10492332526230831</v>
      </c>
      <c r="R18" s="43">
        <f>IF(O18/G18*100&gt;=100,100,IF(O18/G18*100&lt;100,O18/G18*100))/100</f>
        <v>0.17986855759252854</v>
      </c>
      <c r="S18" s="22"/>
      <c r="T18" s="22"/>
      <c r="U18" s="22"/>
      <c r="V18" s="22"/>
    </row>
  </sheetData>
  <mergeCells count="14">
    <mergeCell ref="U1:U2"/>
    <mergeCell ref="V1:V2"/>
    <mergeCell ref="O1:O2"/>
    <mergeCell ref="P1:P2"/>
    <mergeCell ref="Q1:Q2"/>
    <mergeCell ref="R1:R2"/>
    <mergeCell ref="S1:S2"/>
    <mergeCell ref="T1:T2"/>
    <mergeCell ref="A1:A2"/>
    <mergeCell ref="B1:B2"/>
    <mergeCell ref="C1:C2"/>
    <mergeCell ref="D1:D2"/>
    <mergeCell ref="F1:F2"/>
    <mergeCell ref="H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2025-01-23T04:18:31Z</dcterms:created>
  <dcterms:modified xsi:type="dcterms:W3CDTF">2025-01-23T04:19:48Z</dcterms:modified>
</cp:coreProperties>
</file>