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15AEC554-1331-467D-A8C4-8911A7613338}" xr6:coauthVersionLast="47" xr6:coauthVersionMax="47" xr10:uidLastSave="{00000000-0000-0000-0000-000000000000}"/>
  <bookViews>
    <workbookView xWindow="-120" yWindow="-120" windowWidth="24240" windowHeight="13020" xr2:uid="{90B55DE6-33BF-4236-B6D5-EFBD12BEF5C7}"/>
  </bookViews>
  <sheets>
    <sheet name="NOVEM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H29" i="1" s="1"/>
  <c r="J29" i="1" s="1"/>
  <c r="H28" i="1"/>
  <c r="J28" i="1" s="1"/>
  <c r="G28" i="1"/>
  <c r="F28" i="1"/>
  <c r="G27" i="1"/>
  <c r="F27" i="1"/>
  <c r="H27" i="1" s="1"/>
  <c r="J27" i="1" s="1"/>
  <c r="H26" i="1"/>
  <c r="J26" i="1" s="1"/>
  <c r="G26" i="1"/>
  <c r="F26" i="1"/>
  <c r="G25" i="1"/>
  <c r="F25" i="1"/>
  <c r="H25" i="1" s="1"/>
  <c r="J25" i="1" s="1"/>
  <c r="H24" i="1"/>
  <c r="J24" i="1" s="1"/>
  <c r="G24" i="1"/>
  <c r="F24" i="1"/>
  <c r="G23" i="1"/>
  <c r="F23" i="1"/>
  <c r="H23" i="1" s="1"/>
  <c r="J23" i="1" s="1"/>
  <c r="H22" i="1"/>
  <c r="J22" i="1" s="1"/>
  <c r="G22" i="1"/>
  <c r="F22" i="1"/>
  <c r="H21" i="1"/>
  <c r="J21" i="1" s="1"/>
  <c r="H20" i="1"/>
  <c r="J20" i="1" s="1"/>
  <c r="H19" i="1"/>
  <c r="J19" i="1" s="1"/>
  <c r="H18" i="1"/>
  <c r="J18" i="1" s="1"/>
</calcChain>
</file>

<file path=xl/sharedStrings.xml><?xml version="1.0" encoding="utf-8"?>
<sst xmlns="http://schemas.openxmlformats.org/spreadsheetml/2006/main" count="47" uniqueCount="45">
  <si>
    <t>SASARAN JAMINAN KESEHATAN NASIONAL</t>
  </si>
  <si>
    <t>BULAN : NOVEMBER  TAHUN 2023</t>
  </si>
  <si>
    <t xml:space="preserve"> PUSKESMAS  : JANTI</t>
  </si>
  <si>
    <t>NO</t>
  </si>
  <si>
    <t>URAIAN</t>
  </si>
  <si>
    <t>JUMLAH</t>
  </si>
  <si>
    <t>A</t>
  </si>
  <si>
    <t>Sasaran UMUM</t>
  </si>
  <si>
    <t>Jumlah total penduduk</t>
  </si>
  <si>
    <t>2.</t>
  </si>
  <si>
    <t>Jumlah total penduduk miskin</t>
  </si>
  <si>
    <t>3.</t>
  </si>
  <si>
    <t>Jumlah peserta BPJS</t>
  </si>
  <si>
    <t>4.</t>
  </si>
  <si>
    <t>Jumlah peserta penerima PBIN</t>
  </si>
  <si>
    <t>Jumlah peserta penerima PBID</t>
  </si>
  <si>
    <t>B</t>
  </si>
  <si>
    <t>Capaian Kinerja SPM</t>
  </si>
  <si>
    <t xml:space="preserve">REALISASI </t>
  </si>
  <si>
    <t>TOTAL</t>
  </si>
  <si>
    <t>TARGET/</t>
  </si>
  <si>
    <t>(A)(B)</t>
  </si>
  <si>
    <t>LAKI-LAKI</t>
  </si>
  <si>
    <t>PEREMPUAN</t>
  </si>
  <si>
    <t>SASARAN</t>
  </si>
  <si>
    <t>%</t>
  </si>
  <si>
    <t>(A)</t>
  </si>
  <si>
    <t>SETAHUN</t>
  </si>
  <si>
    <t>(B)</t>
  </si>
  <si>
    <t>Cakupan Pelayanaan kesehatan ibu hamil sesuai standart pelayanan antenatal</t>
  </si>
  <si>
    <t>Cakupan pelayanan kesehatan ibu bersalin sesuai standart pelayanan persalinan</t>
  </si>
  <si>
    <t>Cakupan pelayanan kesehatan bayi baru lahir sesuai standart pelayanan kesehatan</t>
  </si>
  <si>
    <t>Cakupan pelayanan kesehatan balita sesuai standart pelayanan kesehatan</t>
  </si>
  <si>
    <t xml:space="preserve">Cakupan pelayanan kesehatan pada usia pendidikan dasar mendapatkan skrining kesehatan </t>
  </si>
  <si>
    <t>Cakupan kesehatan pada usia produktif ( usia 15-59 th ) mendapatkan skrining kesehatan</t>
  </si>
  <si>
    <t>Cakupan pelayanan kesehatan usia 60 tahun keatas mendapatkan skrining kesehatan</t>
  </si>
  <si>
    <t xml:space="preserve">Cakupan pelayanan kesehatan penderita hipertensi mendapatkan pelayanan kesehatan </t>
  </si>
  <si>
    <t>Cakupan pelayanan kesehatan penderita diabetes militus mendapatkan pelayanan kesehatan</t>
  </si>
  <si>
    <t>Cakupan pelayanan kesehatan orang dengan gangguan jiwa ( ODGJ ) mendapatkan pelayanan keksehatan</t>
  </si>
  <si>
    <t>Pelayanan kesehatan orang terduga Tuberkulosis</t>
  </si>
  <si>
    <t>Cakupan pelayanan kesehatan orang beresiko terinveksi HIV ( ibu hamil, pasien TB, pasien IMS, waria/transgender, pengguna napza, dan warga binaan lembaga pemasyarakatan mendapatkan pemeriksaaan HIV</t>
  </si>
  <si>
    <t>Malang, 3 Desember 2023</t>
  </si>
  <si>
    <t>KEPALA  PUSKESMAS JANTI</t>
  </si>
  <si>
    <t>Endang Listyowati, S.Kep.Ns,M.MKes</t>
  </si>
  <si>
    <t>NIP.19670921 198812 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</si>
</sst>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1"/>
      <scheme val="minor"/>
    </font>
    <font>
      <b/>
      <sz val="16"/>
      <name val="Calibri"/>
      <charset val="134"/>
      <scheme val="minor"/>
    </font>
    <font>
      <b/>
      <sz val="14"/>
      <name val="Calibri"/>
      <charset val="134"/>
      <scheme val="minor"/>
    </font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name val="Calibri"/>
      <charset val="134"/>
      <scheme val="minor"/>
    </font>
    <font>
      <b/>
      <sz val="10"/>
      <name val="Calibri"/>
      <charset val="134"/>
      <scheme val="minor"/>
    </font>
    <font>
      <sz val="12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2065187536243"/>
        <bgColor indexed="64"/>
      </patternFill>
    </fill>
    <fill>
      <patternFill patternType="solid">
        <fgColor theme="3" tint="0.799920651875362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3" fillId="0" borderId="6" xfId="0" applyFont="1" applyBorder="1"/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9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3" fillId="0" borderId="10" xfId="0" applyFont="1" applyBorder="1"/>
    <xf numFmtId="0" fontId="9" fillId="0" borderId="1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Alignment="1">
      <alignment horizontal="left"/>
    </xf>
    <xf numFmtId="15" fontId="3" fillId="0" borderId="0" xfId="0" applyNumberFormat="1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document%20hendy\SPM\LAPORAN%20SASARAN%20SPM%20JKN%202023.xlsx" TargetMode="External"/><Relationship Id="rId1" Type="http://schemas.openxmlformats.org/officeDocument/2006/relationships/externalLinkPath" Target="/Users/Puskesmas%20Janti/Documents/data%20C/Hendy/document%20hendy/SPM/LAPORAN%20SASARAN%20SPM%20JK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et"/>
      <sheetName val="April"/>
      <sheetName val="Mei"/>
      <sheetName val="Juni"/>
      <sheetName val="Juli"/>
      <sheetName val="AGUST"/>
      <sheetName val="SEPTEMBER"/>
      <sheetName val="OKTOBER"/>
      <sheetName val="NOVEMBER"/>
      <sheetName val="DESEMBER"/>
    </sheetNames>
    <sheetDataSet>
      <sheetData sheetId="0" refreshError="1"/>
      <sheetData sheetId="1" refreshError="1"/>
      <sheetData sheetId="2" refreshError="1"/>
      <sheetData sheetId="3">
        <row r="22">
          <cell r="F22">
            <v>2800</v>
          </cell>
        </row>
      </sheetData>
      <sheetData sheetId="4">
        <row r="22">
          <cell r="F22">
            <v>2877</v>
          </cell>
        </row>
      </sheetData>
      <sheetData sheetId="5">
        <row r="22">
          <cell r="F22">
            <v>3155</v>
          </cell>
        </row>
      </sheetData>
      <sheetData sheetId="6">
        <row r="22">
          <cell r="F22">
            <v>3704</v>
          </cell>
        </row>
      </sheetData>
      <sheetData sheetId="7">
        <row r="22">
          <cell r="F22">
            <v>3882</v>
          </cell>
        </row>
      </sheetData>
      <sheetData sheetId="8">
        <row r="22">
          <cell r="F22">
            <v>5731</v>
          </cell>
        </row>
      </sheetData>
      <sheetData sheetId="9">
        <row r="22">
          <cell r="F22">
            <v>7028</v>
          </cell>
          <cell r="G22">
            <v>7057</v>
          </cell>
        </row>
        <row r="23">
          <cell r="F23">
            <v>16448</v>
          </cell>
          <cell r="G23">
            <v>29673</v>
          </cell>
        </row>
        <row r="24">
          <cell r="F24">
            <v>4237</v>
          </cell>
          <cell r="G24">
            <v>4920</v>
          </cell>
        </row>
        <row r="25">
          <cell r="F25">
            <v>6241</v>
          </cell>
          <cell r="G25">
            <v>11466</v>
          </cell>
        </row>
        <row r="26">
          <cell r="F26">
            <v>589</v>
          </cell>
          <cell r="G26">
            <v>1095</v>
          </cell>
        </row>
        <row r="27">
          <cell r="F27">
            <v>76</v>
          </cell>
          <cell r="G27">
            <v>58</v>
          </cell>
        </row>
        <row r="28">
          <cell r="F28">
            <v>675</v>
          </cell>
          <cell r="G28">
            <v>796</v>
          </cell>
        </row>
        <row r="29">
          <cell r="F29">
            <v>127</v>
          </cell>
          <cell r="G29">
            <v>776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F47F7-EA58-4056-AD23-C9717CF810DB}">
  <dimension ref="A1:J36"/>
  <sheetViews>
    <sheetView tabSelected="1" topLeftCell="A10" workbookViewId="0">
      <selection activeCell="H5" sqref="H5"/>
    </sheetView>
  </sheetViews>
  <sheetFormatPr defaultRowHeight="15"/>
  <cols>
    <col min="5" max="5" width="185.140625" customWidth="1"/>
  </cols>
  <sheetData>
    <row r="1" spans="1:10" ht="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>
      <c r="A5" s="4" t="s">
        <v>2</v>
      </c>
      <c r="B5" s="4"/>
      <c r="C5" s="4"/>
      <c r="D5" s="4"/>
      <c r="E5" s="4"/>
      <c r="F5" s="5"/>
      <c r="G5" s="5"/>
      <c r="H5" s="6"/>
      <c r="I5" s="6"/>
      <c r="J5" s="6"/>
    </row>
    <row r="6" spans="1:10" ht="15.75">
      <c r="A6" s="3"/>
      <c r="B6" s="7"/>
      <c r="C6" s="7"/>
      <c r="D6" s="3"/>
      <c r="E6" s="7"/>
      <c r="F6" s="7"/>
      <c r="G6" s="7"/>
      <c r="H6" s="3"/>
      <c r="I6" s="3"/>
      <c r="J6" s="3"/>
    </row>
    <row r="7" spans="1:10">
      <c r="A7" s="8" t="s">
        <v>3</v>
      </c>
      <c r="B7" s="9" t="s">
        <v>4</v>
      </c>
      <c r="C7" s="9"/>
      <c r="D7" s="9"/>
      <c r="E7" s="9"/>
      <c r="F7" s="10" t="s">
        <v>5</v>
      </c>
      <c r="G7" s="10"/>
      <c r="H7" s="10"/>
      <c r="I7" s="10"/>
      <c r="J7" s="10"/>
    </row>
    <row r="8" spans="1:10">
      <c r="A8" s="8" t="s">
        <v>6</v>
      </c>
      <c r="B8" s="11" t="s">
        <v>7</v>
      </c>
      <c r="C8" s="11"/>
      <c r="D8" s="11"/>
      <c r="E8" s="11"/>
      <c r="F8" s="10"/>
      <c r="G8" s="10"/>
      <c r="H8" s="10"/>
      <c r="I8" s="10"/>
      <c r="J8" s="10"/>
    </row>
    <row r="9" spans="1:10" ht="15.75">
      <c r="A9" s="12"/>
      <c r="B9" s="13">
        <v>1</v>
      </c>
      <c r="C9" s="14" t="s">
        <v>8</v>
      </c>
      <c r="D9" s="14"/>
      <c r="E9" s="14"/>
      <c r="F9" s="15">
        <v>81113</v>
      </c>
      <c r="G9" s="16"/>
      <c r="H9" s="16"/>
      <c r="I9" s="16"/>
      <c r="J9" s="17"/>
    </row>
    <row r="10" spans="1:10" ht="15.75">
      <c r="A10" s="12"/>
      <c r="B10" s="13" t="s">
        <v>9</v>
      </c>
      <c r="C10" s="14" t="s">
        <v>10</v>
      </c>
      <c r="D10" s="14"/>
      <c r="E10" s="14"/>
      <c r="F10" s="18"/>
      <c r="G10" s="18"/>
      <c r="H10" s="18"/>
      <c r="I10" s="18"/>
      <c r="J10" s="18"/>
    </row>
    <row r="11" spans="1:10" ht="15.75">
      <c r="A11" s="12"/>
      <c r="B11" s="13" t="s">
        <v>11</v>
      </c>
      <c r="C11" s="14" t="s">
        <v>12</v>
      </c>
      <c r="D11" s="14"/>
      <c r="E11" s="14"/>
      <c r="F11" s="19">
        <v>39212</v>
      </c>
      <c r="G11" s="19"/>
      <c r="H11" s="19"/>
      <c r="I11" s="19"/>
      <c r="J11" s="19"/>
    </row>
    <row r="12" spans="1:10" ht="15.75">
      <c r="A12" s="12"/>
      <c r="B12" s="13" t="s">
        <v>13</v>
      </c>
      <c r="C12" s="14" t="s">
        <v>14</v>
      </c>
      <c r="D12" s="14"/>
      <c r="E12" s="14"/>
      <c r="F12" s="19"/>
      <c r="G12" s="19"/>
      <c r="H12" s="19"/>
      <c r="I12" s="19"/>
      <c r="J12" s="19"/>
    </row>
    <row r="13" spans="1:10" ht="15.75">
      <c r="A13" s="12"/>
      <c r="B13" s="13">
        <v>5</v>
      </c>
      <c r="C13" s="20" t="s">
        <v>15</v>
      </c>
      <c r="D13" s="20"/>
      <c r="E13" s="20"/>
      <c r="F13" s="21"/>
      <c r="G13" s="21"/>
      <c r="H13" s="21"/>
      <c r="I13" s="21"/>
      <c r="J13" s="21"/>
    </row>
    <row r="14" spans="1:10" ht="15.75">
      <c r="A14" s="22" t="s">
        <v>16</v>
      </c>
      <c r="B14" s="23" t="s">
        <v>17</v>
      </c>
      <c r="C14" s="24"/>
      <c r="D14" s="24"/>
      <c r="E14" s="24"/>
      <c r="F14" s="25" t="s">
        <v>18</v>
      </c>
      <c r="G14" s="26" t="s">
        <v>18</v>
      </c>
      <c r="H14" s="27" t="s">
        <v>19</v>
      </c>
      <c r="I14" s="27" t="s">
        <v>20</v>
      </c>
      <c r="J14" s="27" t="s">
        <v>21</v>
      </c>
    </row>
    <row r="15" spans="1:10" ht="15.75">
      <c r="A15" s="28"/>
      <c r="B15" s="29"/>
      <c r="C15" s="30"/>
      <c r="D15" s="30"/>
      <c r="E15" s="30"/>
      <c r="F15" s="31" t="s">
        <v>22</v>
      </c>
      <c r="G15" s="32" t="s">
        <v>23</v>
      </c>
      <c r="H15" s="33" t="s">
        <v>18</v>
      </c>
      <c r="I15" s="33" t="s">
        <v>24</v>
      </c>
      <c r="J15" s="33" t="s">
        <v>25</v>
      </c>
    </row>
    <row r="16" spans="1:10" ht="15.75">
      <c r="A16" s="28"/>
      <c r="B16" s="29"/>
      <c r="C16" s="30"/>
      <c r="D16" s="30"/>
      <c r="E16" s="30"/>
      <c r="F16" s="34"/>
      <c r="G16" s="34"/>
      <c r="H16" s="33" t="s">
        <v>26</v>
      </c>
      <c r="I16" s="33" t="s">
        <v>27</v>
      </c>
      <c r="J16" s="33"/>
    </row>
    <row r="17" spans="1:10" ht="15.75">
      <c r="A17" s="35"/>
      <c r="B17" s="36"/>
      <c r="C17" s="37"/>
      <c r="D17" s="37"/>
      <c r="E17" s="37"/>
      <c r="F17" s="38"/>
      <c r="G17" s="38"/>
      <c r="H17" s="39"/>
      <c r="I17" s="39" t="s">
        <v>28</v>
      </c>
      <c r="J17" s="39"/>
    </row>
    <row r="18" spans="1:10" ht="15.75">
      <c r="A18" s="40"/>
      <c r="B18" s="13">
        <v>1</v>
      </c>
      <c r="C18" s="41" t="s">
        <v>29</v>
      </c>
      <c r="D18" s="42"/>
      <c r="E18" s="43"/>
      <c r="F18" s="44">
        <v>0</v>
      </c>
      <c r="G18" s="45">
        <v>1128</v>
      </c>
      <c r="H18" s="45">
        <f t="shared" ref="H18:H29" si="0">F18+G18</f>
        <v>1128</v>
      </c>
      <c r="I18" s="13">
        <v>1258</v>
      </c>
      <c r="J18" s="46">
        <f>H18/I18*100</f>
        <v>89.666136724960253</v>
      </c>
    </row>
    <row r="19" spans="1:10" ht="15.75">
      <c r="A19" s="47"/>
      <c r="B19" s="13">
        <v>2</v>
      </c>
      <c r="C19" s="41" t="s">
        <v>30</v>
      </c>
      <c r="D19" s="42"/>
      <c r="E19" s="43"/>
      <c r="F19" s="44">
        <v>0</v>
      </c>
      <c r="G19" s="45">
        <v>1052</v>
      </c>
      <c r="H19" s="45">
        <f t="shared" si="0"/>
        <v>1052</v>
      </c>
      <c r="I19" s="13">
        <v>1202</v>
      </c>
      <c r="J19" s="46">
        <f>H19/I19*100</f>
        <v>87.520798668885192</v>
      </c>
    </row>
    <row r="20" spans="1:10" ht="15.75">
      <c r="A20" s="47"/>
      <c r="B20" s="13">
        <v>3</v>
      </c>
      <c r="C20" s="48" t="s">
        <v>31</v>
      </c>
      <c r="D20" s="48"/>
      <c r="E20" s="48"/>
      <c r="F20" s="44">
        <v>511</v>
      </c>
      <c r="G20" s="45">
        <v>520</v>
      </c>
      <c r="H20" s="45">
        <f t="shared" si="0"/>
        <v>1031</v>
      </c>
      <c r="I20" s="13">
        <v>1145</v>
      </c>
      <c r="J20" s="46">
        <f t="shared" ref="J20:J29" si="1">H20/I20*100</f>
        <v>90.043668122270731</v>
      </c>
    </row>
    <row r="21" spans="1:10" ht="15.75">
      <c r="A21" s="47"/>
      <c r="B21" s="13">
        <v>4</v>
      </c>
      <c r="C21" s="41" t="s">
        <v>32</v>
      </c>
      <c r="D21" s="42"/>
      <c r="E21" s="43"/>
      <c r="F21" s="44">
        <v>1787</v>
      </c>
      <c r="G21" s="45">
        <v>1810</v>
      </c>
      <c r="H21" s="45">
        <f t="shared" si="0"/>
        <v>3597</v>
      </c>
      <c r="I21" s="13">
        <v>4216</v>
      </c>
      <c r="J21" s="46">
        <f t="shared" si="1"/>
        <v>85.317836812144208</v>
      </c>
    </row>
    <row r="22" spans="1:10" ht="15.75">
      <c r="A22" s="47"/>
      <c r="B22" s="13">
        <v>5</v>
      </c>
      <c r="C22" s="48" t="s">
        <v>33</v>
      </c>
      <c r="D22" s="48"/>
      <c r="E22" s="48"/>
      <c r="F22" s="49">
        <f>[1]OKTOBER!F22+463</f>
        <v>7491</v>
      </c>
      <c r="G22" s="13">
        <f>[1]OKTOBER!G22+410</f>
        <v>7467</v>
      </c>
      <c r="H22" s="13">
        <f t="shared" si="0"/>
        <v>14958</v>
      </c>
      <c r="I22" s="13">
        <v>8970</v>
      </c>
      <c r="J22" s="50">
        <f t="shared" si="1"/>
        <v>166.75585284280936</v>
      </c>
    </row>
    <row r="23" spans="1:10" ht="15.75">
      <c r="A23" s="47"/>
      <c r="B23" s="51">
        <v>6</v>
      </c>
      <c r="C23" s="41" t="s">
        <v>34</v>
      </c>
      <c r="D23" s="42"/>
      <c r="E23" s="43"/>
      <c r="F23" s="49">
        <f>[1]OKTOBER!F23+1430</f>
        <v>17878</v>
      </c>
      <c r="G23" s="13">
        <f>[1]OKTOBER!G23+2660</f>
        <v>32333</v>
      </c>
      <c r="H23" s="13">
        <f t="shared" si="0"/>
        <v>50211</v>
      </c>
      <c r="I23" s="13">
        <v>55353</v>
      </c>
      <c r="J23" s="50">
        <f t="shared" si="1"/>
        <v>90.71053059454772</v>
      </c>
    </row>
    <row r="24" spans="1:10" ht="15.75">
      <c r="A24" s="47"/>
      <c r="B24" s="13">
        <v>7</v>
      </c>
      <c r="C24" s="48" t="s">
        <v>35</v>
      </c>
      <c r="D24" s="48"/>
      <c r="E24" s="48"/>
      <c r="F24" s="49">
        <f>[1]OKTOBER!F24+400</f>
        <v>4637</v>
      </c>
      <c r="G24" s="13">
        <f>[1]OKTOBER!G24+542</f>
        <v>5462</v>
      </c>
      <c r="H24" s="13">
        <f t="shared" si="0"/>
        <v>10099</v>
      </c>
      <c r="I24" s="52">
        <v>10499</v>
      </c>
      <c r="J24" s="50">
        <f t="shared" si="1"/>
        <v>96.190113344128008</v>
      </c>
    </row>
    <row r="25" spans="1:10" ht="15.75">
      <c r="A25" s="47"/>
      <c r="B25" s="13">
        <v>8</v>
      </c>
      <c r="C25" s="41" t="s">
        <v>36</v>
      </c>
      <c r="D25" s="42"/>
      <c r="E25" s="43"/>
      <c r="F25" s="49">
        <f>[1]OKTOBER!F25+693</f>
        <v>6934</v>
      </c>
      <c r="G25" s="13">
        <f>[1]OKTOBER!G25+851</f>
        <v>12317</v>
      </c>
      <c r="H25" s="13">
        <f t="shared" si="0"/>
        <v>19251</v>
      </c>
      <c r="I25" s="52">
        <v>21007</v>
      </c>
      <c r="J25" s="50">
        <f t="shared" si="1"/>
        <v>91.640881610891611</v>
      </c>
    </row>
    <row r="26" spans="1:10" ht="15.75">
      <c r="A26" s="47"/>
      <c r="B26" s="13">
        <v>9</v>
      </c>
      <c r="C26" s="48" t="s">
        <v>37</v>
      </c>
      <c r="D26" s="48"/>
      <c r="E26" s="48"/>
      <c r="F26" s="49">
        <f>[1]OKTOBER!F26+57</f>
        <v>646</v>
      </c>
      <c r="G26" s="13">
        <f>[1]OKTOBER!G26+71</f>
        <v>1166</v>
      </c>
      <c r="H26" s="13">
        <f t="shared" si="0"/>
        <v>1812</v>
      </c>
      <c r="I26" s="52">
        <v>1896</v>
      </c>
      <c r="J26" s="50">
        <f t="shared" si="1"/>
        <v>95.569620253164558</v>
      </c>
    </row>
    <row r="27" spans="1:10" ht="15.75">
      <c r="A27" s="47"/>
      <c r="B27" s="13">
        <v>10</v>
      </c>
      <c r="C27" s="48" t="s">
        <v>38</v>
      </c>
      <c r="D27" s="48"/>
      <c r="E27" s="48"/>
      <c r="F27" s="49">
        <f>[1]OKTOBER!F27+5</f>
        <v>81</v>
      </c>
      <c r="G27" s="13">
        <f>[1]OKTOBER!G27+3</f>
        <v>61</v>
      </c>
      <c r="H27" s="13">
        <f t="shared" si="0"/>
        <v>142</v>
      </c>
      <c r="I27" s="13">
        <v>150</v>
      </c>
      <c r="J27" s="50">
        <f t="shared" si="1"/>
        <v>94.666666666666671</v>
      </c>
    </row>
    <row r="28" spans="1:10" ht="15.75">
      <c r="A28" s="47"/>
      <c r="B28" s="13">
        <v>11</v>
      </c>
      <c r="C28" s="48" t="s">
        <v>39</v>
      </c>
      <c r="D28" s="48"/>
      <c r="E28" s="48"/>
      <c r="F28" s="49">
        <f>[1]OKTOBER!F28+118</f>
        <v>793</v>
      </c>
      <c r="G28" s="49">
        <f>[1]OKTOBER!G28+143</f>
        <v>939</v>
      </c>
      <c r="H28" s="13">
        <f t="shared" si="0"/>
        <v>1732</v>
      </c>
      <c r="I28" s="13">
        <v>1652</v>
      </c>
      <c r="J28" s="50">
        <f t="shared" si="1"/>
        <v>104.84261501210655</v>
      </c>
    </row>
    <row r="29" spans="1:10" ht="15.75">
      <c r="A29" s="53"/>
      <c r="B29" s="13">
        <v>12</v>
      </c>
      <c r="C29" s="48" t="s">
        <v>40</v>
      </c>
      <c r="D29" s="48"/>
      <c r="E29" s="48"/>
      <c r="F29" s="44">
        <f>[1]OKTOBER!F29+3</f>
        <v>130</v>
      </c>
      <c r="G29" s="45">
        <f>[1]OKTOBER!G29+70</f>
        <v>846</v>
      </c>
      <c r="H29" s="45">
        <f t="shared" si="0"/>
        <v>976</v>
      </c>
      <c r="I29" s="54">
        <v>900</v>
      </c>
      <c r="J29" s="46">
        <f t="shared" si="1"/>
        <v>108.44444444444446</v>
      </c>
    </row>
    <row r="30" spans="1:10">
      <c r="A30" s="3"/>
      <c r="B30" s="55"/>
      <c r="C30" s="55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56" t="s">
        <v>41</v>
      </c>
      <c r="H31" s="57"/>
      <c r="I31" s="3"/>
      <c r="J31" s="3"/>
    </row>
    <row r="32" spans="1:10" ht="15.75">
      <c r="A32" s="3"/>
      <c r="B32" s="3"/>
      <c r="C32" s="3"/>
      <c r="D32" s="3"/>
      <c r="E32" s="3"/>
      <c r="F32" s="3"/>
      <c r="G32" s="58" t="s">
        <v>42</v>
      </c>
      <c r="H32" s="58"/>
      <c r="I32" s="58"/>
      <c r="J32" s="3"/>
    </row>
    <row r="33" spans="1:10" ht="15.75">
      <c r="A33" s="3"/>
      <c r="B33" s="3"/>
      <c r="C33" s="3"/>
      <c r="D33" s="3"/>
      <c r="E33" s="3"/>
      <c r="F33" s="3"/>
      <c r="G33" s="59"/>
      <c r="H33" s="60"/>
      <c r="I33" s="59"/>
      <c r="J33" s="3"/>
    </row>
    <row r="34" spans="1:10" ht="15.75">
      <c r="A34" s="3"/>
      <c r="B34" s="3"/>
      <c r="C34" s="3"/>
      <c r="D34" s="3"/>
      <c r="E34" s="3"/>
      <c r="F34" s="3"/>
      <c r="G34" s="59"/>
      <c r="H34" s="60"/>
      <c r="I34" s="59"/>
      <c r="J34" s="3"/>
    </row>
    <row r="35" spans="1:10" ht="15.75">
      <c r="A35" s="3"/>
      <c r="B35" s="3"/>
      <c r="C35" s="3"/>
      <c r="D35" s="3"/>
      <c r="E35" s="3"/>
      <c r="F35" s="3"/>
      <c r="G35" s="61" t="s">
        <v>43</v>
      </c>
      <c r="H35" s="61"/>
      <c r="I35" s="61"/>
      <c r="J35" s="3"/>
    </row>
    <row r="36" spans="1:10" ht="15.75">
      <c r="A36" s="3"/>
      <c r="B36" s="3"/>
      <c r="C36" s="3"/>
      <c r="D36" s="3"/>
      <c r="E36" s="3"/>
      <c r="F36" s="3"/>
      <c r="G36" s="62" t="s">
        <v>44</v>
      </c>
      <c r="H36" s="62"/>
      <c r="I36" s="62"/>
      <c r="J36" s="3"/>
    </row>
  </sheetData>
  <mergeCells count="32">
    <mergeCell ref="C28:E28"/>
    <mergeCell ref="C29:E29"/>
    <mergeCell ref="G32:I32"/>
    <mergeCell ref="G36:I36"/>
    <mergeCell ref="C22:E22"/>
    <mergeCell ref="C23:E23"/>
    <mergeCell ref="C24:E24"/>
    <mergeCell ref="C25:E25"/>
    <mergeCell ref="C26:E26"/>
    <mergeCell ref="C27:E27"/>
    <mergeCell ref="A14:A17"/>
    <mergeCell ref="B14:E17"/>
    <mergeCell ref="C18:E18"/>
    <mergeCell ref="C19:E19"/>
    <mergeCell ref="C20:E20"/>
    <mergeCell ref="C21:E21"/>
    <mergeCell ref="A9:A13"/>
    <mergeCell ref="C9:E9"/>
    <mergeCell ref="F9:J9"/>
    <mergeCell ref="C10:E10"/>
    <mergeCell ref="F10:J10"/>
    <mergeCell ref="C11:E11"/>
    <mergeCell ref="F11:J11"/>
    <mergeCell ref="C12:E12"/>
    <mergeCell ref="F12:J12"/>
    <mergeCell ref="F13:J13"/>
    <mergeCell ref="A1:J1"/>
    <mergeCell ref="A2:J2"/>
    <mergeCell ref="A5:E5"/>
    <mergeCell ref="B7:E7"/>
    <mergeCell ref="F7:J8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2024-02-12T04:25:37Z</dcterms:created>
  <dcterms:modified xsi:type="dcterms:W3CDTF">2024-02-12T04:38:14Z</dcterms:modified>
</cp:coreProperties>
</file>