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ZOAN\Downloads\SIPPTMEWA\"/>
    </mc:Choice>
  </mc:AlternateContent>
  <xr:revisionPtr revIDLastSave="0" documentId="13_ncr:1_{1546ABD6-89C9-4200-8165-F980CA0CCD4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urv. Gilut" sheetId="18" r:id="rId1"/>
    <sheet name="Per Puskesmas - Rekap KTR" sheetId="25" state="hidden" r:id="rId2"/>
    <sheet name="Per Puskesmas Rekap UBM" sheetId="26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26" l="1"/>
  <c r="H25" i="26"/>
  <c r="F25" i="26"/>
  <c r="E25" i="26"/>
  <c r="C25" i="26"/>
  <c r="B25" i="26"/>
  <c r="A25" i="26"/>
  <c r="I24" i="26"/>
  <c r="H24" i="26"/>
  <c r="F24" i="26"/>
  <c r="E24" i="26"/>
  <c r="C24" i="26"/>
  <c r="B24" i="26"/>
  <c r="A24" i="26"/>
  <c r="I23" i="26"/>
  <c r="H23" i="26"/>
  <c r="F23" i="26"/>
  <c r="E23" i="26"/>
  <c r="C23" i="26"/>
  <c r="B23" i="26"/>
  <c r="A23" i="26"/>
  <c r="I22" i="26"/>
  <c r="H22" i="26"/>
  <c r="F22" i="26"/>
  <c r="E22" i="26"/>
  <c r="C22" i="26"/>
  <c r="B22" i="26"/>
  <c r="A22" i="26"/>
  <c r="I21" i="26"/>
  <c r="H21" i="26"/>
  <c r="F21" i="26"/>
  <c r="E21" i="26"/>
  <c r="C21" i="26"/>
  <c r="B21" i="26"/>
  <c r="A21" i="26"/>
  <c r="I20" i="26"/>
  <c r="H20" i="26"/>
  <c r="F20" i="26"/>
  <c r="E20" i="26"/>
  <c r="C20" i="26"/>
  <c r="B20" i="26"/>
  <c r="A20" i="26"/>
  <c r="I19" i="26"/>
  <c r="H19" i="26"/>
  <c r="F19" i="26"/>
  <c r="E19" i="26"/>
  <c r="C19" i="26"/>
  <c r="B19" i="26"/>
  <c r="A19" i="26"/>
  <c r="I18" i="26"/>
  <c r="H18" i="26"/>
  <c r="F18" i="26"/>
  <c r="E18" i="26"/>
  <c r="C18" i="26"/>
  <c r="B18" i="26"/>
  <c r="A18" i="26"/>
  <c r="I17" i="26"/>
  <c r="H17" i="26"/>
  <c r="F17" i="26"/>
  <c r="E17" i="26"/>
  <c r="C17" i="26"/>
  <c r="B17" i="26"/>
  <c r="A17" i="26"/>
  <c r="I16" i="26"/>
  <c r="H16" i="26"/>
  <c r="F16" i="26"/>
  <c r="E16" i="26"/>
  <c r="C16" i="26"/>
  <c r="B16" i="26"/>
  <c r="A16" i="26"/>
  <c r="I15" i="26"/>
  <c r="H15" i="26"/>
  <c r="F15" i="26"/>
  <c r="E15" i="26"/>
  <c r="C15" i="26"/>
  <c r="B15" i="26"/>
  <c r="A15" i="26"/>
  <c r="I14" i="26"/>
  <c r="H14" i="26"/>
  <c r="F14" i="26"/>
  <c r="E14" i="26"/>
  <c r="C14" i="26"/>
  <c r="B14" i="26"/>
  <c r="A14" i="26"/>
  <c r="I13" i="26"/>
  <c r="H13" i="26"/>
  <c r="F13" i="26"/>
  <c r="E13" i="26"/>
  <c r="C13" i="26"/>
  <c r="B13" i="26"/>
  <c r="A13" i="26"/>
  <c r="I12" i="26"/>
  <c r="H12" i="26"/>
  <c r="F12" i="26"/>
  <c r="E12" i="26"/>
  <c r="C12" i="26"/>
  <c r="B12" i="26"/>
  <c r="A12" i="26"/>
  <c r="I11" i="26"/>
  <c r="H11" i="26"/>
  <c r="F11" i="26"/>
  <c r="E11" i="26"/>
  <c r="C11" i="26"/>
  <c r="B11" i="26"/>
  <c r="A11" i="26"/>
  <c r="I10" i="26"/>
  <c r="H10" i="26"/>
  <c r="F10" i="26"/>
  <c r="E10" i="26"/>
  <c r="C10" i="26"/>
  <c r="B10" i="26"/>
  <c r="A10" i="26"/>
  <c r="I24" i="25"/>
  <c r="H24" i="25"/>
  <c r="G24" i="25"/>
  <c r="F24" i="25"/>
  <c r="E24" i="25"/>
  <c r="D24" i="25"/>
  <c r="C24" i="25"/>
  <c r="B24" i="25"/>
  <c r="I23" i="25"/>
  <c r="H23" i="25"/>
  <c r="G23" i="25"/>
  <c r="F23" i="25"/>
  <c r="E23" i="25"/>
  <c r="D23" i="25"/>
  <c r="C23" i="25"/>
  <c r="B23" i="25"/>
  <c r="I22" i="25"/>
  <c r="H22" i="25"/>
  <c r="G22" i="25"/>
  <c r="F22" i="25"/>
  <c r="E22" i="25"/>
  <c r="D22" i="25"/>
  <c r="C22" i="25"/>
  <c r="B22" i="25"/>
  <c r="I21" i="25"/>
  <c r="H21" i="25"/>
  <c r="G21" i="25"/>
  <c r="F21" i="25"/>
  <c r="E21" i="25"/>
  <c r="D21" i="25"/>
  <c r="C21" i="25"/>
  <c r="B21" i="25"/>
  <c r="I20" i="25"/>
  <c r="H20" i="25"/>
  <c r="G20" i="25"/>
  <c r="F20" i="25"/>
  <c r="E20" i="25"/>
  <c r="D20" i="25"/>
  <c r="C20" i="25"/>
  <c r="B20" i="25"/>
  <c r="I19" i="25"/>
  <c r="H19" i="25"/>
  <c r="G19" i="25"/>
  <c r="F19" i="25"/>
  <c r="E19" i="25"/>
  <c r="D19" i="25"/>
  <c r="C19" i="25"/>
  <c r="B19" i="25"/>
  <c r="I18" i="25"/>
  <c r="H18" i="25"/>
  <c r="G18" i="25"/>
  <c r="F18" i="25"/>
  <c r="E18" i="25"/>
  <c r="D18" i="25"/>
  <c r="C18" i="25"/>
  <c r="B18" i="25"/>
  <c r="I17" i="25"/>
  <c r="H17" i="25"/>
  <c r="G17" i="25"/>
  <c r="F17" i="25"/>
  <c r="E17" i="25"/>
  <c r="D17" i="25"/>
  <c r="C17" i="25"/>
  <c r="B17" i="25"/>
  <c r="I16" i="25"/>
  <c r="H16" i="25"/>
  <c r="G16" i="25"/>
  <c r="F16" i="25"/>
  <c r="E16" i="25"/>
  <c r="D16" i="25"/>
  <c r="C16" i="25"/>
  <c r="B16" i="25"/>
  <c r="I15" i="25"/>
  <c r="H15" i="25"/>
  <c r="G15" i="25"/>
  <c r="F15" i="25"/>
  <c r="E15" i="25"/>
  <c r="D15" i="25"/>
  <c r="C15" i="25"/>
  <c r="B15" i="25"/>
  <c r="I14" i="25"/>
  <c r="H14" i="25"/>
  <c r="G14" i="25"/>
  <c r="F14" i="25"/>
  <c r="E14" i="25"/>
  <c r="D14" i="25"/>
  <c r="C14" i="25"/>
  <c r="B14" i="25"/>
  <c r="I13" i="25"/>
  <c r="H13" i="25"/>
  <c r="G13" i="25"/>
  <c r="F13" i="25"/>
  <c r="E13" i="25"/>
  <c r="D13" i="25"/>
  <c r="C13" i="25"/>
  <c r="B13" i="25"/>
  <c r="I12" i="25"/>
  <c r="H12" i="25"/>
  <c r="G12" i="25"/>
  <c r="F12" i="25"/>
  <c r="E12" i="25"/>
  <c r="D12" i="25"/>
  <c r="C12" i="25"/>
  <c r="B12" i="25"/>
  <c r="I11" i="25"/>
  <c r="H11" i="25"/>
  <c r="G11" i="25"/>
  <c r="F11" i="25"/>
  <c r="E11" i="25"/>
  <c r="D11" i="25"/>
  <c r="C11" i="25"/>
  <c r="B11" i="25"/>
  <c r="I10" i="25"/>
  <c r="H10" i="25"/>
  <c r="G10" i="25"/>
  <c r="F10" i="25"/>
  <c r="E10" i="25"/>
  <c r="D10" i="25"/>
  <c r="C10" i="25"/>
  <c r="B10" i="25"/>
  <c r="I9" i="25"/>
  <c r="H9" i="25"/>
  <c r="G9" i="25"/>
  <c r="F9" i="25"/>
  <c r="E9" i="25"/>
  <c r="D9" i="25"/>
  <c r="C9" i="25"/>
  <c r="B9" i="25"/>
  <c r="P464" i="18"/>
  <c r="Q464" i="18" s="1"/>
  <c r="O464" i="18"/>
  <c r="K464" i="18"/>
  <c r="J464" i="18"/>
  <c r="I464" i="18"/>
  <c r="H464" i="18"/>
  <c r="G464" i="18"/>
  <c r="F464" i="18"/>
  <c r="E464" i="18"/>
  <c r="D464" i="18"/>
  <c r="L464" i="18" s="1"/>
  <c r="Q463" i="18"/>
  <c r="P463" i="18"/>
  <c r="O463" i="18"/>
  <c r="K463" i="18"/>
  <c r="J463" i="18"/>
  <c r="I463" i="18"/>
  <c r="H463" i="18"/>
  <c r="G463" i="18"/>
  <c r="F463" i="18"/>
  <c r="E463" i="18"/>
  <c r="D463" i="18"/>
  <c r="L463" i="18" s="1"/>
  <c r="P462" i="18"/>
  <c r="O462" i="18"/>
  <c r="Q462" i="18" s="1"/>
  <c r="K462" i="18"/>
  <c r="J462" i="18"/>
  <c r="I462" i="18"/>
  <c r="H462" i="18"/>
  <c r="G462" i="18"/>
  <c r="F462" i="18"/>
  <c r="E462" i="18"/>
  <c r="M462" i="18" s="1"/>
  <c r="D462" i="18"/>
  <c r="L462" i="18" s="1"/>
  <c r="N462" i="18" s="1"/>
  <c r="P461" i="18"/>
  <c r="O461" i="18"/>
  <c r="Q461" i="18" s="1"/>
  <c r="M461" i="18"/>
  <c r="K461" i="18"/>
  <c r="J461" i="18"/>
  <c r="I461" i="18"/>
  <c r="H461" i="18"/>
  <c r="G461" i="18"/>
  <c r="F461" i="18"/>
  <c r="E461" i="18"/>
  <c r="D461" i="18"/>
  <c r="P460" i="18"/>
  <c r="O460" i="18"/>
  <c r="Q460" i="18" s="1"/>
  <c r="K460" i="18"/>
  <c r="J460" i="18"/>
  <c r="I460" i="18"/>
  <c r="H460" i="18"/>
  <c r="G460" i="18"/>
  <c r="F460" i="18"/>
  <c r="E460" i="18"/>
  <c r="D460" i="18"/>
  <c r="L460" i="18" s="1"/>
  <c r="P459" i="18"/>
  <c r="O459" i="18"/>
  <c r="Q459" i="18" s="1"/>
  <c r="M459" i="18"/>
  <c r="K459" i="18"/>
  <c r="J459" i="18"/>
  <c r="I459" i="18"/>
  <c r="H459" i="18"/>
  <c r="G459" i="18"/>
  <c r="F459" i="18"/>
  <c r="E459" i="18"/>
  <c r="D459" i="18"/>
  <c r="L459" i="18" s="1"/>
  <c r="N459" i="18" s="1"/>
  <c r="Q458" i="18"/>
  <c r="P458" i="18"/>
  <c r="O458" i="18"/>
  <c r="K458" i="18"/>
  <c r="J458" i="18"/>
  <c r="I458" i="18"/>
  <c r="H458" i="18"/>
  <c r="G458" i="18"/>
  <c r="F458" i="18"/>
  <c r="E458" i="18"/>
  <c r="D458" i="18"/>
  <c r="Q457" i="18"/>
  <c r="P457" i="18"/>
  <c r="O457" i="18"/>
  <c r="K457" i="18"/>
  <c r="J457" i="18"/>
  <c r="I457" i="18"/>
  <c r="H457" i="18"/>
  <c r="G457" i="18"/>
  <c r="F457" i="18"/>
  <c r="E457" i="18"/>
  <c r="M457" i="18" s="1"/>
  <c r="D457" i="18"/>
  <c r="L457" i="18" s="1"/>
  <c r="N457" i="18" s="1"/>
  <c r="P456" i="18"/>
  <c r="Q456" i="18" s="1"/>
  <c r="O456" i="18"/>
  <c r="K456" i="18"/>
  <c r="J456" i="18"/>
  <c r="I456" i="18"/>
  <c r="H456" i="18"/>
  <c r="G456" i="18"/>
  <c r="F456" i="18"/>
  <c r="E456" i="18"/>
  <c r="M456" i="18" s="1"/>
  <c r="D456" i="18"/>
  <c r="S455" i="18"/>
  <c r="Q455" i="18"/>
  <c r="P455" i="18"/>
  <c r="O455" i="18"/>
  <c r="K455" i="18"/>
  <c r="J455" i="18"/>
  <c r="I455" i="18"/>
  <c r="H455" i="18"/>
  <c r="G455" i="18"/>
  <c r="F455" i="18"/>
  <c r="E455" i="18"/>
  <c r="D455" i="18"/>
  <c r="L455" i="18" s="1"/>
  <c r="P454" i="18"/>
  <c r="O454" i="18"/>
  <c r="Q454" i="18" s="1"/>
  <c r="K454" i="18"/>
  <c r="J454" i="18"/>
  <c r="I454" i="18"/>
  <c r="H454" i="18"/>
  <c r="G454" i="18"/>
  <c r="F454" i="18"/>
  <c r="E454" i="18"/>
  <c r="M454" i="18" s="1"/>
  <c r="D454" i="18"/>
  <c r="L454" i="18" s="1"/>
  <c r="P453" i="18"/>
  <c r="O453" i="18"/>
  <c r="Q453" i="18" s="1"/>
  <c r="K453" i="18"/>
  <c r="M453" i="18" s="1"/>
  <c r="J453" i="18"/>
  <c r="I453" i="18"/>
  <c r="H453" i="18"/>
  <c r="G453" i="18"/>
  <c r="F453" i="18"/>
  <c r="E453" i="18"/>
  <c r="D453" i="18"/>
  <c r="P452" i="18"/>
  <c r="O452" i="18"/>
  <c r="Q452" i="18" s="1"/>
  <c r="K452" i="18"/>
  <c r="J452" i="18"/>
  <c r="I452" i="18"/>
  <c r="H452" i="18"/>
  <c r="G452" i="18"/>
  <c r="F452" i="18"/>
  <c r="E452" i="18"/>
  <c r="D452" i="18"/>
  <c r="Q451" i="18"/>
  <c r="P451" i="18"/>
  <c r="O451" i="18"/>
  <c r="M451" i="18"/>
  <c r="K451" i="18"/>
  <c r="J451" i="18"/>
  <c r="I451" i="18"/>
  <c r="H451" i="18"/>
  <c r="G451" i="18"/>
  <c r="F451" i="18"/>
  <c r="E451" i="18"/>
  <c r="D451" i="18"/>
  <c r="L451" i="18" s="1"/>
  <c r="N451" i="18" s="1"/>
  <c r="P450" i="18"/>
  <c r="O450" i="18"/>
  <c r="Q450" i="18" s="1"/>
  <c r="K450" i="18"/>
  <c r="J450" i="18"/>
  <c r="I450" i="18"/>
  <c r="H450" i="18"/>
  <c r="G450" i="18"/>
  <c r="F450" i="18"/>
  <c r="E450" i="18"/>
  <c r="D450" i="18"/>
  <c r="P449" i="18"/>
  <c r="Q449" i="18" s="1"/>
  <c r="O449" i="18"/>
  <c r="K449" i="18"/>
  <c r="J449" i="18"/>
  <c r="I449" i="18"/>
  <c r="H449" i="18"/>
  <c r="G449" i="18"/>
  <c r="F449" i="18"/>
  <c r="E449" i="18"/>
  <c r="M449" i="18" s="1"/>
  <c r="D449" i="18"/>
  <c r="L449" i="18" s="1"/>
  <c r="Q448" i="18"/>
  <c r="P448" i="18"/>
  <c r="O448" i="18"/>
  <c r="M448" i="18"/>
  <c r="K448" i="18"/>
  <c r="J448" i="18"/>
  <c r="I448" i="18"/>
  <c r="H448" i="18"/>
  <c r="G448" i="18"/>
  <c r="F448" i="18"/>
  <c r="E448" i="18"/>
  <c r="D448" i="18"/>
  <c r="L448" i="18" s="1"/>
  <c r="N448" i="18" s="1"/>
  <c r="P447" i="18"/>
  <c r="O447" i="18"/>
  <c r="Q447" i="18" s="1"/>
  <c r="M447" i="18"/>
  <c r="K447" i="18"/>
  <c r="J447" i="18"/>
  <c r="I447" i="18"/>
  <c r="H447" i="18"/>
  <c r="G447" i="18"/>
  <c r="F447" i="18"/>
  <c r="E447" i="18"/>
  <c r="D447" i="18"/>
  <c r="L447" i="18" s="1"/>
  <c r="N447" i="18" s="1"/>
  <c r="P446" i="18"/>
  <c r="O446" i="18"/>
  <c r="Q446" i="18" s="1"/>
  <c r="K446" i="18"/>
  <c r="J446" i="18"/>
  <c r="I446" i="18"/>
  <c r="H446" i="18"/>
  <c r="G446" i="18"/>
  <c r="F446" i="18"/>
  <c r="E446" i="18"/>
  <c r="D446" i="18"/>
  <c r="L446" i="18" s="1"/>
  <c r="Q445" i="18"/>
  <c r="P445" i="18"/>
  <c r="O445" i="18"/>
  <c r="O465" i="18" s="1"/>
  <c r="K445" i="18"/>
  <c r="J445" i="18"/>
  <c r="I445" i="18"/>
  <c r="I465" i="18" s="1"/>
  <c r="H445" i="18"/>
  <c r="G445" i="18"/>
  <c r="G465" i="18" s="1"/>
  <c r="F445" i="18"/>
  <c r="E445" i="18"/>
  <c r="D445" i="18"/>
  <c r="Q437" i="18"/>
  <c r="P437" i="18"/>
  <c r="O437" i="18"/>
  <c r="K437" i="18"/>
  <c r="J437" i="18"/>
  <c r="I437" i="18"/>
  <c r="H437" i="18"/>
  <c r="G437" i="18"/>
  <c r="F437" i="18"/>
  <c r="E437" i="18"/>
  <c r="M437" i="18" s="1"/>
  <c r="D437" i="18"/>
  <c r="L437" i="18" s="1"/>
  <c r="N437" i="18" s="1"/>
  <c r="P436" i="18"/>
  <c r="O436" i="18"/>
  <c r="Q436" i="18" s="1"/>
  <c r="K436" i="18"/>
  <c r="J436" i="18"/>
  <c r="I436" i="18"/>
  <c r="H436" i="18"/>
  <c r="G436" i="18"/>
  <c r="F436" i="18"/>
  <c r="E436" i="18"/>
  <c r="D436" i="18"/>
  <c r="L436" i="18" s="1"/>
  <c r="P435" i="18"/>
  <c r="O435" i="18"/>
  <c r="Q435" i="18" s="1"/>
  <c r="M435" i="18"/>
  <c r="K435" i="18"/>
  <c r="J435" i="18"/>
  <c r="I435" i="18"/>
  <c r="H435" i="18"/>
  <c r="G435" i="18"/>
  <c r="F435" i="18"/>
  <c r="E435" i="18"/>
  <c r="D435" i="18"/>
  <c r="L435" i="18" s="1"/>
  <c r="N435" i="18" s="1"/>
  <c r="P434" i="18"/>
  <c r="O434" i="18"/>
  <c r="Q434" i="18" s="1"/>
  <c r="K434" i="18"/>
  <c r="J434" i="18"/>
  <c r="I434" i="18"/>
  <c r="H434" i="18"/>
  <c r="G434" i="18"/>
  <c r="F434" i="18"/>
  <c r="E434" i="18"/>
  <c r="M434" i="18" s="1"/>
  <c r="D434" i="18"/>
  <c r="P433" i="18"/>
  <c r="O433" i="18"/>
  <c r="Q433" i="18" s="1"/>
  <c r="K433" i="18"/>
  <c r="J433" i="18"/>
  <c r="I433" i="18"/>
  <c r="H433" i="18"/>
  <c r="G433" i="18"/>
  <c r="M433" i="18" s="1"/>
  <c r="F433" i="18"/>
  <c r="E433" i="18"/>
  <c r="D433" i="18"/>
  <c r="P432" i="18"/>
  <c r="O432" i="18"/>
  <c r="K432" i="18"/>
  <c r="J432" i="18"/>
  <c r="I432" i="18"/>
  <c r="H432" i="18"/>
  <c r="G432" i="18"/>
  <c r="F432" i="18"/>
  <c r="E432" i="18"/>
  <c r="M432" i="18" s="1"/>
  <c r="D432" i="18"/>
  <c r="P431" i="18"/>
  <c r="Q431" i="18" s="1"/>
  <c r="O431" i="18"/>
  <c r="K431" i="18"/>
  <c r="J431" i="18"/>
  <c r="I431" i="18"/>
  <c r="H431" i="18"/>
  <c r="G431" i="18"/>
  <c r="F431" i="18"/>
  <c r="E431" i="18"/>
  <c r="M431" i="18" s="1"/>
  <c r="D431" i="18"/>
  <c r="P430" i="18"/>
  <c r="O430" i="18"/>
  <c r="K430" i="18"/>
  <c r="J430" i="18"/>
  <c r="I430" i="18"/>
  <c r="H430" i="18"/>
  <c r="G430" i="18"/>
  <c r="F430" i="18"/>
  <c r="E430" i="18"/>
  <c r="M430" i="18" s="1"/>
  <c r="D430" i="18"/>
  <c r="L430" i="18" s="1"/>
  <c r="Q429" i="18"/>
  <c r="P429" i="18"/>
  <c r="O429" i="18"/>
  <c r="K429" i="18"/>
  <c r="J429" i="18"/>
  <c r="I429" i="18"/>
  <c r="H429" i="18"/>
  <c r="G429" i="18"/>
  <c r="F429" i="18"/>
  <c r="E429" i="18"/>
  <c r="D429" i="18"/>
  <c r="S428" i="18"/>
  <c r="R428" i="18"/>
  <c r="T428" i="18" s="1"/>
  <c r="Q428" i="18"/>
  <c r="P428" i="18"/>
  <c r="O428" i="18"/>
  <c r="K428" i="18"/>
  <c r="J428" i="18"/>
  <c r="I428" i="18"/>
  <c r="H428" i="18"/>
  <c r="G428" i="18"/>
  <c r="F428" i="18"/>
  <c r="E428" i="18"/>
  <c r="M428" i="18" s="1"/>
  <c r="D428" i="18"/>
  <c r="L428" i="18" s="1"/>
  <c r="P427" i="18"/>
  <c r="O427" i="18"/>
  <c r="Q427" i="18" s="1"/>
  <c r="K427" i="18"/>
  <c r="J427" i="18"/>
  <c r="I427" i="18"/>
  <c r="H427" i="18"/>
  <c r="G427" i="18"/>
  <c r="F427" i="18"/>
  <c r="E427" i="18"/>
  <c r="M427" i="18" s="1"/>
  <c r="D427" i="18"/>
  <c r="L427" i="18" s="1"/>
  <c r="N427" i="18" s="1"/>
  <c r="P426" i="18"/>
  <c r="O426" i="18"/>
  <c r="Q426" i="18" s="1"/>
  <c r="K426" i="18"/>
  <c r="J426" i="18"/>
  <c r="I426" i="18"/>
  <c r="H426" i="18"/>
  <c r="G426" i="18"/>
  <c r="F426" i="18"/>
  <c r="E426" i="18"/>
  <c r="M426" i="18" s="1"/>
  <c r="D426" i="18"/>
  <c r="L426" i="18" s="1"/>
  <c r="N426" i="18" s="1"/>
  <c r="P425" i="18"/>
  <c r="O425" i="18"/>
  <c r="Q425" i="18" s="1"/>
  <c r="K425" i="18"/>
  <c r="J425" i="18"/>
  <c r="I425" i="18"/>
  <c r="H425" i="18"/>
  <c r="G425" i="18"/>
  <c r="F425" i="18"/>
  <c r="E425" i="18"/>
  <c r="M425" i="18" s="1"/>
  <c r="D425" i="18"/>
  <c r="P424" i="18"/>
  <c r="O424" i="18"/>
  <c r="Q424" i="18" s="1"/>
  <c r="K424" i="18"/>
  <c r="J424" i="18"/>
  <c r="I424" i="18"/>
  <c r="H424" i="18"/>
  <c r="G424" i="18"/>
  <c r="F424" i="18"/>
  <c r="E424" i="18"/>
  <c r="D424" i="18"/>
  <c r="P423" i="18"/>
  <c r="O423" i="18"/>
  <c r="Q423" i="18" s="1"/>
  <c r="K423" i="18"/>
  <c r="J423" i="18"/>
  <c r="I423" i="18"/>
  <c r="H423" i="18"/>
  <c r="G423" i="18"/>
  <c r="F423" i="18"/>
  <c r="E423" i="18"/>
  <c r="D423" i="18"/>
  <c r="L423" i="18" s="1"/>
  <c r="Q422" i="18"/>
  <c r="P422" i="18"/>
  <c r="O422" i="18"/>
  <c r="K422" i="18"/>
  <c r="J422" i="18"/>
  <c r="I422" i="18"/>
  <c r="I438" i="18" s="1"/>
  <c r="H422" i="18"/>
  <c r="H438" i="18" s="1"/>
  <c r="G422" i="18"/>
  <c r="F422" i="18"/>
  <c r="E422" i="18"/>
  <c r="D422" i="18"/>
  <c r="Q421" i="18"/>
  <c r="P421" i="18"/>
  <c r="O421" i="18"/>
  <c r="K421" i="18"/>
  <c r="J421" i="18"/>
  <c r="I421" i="18"/>
  <c r="H421" i="18"/>
  <c r="G421" i="18"/>
  <c r="F421" i="18"/>
  <c r="E421" i="18"/>
  <c r="M421" i="18" s="1"/>
  <c r="D421" i="18"/>
  <c r="L421" i="18" s="1"/>
  <c r="Q420" i="18"/>
  <c r="P420" i="18"/>
  <c r="O420" i="18"/>
  <c r="K420" i="18"/>
  <c r="J420" i="18"/>
  <c r="I420" i="18"/>
  <c r="H420" i="18"/>
  <c r="G420" i="18"/>
  <c r="F420" i="18"/>
  <c r="E420" i="18"/>
  <c r="M420" i="18" s="1"/>
  <c r="D420" i="18"/>
  <c r="L420" i="18" s="1"/>
  <c r="N420" i="18" s="1"/>
  <c r="P419" i="18"/>
  <c r="O419" i="18"/>
  <c r="Q419" i="18" s="1"/>
  <c r="K419" i="18"/>
  <c r="J419" i="18"/>
  <c r="I419" i="18"/>
  <c r="H419" i="18"/>
  <c r="G419" i="18"/>
  <c r="F419" i="18"/>
  <c r="E419" i="18"/>
  <c r="M419" i="18" s="1"/>
  <c r="D419" i="18"/>
  <c r="L419" i="18" s="1"/>
  <c r="N419" i="18" s="1"/>
  <c r="P418" i="18"/>
  <c r="O418" i="18"/>
  <c r="K418" i="18"/>
  <c r="J418" i="18"/>
  <c r="I418" i="18"/>
  <c r="H418" i="18"/>
  <c r="G418" i="18"/>
  <c r="G438" i="18" s="1"/>
  <c r="F418" i="18"/>
  <c r="E418" i="18"/>
  <c r="D418" i="18"/>
  <c r="P410" i="18"/>
  <c r="O410" i="18"/>
  <c r="Q410" i="18" s="1"/>
  <c r="K410" i="18"/>
  <c r="J410" i="18"/>
  <c r="I410" i="18"/>
  <c r="H410" i="18"/>
  <c r="G410" i="18"/>
  <c r="F410" i="18"/>
  <c r="E410" i="18"/>
  <c r="D410" i="18"/>
  <c r="P409" i="18"/>
  <c r="O409" i="18"/>
  <c r="Q409" i="18" s="1"/>
  <c r="K409" i="18"/>
  <c r="J409" i="18"/>
  <c r="I409" i="18"/>
  <c r="H409" i="18"/>
  <c r="G409" i="18"/>
  <c r="F409" i="18"/>
  <c r="E409" i="18"/>
  <c r="D409" i="18"/>
  <c r="L409" i="18" s="1"/>
  <c r="Q408" i="18"/>
  <c r="P408" i="18"/>
  <c r="O408" i="18"/>
  <c r="K408" i="18"/>
  <c r="J408" i="18"/>
  <c r="I408" i="18"/>
  <c r="H408" i="18"/>
  <c r="G408" i="18"/>
  <c r="F408" i="18"/>
  <c r="E408" i="18"/>
  <c r="D408" i="18"/>
  <c r="Q407" i="18"/>
  <c r="P407" i="18"/>
  <c r="O407" i="18"/>
  <c r="K407" i="18"/>
  <c r="J407" i="18"/>
  <c r="I407" i="18"/>
  <c r="H407" i="18"/>
  <c r="G407" i="18"/>
  <c r="F407" i="18"/>
  <c r="E407" i="18"/>
  <c r="M407" i="18" s="1"/>
  <c r="D407" i="18"/>
  <c r="L407" i="18" s="1"/>
  <c r="N407" i="18" s="1"/>
  <c r="Q406" i="18"/>
  <c r="P406" i="18"/>
  <c r="O406" i="18"/>
  <c r="K406" i="18"/>
  <c r="J406" i="18"/>
  <c r="I406" i="18"/>
  <c r="H406" i="18"/>
  <c r="G406" i="18"/>
  <c r="F406" i="18"/>
  <c r="E406" i="18"/>
  <c r="M406" i="18" s="1"/>
  <c r="D406" i="18"/>
  <c r="L406" i="18" s="1"/>
  <c r="N406" i="18" s="1"/>
  <c r="P405" i="18"/>
  <c r="O405" i="18"/>
  <c r="Q405" i="18" s="1"/>
  <c r="M405" i="18"/>
  <c r="K405" i="18"/>
  <c r="J405" i="18"/>
  <c r="I405" i="18"/>
  <c r="H405" i="18"/>
  <c r="G405" i="18"/>
  <c r="F405" i="18"/>
  <c r="E405" i="18"/>
  <c r="D405" i="18"/>
  <c r="L405" i="18" s="1"/>
  <c r="N405" i="18" s="1"/>
  <c r="P404" i="18"/>
  <c r="Q404" i="18" s="1"/>
  <c r="O404" i="18"/>
  <c r="K404" i="18"/>
  <c r="J404" i="18"/>
  <c r="I404" i="18"/>
  <c r="H404" i="18"/>
  <c r="G404" i="18"/>
  <c r="F404" i="18"/>
  <c r="E404" i="18"/>
  <c r="M404" i="18" s="1"/>
  <c r="D404" i="18"/>
  <c r="L404" i="18" s="1"/>
  <c r="N404" i="18" s="1"/>
  <c r="P403" i="18"/>
  <c r="O403" i="18"/>
  <c r="Q403" i="18" s="1"/>
  <c r="M403" i="18"/>
  <c r="K403" i="18"/>
  <c r="J403" i="18"/>
  <c r="I403" i="18"/>
  <c r="H403" i="18"/>
  <c r="G403" i="18"/>
  <c r="F403" i="18"/>
  <c r="E403" i="18"/>
  <c r="D403" i="18"/>
  <c r="L403" i="18" s="1"/>
  <c r="N403" i="18" s="1"/>
  <c r="P402" i="18"/>
  <c r="O402" i="18"/>
  <c r="K402" i="18"/>
  <c r="J402" i="18"/>
  <c r="I402" i="18"/>
  <c r="H402" i="18"/>
  <c r="G402" i="18"/>
  <c r="F402" i="18"/>
  <c r="F411" i="18" s="1"/>
  <c r="E402" i="18"/>
  <c r="D402" i="18"/>
  <c r="P401" i="18"/>
  <c r="O401" i="18"/>
  <c r="Q401" i="18" s="1"/>
  <c r="K401" i="18"/>
  <c r="J401" i="18"/>
  <c r="I401" i="18"/>
  <c r="H401" i="18"/>
  <c r="G401" i="18"/>
  <c r="F401" i="18"/>
  <c r="E401" i="18"/>
  <c r="D401" i="18"/>
  <c r="L401" i="18" s="1"/>
  <c r="P400" i="18"/>
  <c r="Q400" i="18" s="1"/>
  <c r="O400" i="18"/>
  <c r="K400" i="18"/>
  <c r="J400" i="18"/>
  <c r="I400" i="18"/>
  <c r="H400" i="18"/>
  <c r="G400" i="18"/>
  <c r="F400" i="18"/>
  <c r="E400" i="18"/>
  <c r="M400" i="18" s="1"/>
  <c r="D400" i="18"/>
  <c r="Q399" i="18"/>
  <c r="P399" i="18"/>
  <c r="O399" i="18"/>
  <c r="K399" i="18"/>
  <c r="J399" i="18"/>
  <c r="I399" i="18"/>
  <c r="H399" i="18"/>
  <c r="G399" i="18"/>
  <c r="F399" i="18"/>
  <c r="E399" i="18"/>
  <c r="M399" i="18" s="1"/>
  <c r="D399" i="18"/>
  <c r="L399" i="18" s="1"/>
  <c r="P398" i="18"/>
  <c r="O398" i="18"/>
  <c r="Q398" i="18" s="1"/>
  <c r="K398" i="18"/>
  <c r="J398" i="18"/>
  <c r="I398" i="18"/>
  <c r="H398" i="18"/>
  <c r="G398" i="18"/>
  <c r="F398" i="18"/>
  <c r="E398" i="18"/>
  <c r="D398" i="18"/>
  <c r="L398" i="18" s="1"/>
  <c r="P397" i="18"/>
  <c r="O397" i="18"/>
  <c r="Q397" i="18" s="1"/>
  <c r="K397" i="18"/>
  <c r="J397" i="18"/>
  <c r="I397" i="18"/>
  <c r="H397" i="18"/>
  <c r="G397" i="18"/>
  <c r="F397" i="18"/>
  <c r="E397" i="18"/>
  <c r="M397" i="18" s="1"/>
  <c r="D397" i="18"/>
  <c r="L397" i="18" s="1"/>
  <c r="N397" i="18" s="1"/>
  <c r="P396" i="18"/>
  <c r="O396" i="18"/>
  <c r="Q396" i="18" s="1"/>
  <c r="K396" i="18"/>
  <c r="J396" i="18"/>
  <c r="I396" i="18"/>
  <c r="H396" i="18"/>
  <c r="G396" i="18"/>
  <c r="F396" i="18"/>
  <c r="E396" i="18"/>
  <c r="M396" i="18" s="1"/>
  <c r="D396" i="18"/>
  <c r="L396" i="18" s="1"/>
  <c r="N396" i="18" s="1"/>
  <c r="P395" i="18"/>
  <c r="O395" i="18"/>
  <c r="Q395" i="18" s="1"/>
  <c r="M395" i="18"/>
  <c r="K395" i="18"/>
  <c r="J395" i="18"/>
  <c r="I395" i="18"/>
  <c r="H395" i="18"/>
  <c r="G395" i="18"/>
  <c r="F395" i="18"/>
  <c r="E395" i="18"/>
  <c r="D395" i="18"/>
  <c r="L395" i="18" s="1"/>
  <c r="N395" i="18" s="1"/>
  <c r="P394" i="18"/>
  <c r="O394" i="18"/>
  <c r="Q394" i="18" s="1"/>
  <c r="K394" i="18"/>
  <c r="J394" i="18"/>
  <c r="I394" i="18"/>
  <c r="H394" i="18"/>
  <c r="G394" i="18"/>
  <c r="F394" i="18"/>
  <c r="E394" i="18"/>
  <c r="D394" i="18"/>
  <c r="L394" i="18" s="1"/>
  <c r="Q393" i="18"/>
  <c r="P393" i="18"/>
  <c r="O393" i="18"/>
  <c r="K393" i="18"/>
  <c r="J393" i="18"/>
  <c r="I393" i="18"/>
  <c r="H393" i="18"/>
  <c r="G393" i="18"/>
  <c r="G411" i="18" s="1"/>
  <c r="F393" i="18"/>
  <c r="E393" i="18"/>
  <c r="D393" i="18"/>
  <c r="P392" i="18"/>
  <c r="Q392" i="18" s="1"/>
  <c r="O392" i="18"/>
  <c r="K392" i="18"/>
  <c r="J392" i="18"/>
  <c r="I392" i="18"/>
  <c r="H392" i="18"/>
  <c r="G392" i="18"/>
  <c r="F392" i="18"/>
  <c r="E392" i="18"/>
  <c r="M392" i="18" s="1"/>
  <c r="D392" i="18"/>
  <c r="Q391" i="18"/>
  <c r="P391" i="18"/>
  <c r="O391" i="18"/>
  <c r="K391" i="18"/>
  <c r="J391" i="18"/>
  <c r="I391" i="18"/>
  <c r="H391" i="18"/>
  <c r="G391" i="18"/>
  <c r="F391" i="18"/>
  <c r="E391" i="18"/>
  <c r="D391" i="18"/>
  <c r="P383" i="18"/>
  <c r="O383" i="18"/>
  <c r="Q383" i="18" s="1"/>
  <c r="K383" i="18"/>
  <c r="J383" i="18"/>
  <c r="I383" i="18"/>
  <c r="H383" i="18"/>
  <c r="G383" i="18"/>
  <c r="F383" i="18"/>
  <c r="E383" i="18"/>
  <c r="D383" i="18"/>
  <c r="P382" i="18"/>
  <c r="O382" i="18"/>
  <c r="Q382" i="18" s="1"/>
  <c r="K382" i="18"/>
  <c r="J382" i="18"/>
  <c r="I382" i="18"/>
  <c r="H382" i="18"/>
  <c r="G382" i="18"/>
  <c r="F382" i="18"/>
  <c r="E382" i="18"/>
  <c r="D382" i="18"/>
  <c r="P381" i="18"/>
  <c r="O381" i="18"/>
  <c r="Q381" i="18" s="1"/>
  <c r="K381" i="18"/>
  <c r="J381" i="18"/>
  <c r="I381" i="18"/>
  <c r="H381" i="18"/>
  <c r="G381" i="18"/>
  <c r="F381" i="18"/>
  <c r="E381" i="18"/>
  <c r="D381" i="18"/>
  <c r="P380" i="18"/>
  <c r="O380" i="18"/>
  <c r="Q380" i="18" s="1"/>
  <c r="K380" i="18"/>
  <c r="J380" i="18"/>
  <c r="I380" i="18"/>
  <c r="H380" i="18"/>
  <c r="G380" i="18"/>
  <c r="F380" i="18"/>
  <c r="E380" i="18"/>
  <c r="D380" i="18"/>
  <c r="Q379" i="18"/>
  <c r="P379" i="18"/>
  <c r="O379" i="18"/>
  <c r="K379" i="18"/>
  <c r="J379" i="18"/>
  <c r="I379" i="18"/>
  <c r="H379" i="18"/>
  <c r="G379" i="18"/>
  <c r="F379" i="18"/>
  <c r="E379" i="18"/>
  <c r="D379" i="18"/>
  <c r="P378" i="18"/>
  <c r="Q378" i="18" s="1"/>
  <c r="O378" i="18"/>
  <c r="K378" i="18"/>
  <c r="J378" i="18"/>
  <c r="I378" i="18"/>
  <c r="H378" i="18"/>
  <c r="G378" i="18"/>
  <c r="F378" i="18"/>
  <c r="E378" i="18"/>
  <c r="D378" i="18"/>
  <c r="P377" i="18"/>
  <c r="O377" i="18"/>
  <c r="Q377" i="18" s="1"/>
  <c r="M377" i="18"/>
  <c r="K377" i="18"/>
  <c r="J377" i="18"/>
  <c r="I377" i="18"/>
  <c r="H377" i="18"/>
  <c r="G377" i="18"/>
  <c r="F377" i="18"/>
  <c r="E377" i="18"/>
  <c r="D377" i="18"/>
  <c r="P376" i="18"/>
  <c r="O376" i="18"/>
  <c r="Q376" i="18" s="1"/>
  <c r="L376" i="18"/>
  <c r="K376" i="18"/>
  <c r="J376" i="18"/>
  <c r="I376" i="18"/>
  <c r="H376" i="18"/>
  <c r="G376" i="18"/>
  <c r="F376" i="18"/>
  <c r="E376" i="18"/>
  <c r="D376" i="18"/>
  <c r="Q375" i="18"/>
  <c r="P375" i="18"/>
  <c r="O375" i="18"/>
  <c r="K375" i="18"/>
  <c r="J375" i="18"/>
  <c r="I375" i="18"/>
  <c r="H375" i="18"/>
  <c r="G375" i="18"/>
  <c r="F375" i="18"/>
  <c r="E375" i="18"/>
  <c r="D375" i="18"/>
  <c r="Q374" i="18"/>
  <c r="P374" i="18"/>
  <c r="O374" i="18"/>
  <c r="K374" i="18"/>
  <c r="J374" i="18"/>
  <c r="I374" i="18"/>
  <c r="H374" i="18"/>
  <c r="G374" i="18"/>
  <c r="F374" i="18"/>
  <c r="E374" i="18"/>
  <c r="D374" i="18"/>
  <c r="P373" i="18"/>
  <c r="O373" i="18"/>
  <c r="Q373" i="18" s="1"/>
  <c r="K373" i="18"/>
  <c r="J373" i="18"/>
  <c r="I373" i="18"/>
  <c r="H373" i="18"/>
  <c r="G373" i="18"/>
  <c r="F373" i="18"/>
  <c r="E373" i="18"/>
  <c r="D373" i="18"/>
  <c r="Q372" i="18"/>
  <c r="P372" i="18"/>
  <c r="O372" i="18"/>
  <c r="K372" i="18"/>
  <c r="J372" i="18"/>
  <c r="I372" i="18"/>
  <c r="H372" i="18"/>
  <c r="G372" i="18"/>
  <c r="F372" i="18"/>
  <c r="E372" i="18"/>
  <c r="D372" i="18"/>
  <c r="Q371" i="18"/>
  <c r="P371" i="18"/>
  <c r="O371" i="18"/>
  <c r="K371" i="18"/>
  <c r="J371" i="18"/>
  <c r="I371" i="18"/>
  <c r="H371" i="18"/>
  <c r="G371" i="18"/>
  <c r="F371" i="18"/>
  <c r="E371" i="18"/>
  <c r="D371" i="18"/>
  <c r="S370" i="18"/>
  <c r="Q370" i="18"/>
  <c r="P370" i="18"/>
  <c r="O370" i="18"/>
  <c r="K370" i="18"/>
  <c r="J370" i="18"/>
  <c r="I370" i="18"/>
  <c r="H370" i="18"/>
  <c r="G370" i="18"/>
  <c r="F370" i="18"/>
  <c r="E370" i="18"/>
  <c r="D370" i="18"/>
  <c r="P369" i="18"/>
  <c r="O369" i="18"/>
  <c r="Q369" i="18" s="1"/>
  <c r="K369" i="18"/>
  <c r="K384" i="18" s="1"/>
  <c r="J369" i="18"/>
  <c r="I369" i="18"/>
  <c r="H369" i="18"/>
  <c r="G369" i="18"/>
  <c r="F369" i="18"/>
  <c r="E369" i="18"/>
  <c r="D369" i="18"/>
  <c r="P368" i="18"/>
  <c r="O368" i="18"/>
  <c r="K368" i="18"/>
  <c r="J368" i="18"/>
  <c r="I368" i="18"/>
  <c r="H368" i="18"/>
  <c r="G368" i="18"/>
  <c r="F368" i="18"/>
  <c r="E368" i="18"/>
  <c r="D368" i="18"/>
  <c r="P367" i="18"/>
  <c r="O367" i="18"/>
  <c r="Q367" i="18" s="1"/>
  <c r="K367" i="18"/>
  <c r="J367" i="18"/>
  <c r="I367" i="18"/>
  <c r="H367" i="18"/>
  <c r="G367" i="18"/>
  <c r="F367" i="18"/>
  <c r="E367" i="18"/>
  <c r="D367" i="18"/>
  <c r="Q366" i="18"/>
  <c r="P366" i="18"/>
  <c r="O366" i="18"/>
  <c r="K366" i="18"/>
  <c r="J366" i="18"/>
  <c r="I366" i="18"/>
  <c r="H366" i="18"/>
  <c r="G366" i="18"/>
  <c r="F366" i="18"/>
  <c r="E366" i="18"/>
  <c r="D366" i="18"/>
  <c r="Q365" i="18"/>
  <c r="P365" i="18"/>
  <c r="O365" i="18"/>
  <c r="K365" i="18"/>
  <c r="J365" i="18"/>
  <c r="I365" i="18"/>
  <c r="H365" i="18"/>
  <c r="G365" i="18"/>
  <c r="F365" i="18"/>
  <c r="E365" i="18"/>
  <c r="D365" i="18"/>
  <c r="Q364" i="18"/>
  <c r="P364" i="18"/>
  <c r="O364" i="18"/>
  <c r="K364" i="18"/>
  <c r="J364" i="18"/>
  <c r="I364" i="18"/>
  <c r="H364" i="18"/>
  <c r="H384" i="18" s="1"/>
  <c r="G364" i="18"/>
  <c r="F364" i="18"/>
  <c r="E364" i="18"/>
  <c r="D364" i="18"/>
  <c r="P356" i="18"/>
  <c r="O356" i="18"/>
  <c r="Q356" i="18" s="1"/>
  <c r="K356" i="18"/>
  <c r="J356" i="18"/>
  <c r="I356" i="18"/>
  <c r="H356" i="18"/>
  <c r="G356" i="18"/>
  <c r="F356" i="18"/>
  <c r="E356" i="18"/>
  <c r="D356" i="18"/>
  <c r="P355" i="18"/>
  <c r="O355" i="18"/>
  <c r="Q355" i="18" s="1"/>
  <c r="K355" i="18"/>
  <c r="J355" i="18"/>
  <c r="I355" i="18"/>
  <c r="H355" i="18"/>
  <c r="G355" i="18"/>
  <c r="F355" i="18"/>
  <c r="E355" i="18"/>
  <c r="D355" i="18"/>
  <c r="P354" i="18"/>
  <c r="O354" i="18"/>
  <c r="M354" i="18"/>
  <c r="K354" i="18"/>
  <c r="J354" i="18"/>
  <c r="I354" i="18"/>
  <c r="H354" i="18"/>
  <c r="G354" i="18"/>
  <c r="F354" i="18"/>
  <c r="E354" i="18"/>
  <c r="D354" i="18"/>
  <c r="Q353" i="18"/>
  <c r="P353" i="18"/>
  <c r="O353" i="18"/>
  <c r="K353" i="18"/>
  <c r="J353" i="18"/>
  <c r="I353" i="18"/>
  <c r="H353" i="18"/>
  <c r="G353" i="18"/>
  <c r="F353" i="18"/>
  <c r="E353" i="18"/>
  <c r="D353" i="18"/>
  <c r="Q352" i="18"/>
  <c r="P352" i="18"/>
  <c r="O352" i="18"/>
  <c r="K352" i="18"/>
  <c r="J352" i="18"/>
  <c r="I352" i="18"/>
  <c r="H352" i="18"/>
  <c r="G352" i="18"/>
  <c r="F352" i="18"/>
  <c r="E352" i="18"/>
  <c r="D352" i="18"/>
  <c r="Q351" i="18"/>
  <c r="P351" i="18"/>
  <c r="O351" i="18"/>
  <c r="K351" i="18"/>
  <c r="J351" i="18"/>
  <c r="I351" i="18"/>
  <c r="H351" i="18"/>
  <c r="G351" i="18"/>
  <c r="F351" i="18"/>
  <c r="E351" i="18"/>
  <c r="D351" i="18"/>
  <c r="P350" i="18"/>
  <c r="Q350" i="18" s="1"/>
  <c r="O350" i="18"/>
  <c r="L350" i="18"/>
  <c r="K350" i="18"/>
  <c r="K357" i="18" s="1"/>
  <c r="J350" i="18"/>
  <c r="I350" i="18"/>
  <c r="H350" i="18"/>
  <c r="G350" i="18"/>
  <c r="F350" i="18"/>
  <c r="E350" i="18"/>
  <c r="D350" i="18"/>
  <c r="Q349" i="18"/>
  <c r="P349" i="18"/>
  <c r="O349" i="18"/>
  <c r="K349" i="18"/>
  <c r="J349" i="18"/>
  <c r="I349" i="18"/>
  <c r="H349" i="18"/>
  <c r="G349" i="18"/>
  <c r="F349" i="18"/>
  <c r="E349" i="18"/>
  <c r="D349" i="18"/>
  <c r="P348" i="18"/>
  <c r="O348" i="18"/>
  <c r="Q348" i="18" s="1"/>
  <c r="M348" i="18"/>
  <c r="K348" i="18"/>
  <c r="J348" i="18"/>
  <c r="I348" i="18"/>
  <c r="H348" i="18"/>
  <c r="G348" i="18"/>
  <c r="F348" i="18"/>
  <c r="E348" i="18"/>
  <c r="D348" i="18"/>
  <c r="P347" i="18"/>
  <c r="O347" i="18"/>
  <c r="Q347" i="18" s="1"/>
  <c r="M347" i="18"/>
  <c r="L347" i="18"/>
  <c r="K347" i="18"/>
  <c r="J347" i="18"/>
  <c r="I347" i="18"/>
  <c r="H347" i="18"/>
  <c r="G347" i="18"/>
  <c r="F347" i="18"/>
  <c r="E347" i="18"/>
  <c r="D347" i="18"/>
  <c r="P346" i="18"/>
  <c r="O346" i="18"/>
  <c r="K346" i="18"/>
  <c r="J346" i="18"/>
  <c r="I346" i="18"/>
  <c r="H346" i="18"/>
  <c r="G346" i="18"/>
  <c r="F346" i="18"/>
  <c r="E346" i="18"/>
  <c r="D346" i="18"/>
  <c r="Q345" i="18"/>
  <c r="P345" i="18"/>
  <c r="O345" i="18"/>
  <c r="K345" i="18"/>
  <c r="J345" i="18"/>
  <c r="I345" i="18"/>
  <c r="H345" i="18"/>
  <c r="G345" i="18"/>
  <c r="F345" i="18"/>
  <c r="E345" i="18"/>
  <c r="D345" i="18"/>
  <c r="P344" i="18"/>
  <c r="O344" i="18"/>
  <c r="Q344" i="18" s="1"/>
  <c r="K344" i="18"/>
  <c r="J344" i="18"/>
  <c r="I344" i="18"/>
  <c r="H344" i="18"/>
  <c r="G344" i="18"/>
  <c r="F344" i="18"/>
  <c r="E344" i="18"/>
  <c r="D344" i="18"/>
  <c r="P343" i="18"/>
  <c r="Q343" i="18" s="1"/>
  <c r="O343" i="18"/>
  <c r="K343" i="18"/>
  <c r="J343" i="18"/>
  <c r="I343" i="18"/>
  <c r="H343" i="18"/>
  <c r="G343" i="18"/>
  <c r="F343" i="18"/>
  <c r="E343" i="18"/>
  <c r="D343" i="18"/>
  <c r="Q342" i="18"/>
  <c r="P342" i="18"/>
  <c r="O342" i="18"/>
  <c r="K342" i="18"/>
  <c r="J342" i="18"/>
  <c r="I342" i="18"/>
  <c r="H342" i="18"/>
  <c r="G342" i="18"/>
  <c r="F342" i="18"/>
  <c r="E342" i="18"/>
  <c r="D342" i="18"/>
  <c r="Q341" i="18"/>
  <c r="P341" i="18"/>
  <c r="O341" i="18"/>
  <c r="K341" i="18"/>
  <c r="J341" i="18"/>
  <c r="I341" i="18"/>
  <c r="H341" i="18"/>
  <c r="G341" i="18"/>
  <c r="F341" i="18"/>
  <c r="E341" i="18"/>
  <c r="D341" i="18"/>
  <c r="P340" i="18"/>
  <c r="O340" i="18"/>
  <c r="Q340" i="18" s="1"/>
  <c r="K340" i="18"/>
  <c r="J340" i="18"/>
  <c r="I340" i="18"/>
  <c r="H340" i="18"/>
  <c r="G340" i="18"/>
  <c r="F340" i="18"/>
  <c r="E340" i="18"/>
  <c r="D340" i="18"/>
  <c r="P339" i="18"/>
  <c r="O339" i="18"/>
  <c r="Q339" i="18" s="1"/>
  <c r="K339" i="18"/>
  <c r="J339" i="18"/>
  <c r="I339" i="18"/>
  <c r="H339" i="18"/>
  <c r="G339" i="18"/>
  <c r="F339" i="18"/>
  <c r="E339" i="18"/>
  <c r="D339" i="18"/>
  <c r="P338" i="18"/>
  <c r="O338" i="18"/>
  <c r="K338" i="18"/>
  <c r="J338" i="18"/>
  <c r="I338" i="18"/>
  <c r="H338" i="18"/>
  <c r="G338" i="18"/>
  <c r="F338" i="18"/>
  <c r="E338" i="18"/>
  <c r="D338" i="18"/>
  <c r="Q337" i="18"/>
  <c r="P337" i="18"/>
  <c r="O337" i="18"/>
  <c r="K337" i="18"/>
  <c r="J337" i="18"/>
  <c r="I337" i="18"/>
  <c r="H337" i="18"/>
  <c r="G337" i="18"/>
  <c r="F337" i="18"/>
  <c r="E337" i="18"/>
  <c r="D337" i="18"/>
  <c r="P330" i="18"/>
  <c r="Q330" i="18" s="1"/>
  <c r="O330" i="18"/>
  <c r="K330" i="18"/>
  <c r="J330" i="18"/>
  <c r="I330" i="18"/>
  <c r="H330" i="18"/>
  <c r="G330" i="18"/>
  <c r="F330" i="18"/>
  <c r="E330" i="18"/>
  <c r="D330" i="18"/>
  <c r="R329" i="18"/>
  <c r="Q329" i="18"/>
  <c r="M329" i="18"/>
  <c r="L329" i="18"/>
  <c r="R328" i="18"/>
  <c r="T328" i="18" s="1"/>
  <c r="Q328" i="18"/>
  <c r="N328" i="18"/>
  <c r="M328" i="18"/>
  <c r="S328" i="18" s="1"/>
  <c r="L328" i="18"/>
  <c r="Q327" i="18"/>
  <c r="N327" i="18"/>
  <c r="M327" i="18"/>
  <c r="S327" i="18" s="1"/>
  <c r="L327" i="18"/>
  <c r="R327" i="18" s="1"/>
  <c r="T327" i="18" s="1"/>
  <c r="Q326" i="18"/>
  <c r="M326" i="18"/>
  <c r="S326" i="18" s="1"/>
  <c r="L326" i="18"/>
  <c r="S325" i="18"/>
  <c r="Q325" i="18"/>
  <c r="M325" i="18"/>
  <c r="L325" i="18"/>
  <c r="S324" i="18"/>
  <c r="R324" i="18"/>
  <c r="T324" i="18" s="1"/>
  <c r="Q324" i="18"/>
  <c r="M324" i="18"/>
  <c r="L324" i="18"/>
  <c r="N324" i="18" s="1"/>
  <c r="S323" i="18"/>
  <c r="T323" i="18" s="1"/>
  <c r="R323" i="18"/>
  <c r="Q323" i="18"/>
  <c r="M323" i="18"/>
  <c r="L323" i="18"/>
  <c r="N323" i="18" s="1"/>
  <c r="T322" i="18"/>
  <c r="S322" i="18"/>
  <c r="R322" i="18"/>
  <c r="Q322" i="18"/>
  <c r="N322" i="18"/>
  <c r="M322" i="18"/>
  <c r="L322" i="18"/>
  <c r="S321" i="18"/>
  <c r="R321" i="18"/>
  <c r="T321" i="18" s="1"/>
  <c r="Q321" i="18"/>
  <c r="M321" i="18"/>
  <c r="N321" i="18" s="1"/>
  <c r="L321" i="18"/>
  <c r="Q320" i="18"/>
  <c r="M320" i="18"/>
  <c r="S320" i="18" s="1"/>
  <c r="L320" i="18"/>
  <c r="R320" i="18" s="1"/>
  <c r="Q319" i="18"/>
  <c r="N319" i="18"/>
  <c r="M319" i="18"/>
  <c r="S319" i="18" s="1"/>
  <c r="L319" i="18"/>
  <c r="R319" i="18" s="1"/>
  <c r="T318" i="18"/>
  <c r="Q318" i="18"/>
  <c r="N318" i="18"/>
  <c r="M318" i="18"/>
  <c r="S318" i="18" s="1"/>
  <c r="L318" i="18"/>
  <c r="R318" i="18" s="1"/>
  <c r="Q317" i="18"/>
  <c r="M317" i="18"/>
  <c r="S317" i="18" s="1"/>
  <c r="L317" i="18"/>
  <c r="T316" i="18"/>
  <c r="S316" i="18"/>
  <c r="R316" i="18"/>
  <c r="Q316" i="18"/>
  <c r="M316" i="18"/>
  <c r="L316" i="18"/>
  <c r="N316" i="18" s="1"/>
  <c r="S315" i="18"/>
  <c r="R315" i="18"/>
  <c r="Q315" i="18"/>
  <c r="M315" i="18"/>
  <c r="L315" i="18"/>
  <c r="N315" i="18" s="1"/>
  <c r="S314" i="18"/>
  <c r="R314" i="18"/>
  <c r="T314" i="18" s="1"/>
  <c r="Q314" i="18"/>
  <c r="N314" i="18"/>
  <c r="M314" i="18"/>
  <c r="L314" i="18"/>
  <c r="R313" i="18"/>
  <c r="Q313" i="18"/>
  <c r="N313" i="18"/>
  <c r="M313" i="18"/>
  <c r="S313" i="18" s="1"/>
  <c r="T313" i="18" s="1"/>
  <c r="L313" i="18"/>
  <c r="Q312" i="18"/>
  <c r="M312" i="18"/>
  <c r="S312" i="18" s="1"/>
  <c r="L312" i="18"/>
  <c r="R311" i="18"/>
  <c r="T311" i="18" s="1"/>
  <c r="Q311" i="18"/>
  <c r="M311" i="18"/>
  <c r="S311" i="18" s="1"/>
  <c r="L311" i="18"/>
  <c r="Q310" i="18"/>
  <c r="N310" i="18"/>
  <c r="M310" i="18"/>
  <c r="L310" i="18"/>
  <c r="P303" i="18"/>
  <c r="O303" i="18"/>
  <c r="Q303" i="18" s="1"/>
  <c r="K303" i="18"/>
  <c r="J303" i="18"/>
  <c r="I303" i="18"/>
  <c r="H303" i="18"/>
  <c r="G303" i="18"/>
  <c r="F303" i="18"/>
  <c r="E303" i="18"/>
  <c r="D303" i="18"/>
  <c r="Q302" i="18"/>
  <c r="M302" i="18"/>
  <c r="S302" i="18" s="1"/>
  <c r="L302" i="18"/>
  <c r="S301" i="18"/>
  <c r="Q301" i="18"/>
  <c r="M301" i="18"/>
  <c r="L301" i="18"/>
  <c r="S300" i="18"/>
  <c r="S435" i="18" s="1"/>
  <c r="R300" i="18"/>
  <c r="T300" i="18" s="1"/>
  <c r="Q300" i="18"/>
  <c r="M300" i="18"/>
  <c r="L300" i="18"/>
  <c r="S299" i="18"/>
  <c r="R299" i="18"/>
  <c r="T299" i="18" s="1"/>
  <c r="Q299" i="18"/>
  <c r="N299" i="18"/>
  <c r="M299" i="18"/>
  <c r="L299" i="18"/>
  <c r="R298" i="18"/>
  <c r="Q298" i="18"/>
  <c r="M298" i="18"/>
  <c r="S298" i="18" s="1"/>
  <c r="L298" i="18"/>
  <c r="Q297" i="18"/>
  <c r="M297" i="18"/>
  <c r="L297" i="18"/>
  <c r="R297" i="18" s="1"/>
  <c r="Q296" i="18"/>
  <c r="M296" i="18"/>
  <c r="S296" i="18" s="1"/>
  <c r="L296" i="18"/>
  <c r="T295" i="18"/>
  <c r="R295" i="18"/>
  <c r="Q295" i="18"/>
  <c r="N295" i="18"/>
  <c r="M295" i="18"/>
  <c r="S295" i="18" s="1"/>
  <c r="L295" i="18"/>
  <c r="S294" i="18"/>
  <c r="T294" i="18" s="1"/>
  <c r="Q294" i="18"/>
  <c r="N294" i="18"/>
  <c r="M294" i="18"/>
  <c r="L294" i="18"/>
  <c r="R294" i="18" s="1"/>
  <c r="R293" i="18"/>
  <c r="Q293" i="18"/>
  <c r="M293" i="18"/>
  <c r="S293" i="18" s="1"/>
  <c r="L293" i="18"/>
  <c r="Q292" i="18"/>
  <c r="M292" i="18"/>
  <c r="S292" i="18" s="1"/>
  <c r="L292" i="18"/>
  <c r="S291" i="18"/>
  <c r="Q291" i="18"/>
  <c r="M291" i="18"/>
  <c r="L291" i="18"/>
  <c r="T290" i="18"/>
  <c r="S290" i="18"/>
  <c r="R290" i="18"/>
  <c r="Q290" i="18"/>
  <c r="N290" i="18"/>
  <c r="M290" i="18"/>
  <c r="L290" i="18"/>
  <c r="S289" i="18"/>
  <c r="T289" i="18" s="1"/>
  <c r="R289" i="18"/>
  <c r="Q289" i="18"/>
  <c r="N289" i="18"/>
  <c r="M289" i="18"/>
  <c r="L289" i="18"/>
  <c r="S288" i="18"/>
  <c r="R288" i="18"/>
  <c r="T288" i="18" s="1"/>
  <c r="Q288" i="18"/>
  <c r="N288" i="18"/>
  <c r="M288" i="18"/>
  <c r="L288" i="18"/>
  <c r="Q287" i="18"/>
  <c r="M287" i="18"/>
  <c r="S287" i="18" s="1"/>
  <c r="L287" i="18"/>
  <c r="Q286" i="18"/>
  <c r="M286" i="18"/>
  <c r="L286" i="18"/>
  <c r="S285" i="18"/>
  <c r="Q285" i="18"/>
  <c r="M285" i="18"/>
  <c r="L285" i="18"/>
  <c r="T284" i="18"/>
  <c r="S284" i="18"/>
  <c r="R284" i="18"/>
  <c r="Q284" i="18"/>
  <c r="M284" i="18"/>
  <c r="L284" i="18"/>
  <c r="S283" i="18"/>
  <c r="R283" i="18"/>
  <c r="Q283" i="18"/>
  <c r="N283" i="18"/>
  <c r="M283" i="18"/>
  <c r="L283" i="18"/>
  <c r="P276" i="18"/>
  <c r="O276" i="18"/>
  <c r="Q276" i="18" s="1"/>
  <c r="K276" i="18"/>
  <c r="J276" i="18"/>
  <c r="I276" i="18"/>
  <c r="H276" i="18"/>
  <c r="G276" i="18"/>
  <c r="F276" i="18"/>
  <c r="E276" i="18"/>
  <c r="D276" i="18"/>
  <c r="S275" i="18"/>
  <c r="R275" i="18"/>
  <c r="Q275" i="18"/>
  <c r="N275" i="18"/>
  <c r="M275" i="18"/>
  <c r="L275" i="18"/>
  <c r="R274" i="18"/>
  <c r="Q274" i="18"/>
  <c r="M274" i="18"/>
  <c r="L274" i="18"/>
  <c r="Q273" i="18"/>
  <c r="N273" i="18"/>
  <c r="M273" i="18"/>
  <c r="S273" i="18" s="1"/>
  <c r="L273" i="18"/>
  <c r="R273" i="18" s="1"/>
  <c r="S272" i="18"/>
  <c r="S434" i="18" s="1"/>
  <c r="Q272" i="18"/>
  <c r="M272" i="18"/>
  <c r="L272" i="18"/>
  <c r="R271" i="18"/>
  <c r="Q271" i="18"/>
  <c r="M271" i="18"/>
  <c r="S271" i="18" s="1"/>
  <c r="L271" i="18"/>
  <c r="S270" i="18"/>
  <c r="Q270" i="18"/>
  <c r="N270" i="18"/>
  <c r="M270" i="18"/>
  <c r="L270" i="18"/>
  <c r="R270" i="18" s="1"/>
  <c r="Q269" i="18"/>
  <c r="M269" i="18"/>
  <c r="S269" i="18" s="1"/>
  <c r="S431" i="18" s="1"/>
  <c r="L269" i="18"/>
  <c r="Q268" i="18"/>
  <c r="M268" i="18"/>
  <c r="S268" i="18" s="1"/>
  <c r="S430" i="18" s="1"/>
  <c r="L268" i="18"/>
  <c r="S267" i="18"/>
  <c r="Q267" i="18"/>
  <c r="M267" i="18"/>
  <c r="L267" i="18"/>
  <c r="T266" i="18"/>
  <c r="S266" i="18"/>
  <c r="R266" i="18"/>
  <c r="Q266" i="18"/>
  <c r="N266" i="18"/>
  <c r="M266" i="18"/>
  <c r="L266" i="18"/>
  <c r="S265" i="18"/>
  <c r="S427" i="18" s="1"/>
  <c r="R265" i="18"/>
  <c r="Q265" i="18"/>
  <c r="M265" i="18"/>
  <c r="N265" i="18" s="1"/>
  <c r="L265" i="18"/>
  <c r="R264" i="18"/>
  <c r="Q264" i="18"/>
  <c r="M264" i="18"/>
  <c r="S264" i="18" s="1"/>
  <c r="S426" i="18" s="1"/>
  <c r="L264" i="18"/>
  <c r="Q263" i="18"/>
  <c r="N263" i="18"/>
  <c r="M263" i="18"/>
  <c r="S263" i="18" s="1"/>
  <c r="L263" i="18"/>
  <c r="R263" i="18" s="1"/>
  <c r="S262" i="18"/>
  <c r="Q262" i="18"/>
  <c r="M262" i="18"/>
  <c r="L262" i="18"/>
  <c r="T261" i="18"/>
  <c r="S261" i="18"/>
  <c r="R261" i="18"/>
  <c r="Q261" i="18"/>
  <c r="N261" i="18"/>
  <c r="M261" i="18"/>
  <c r="L261" i="18"/>
  <c r="S260" i="18"/>
  <c r="S422" i="18" s="1"/>
  <c r="R260" i="18"/>
  <c r="Q260" i="18"/>
  <c r="M260" i="18"/>
  <c r="L260" i="18"/>
  <c r="N260" i="18" s="1"/>
  <c r="S259" i="18"/>
  <c r="R259" i="18"/>
  <c r="Q259" i="18"/>
  <c r="N259" i="18"/>
  <c r="M259" i="18"/>
  <c r="L259" i="18"/>
  <c r="R258" i="18"/>
  <c r="Q258" i="18"/>
  <c r="M258" i="18"/>
  <c r="S258" i="18" s="1"/>
  <c r="L258" i="18"/>
  <c r="Q257" i="18"/>
  <c r="M257" i="18"/>
  <c r="L257" i="18"/>
  <c r="S256" i="18"/>
  <c r="Q256" i="18"/>
  <c r="M256" i="18"/>
  <c r="L256" i="18"/>
  <c r="Q249" i="18"/>
  <c r="P249" i="18"/>
  <c r="O249" i="18"/>
  <c r="K249" i="18"/>
  <c r="J249" i="18"/>
  <c r="I249" i="18"/>
  <c r="H249" i="18"/>
  <c r="G249" i="18"/>
  <c r="F249" i="18"/>
  <c r="E249" i="18"/>
  <c r="D249" i="18"/>
  <c r="T248" i="18"/>
  <c r="S248" i="18"/>
  <c r="R248" i="18"/>
  <c r="Q248" i="18"/>
  <c r="N248" i="18"/>
  <c r="M248" i="18"/>
  <c r="L248" i="18"/>
  <c r="S247" i="18"/>
  <c r="T247" i="18" s="1"/>
  <c r="R247" i="18"/>
  <c r="Q247" i="18"/>
  <c r="M247" i="18"/>
  <c r="N247" i="18" s="1"/>
  <c r="L247" i="18"/>
  <c r="S246" i="18"/>
  <c r="R246" i="18"/>
  <c r="T246" i="18" s="1"/>
  <c r="Q246" i="18"/>
  <c r="N246" i="18"/>
  <c r="M246" i="18"/>
  <c r="L246" i="18"/>
  <c r="R245" i="18"/>
  <c r="Q245" i="18"/>
  <c r="M245" i="18"/>
  <c r="L245" i="18"/>
  <c r="Q244" i="18"/>
  <c r="M244" i="18"/>
  <c r="S244" i="18" s="1"/>
  <c r="L244" i="18"/>
  <c r="R244" i="18" s="1"/>
  <c r="Q243" i="18"/>
  <c r="M243" i="18"/>
  <c r="S243" i="18" s="1"/>
  <c r="L243" i="18"/>
  <c r="Q242" i="18"/>
  <c r="M242" i="18"/>
  <c r="S242" i="18" s="1"/>
  <c r="L242" i="18"/>
  <c r="S241" i="18"/>
  <c r="Q241" i="18"/>
  <c r="M241" i="18"/>
  <c r="L241" i="18"/>
  <c r="S240" i="18"/>
  <c r="T240" i="18" s="1"/>
  <c r="R240" i="18"/>
  <c r="Q240" i="18"/>
  <c r="N240" i="18"/>
  <c r="M240" i="18"/>
  <c r="L240" i="18"/>
  <c r="T239" i="18"/>
  <c r="S239" i="18"/>
  <c r="R239" i="18"/>
  <c r="Q239" i="18"/>
  <c r="M239" i="18"/>
  <c r="N239" i="18" s="1"/>
  <c r="L239" i="18"/>
  <c r="S238" i="18"/>
  <c r="R238" i="18"/>
  <c r="Q238" i="18"/>
  <c r="N238" i="18"/>
  <c r="M238" i="18"/>
  <c r="L238" i="18"/>
  <c r="R237" i="18"/>
  <c r="Q237" i="18"/>
  <c r="N237" i="18"/>
  <c r="M237" i="18"/>
  <c r="S237" i="18" s="1"/>
  <c r="L237" i="18"/>
  <c r="Q236" i="18"/>
  <c r="N236" i="18"/>
  <c r="M236" i="18"/>
  <c r="S236" i="18" s="1"/>
  <c r="L236" i="18"/>
  <c r="R236" i="18" s="1"/>
  <c r="T236" i="18" s="1"/>
  <c r="Q235" i="18"/>
  <c r="N235" i="18"/>
  <c r="M235" i="18"/>
  <c r="S235" i="18" s="1"/>
  <c r="L235" i="18"/>
  <c r="R235" i="18" s="1"/>
  <c r="T235" i="18" s="1"/>
  <c r="Q234" i="18"/>
  <c r="M234" i="18"/>
  <c r="S234" i="18" s="1"/>
  <c r="L234" i="18"/>
  <c r="S233" i="18"/>
  <c r="Q233" i="18"/>
  <c r="M233" i="18"/>
  <c r="L233" i="18"/>
  <c r="T232" i="18"/>
  <c r="S232" i="18"/>
  <c r="R232" i="18"/>
  <c r="Q232" i="18"/>
  <c r="N232" i="18"/>
  <c r="M232" i="18"/>
  <c r="L232" i="18"/>
  <c r="S231" i="18"/>
  <c r="T231" i="18" s="1"/>
  <c r="R231" i="18"/>
  <c r="Q231" i="18"/>
  <c r="M231" i="18"/>
  <c r="N231" i="18" s="1"/>
  <c r="L231" i="18"/>
  <c r="S230" i="18"/>
  <c r="R230" i="18"/>
  <c r="T230" i="18" s="1"/>
  <c r="Q230" i="18"/>
  <c r="N230" i="18"/>
  <c r="M230" i="18"/>
  <c r="L230" i="18"/>
  <c r="R229" i="18"/>
  <c r="Q229" i="18"/>
  <c r="M229" i="18"/>
  <c r="L229" i="18"/>
  <c r="Q222" i="18"/>
  <c r="P222" i="18"/>
  <c r="O222" i="18"/>
  <c r="K222" i="18"/>
  <c r="J222" i="18"/>
  <c r="I222" i="18"/>
  <c r="H222" i="18"/>
  <c r="G222" i="18"/>
  <c r="F222" i="18"/>
  <c r="E222" i="18"/>
  <c r="D222" i="18"/>
  <c r="R221" i="18"/>
  <c r="T221" i="18" s="1"/>
  <c r="Q221" i="18"/>
  <c r="N221" i="18"/>
  <c r="M221" i="18"/>
  <c r="S221" i="18" s="1"/>
  <c r="L221" i="18"/>
  <c r="Q220" i="18"/>
  <c r="M220" i="18"/>
  <c r="S220" i="18" s="1"/>
  <c r="L220" i="18"/>
  <c r="Q219" i="18"/>
  <c r="N219" i="18"/>
  <c r="M219" i="18"/>
  <c r="S219" i="18" s="1"/>
  <c r="L219" i="18"/>
  <c r="R219" i="18" s="1"/>
  <c r="T219" i="18" s="1"/>
  <c r="Q218" i="18"/>
  <c r="M218" i="18"/>
  <c r="S218" i="18" s="1"/>
  <c r="L218" i="18"/>
  <c r="S217" i="18"/>
  <c r="Q217" i="18"/>
  <c r="M217" i="18"/>
  <c r="L217" i="18"/>
  <c r="S216" i="18"/>
  <c r="R216" i="18"/>
  <c r="T216" i="18" s="1"/>
  <c r="Q216" i="18"/>
  <c r="N216" i="18"/>
  <c r="M216" i="18"/>
  <c r="L216" i="18"/>
  <c r="S215" i="18"/>
  <c r="R215" i="18"/>
  <c r="T215" i="18" s="1"/>
  <c r="Q215" i="18"/>
  <c r="M215" i="18"/>
  <c r="N215" i="18" s="1"/>
  <c r="L215" i="18"/>
  <c r="S214" i="18"/>
  <c r="R214" i="18"/>
  <c r="T214" i="18" s="1"/>
  <c r="Q214" i="18"/>
  <c r="N214" i="18"/>
  <c r="M214" i="18"/>
  <c r="L214" i="18"/>
  <c r="R213" i="18"/>
  <c r="T213" i="18" s="1"/>
  <c r="Q213" i="18"/>
  <c r="M213" i="18"/>
  <c r="S213" i="18" s="1"/>
  <c r="L213" i="18"/>
  <c r="Q212" i="18"/>
  <c r="N212" i="18"/>
  <c r="M212" i="18"/>
  <c r="S212" i="18" s="1"/>
  <c r="L212" i="18"/>
  <c r="R212" i="18" s="1"/>
  <c r="T212" i="18" s="1"/>
  <c r="Q211" i="18"/>
  <c r="M211" i="18"/>
  <c r="S211" i="18" s="1"/>
  <c r="L211" i="18"/>
  <c r="R211" i="18" s="1"/>
  <c r="Q210" i="18"/>
  <c r="M210" i="18"/>
  <c r="S210" i="18" s="1"/>
  <c r="L210" i="18"/>
  <c r="S209" i="18"/>
  <c r="Q209" i="18"/>
  <c r="M209" i="18"/>
  <c r="L209" i="18"/>
  <c r="T208" i="18"/>
  <c r="S208" i="18"/>
  <c r="R208" i="18"/>
  <c r="Q208" i="18"/>
  <c r="N208" i="18"/>
  <c r="M208" i="18"/>
  <c r="L208" i="18"/>
  <c r="S207" i="18"/>
  <c r="R207" i="18"/>
  <c r="Q207" i="18"/>
  <c r="M207" i="18"/>
  <c r="N207" i="18" s="1"/>
  <c r="L207" i="18"/>
  <c r="S206" i="18"/>
  <c r="R206" i="18"/>
  <c r="Q206" i="18"/>
  <c r="N206" i="18"/>
  <c r="M206" i="18"/>
  <c r="L206" i="18"/>
  <c r="R205" i="18"/>
  <c r="T205" i="18" s="1"/>
  <c r="Q205" i="18"/>
  <c r="N205" i="18"/>
  <c r="M205" i="18"/>
  <c r="S205" i="18" s="1"/>
  <c r="L205" i="18"/>
  <c r="Q204" i="18"/>
  <c r="N204" i="18"/>
  <c r="M204" i="18"/>
  <c r="S204" i="18" s="1"/>
  <c r="L204" i="18"/>
  <c r="R204" i="18" s="1"/>
  <c r="T204" i="18" s="1"/>
  <c r="Q203" i="18"/>
  <c r="N203" i="18"/>
  <c r="M203" i="18"/>
  <c r="S203" i="18" s="1"/>
  <c r="L203" i="18"/>
  <c r="R203" i="18" s="1"/>
  <c r="T203" i="18" s="1"/>
  <c r="Q202" i="18"/>
  <c r="M202" i="18"/>
  <c r="L202" i="18"/>
  <c r="Q195" i="18"/>
  <c r="P195" i="18"/>
  <c r="O195" i="18"/>
  <c r="M195" i="18"/>
  <c r="L195" i="18"/>
  <c r="N195" i="18" s="1"/>
  <c r="K195" i="18"/>
  <c r="J195" i="18"/>
  <c r="I195" i="18"/>
  <c r="H195" i="18"/>
  <c r="G195" i="18"/>
  <c r="F195" i="18"/>
  <c r="E195" i="18"/>
  <c r="D195" i="18"/>
  <c r="Q194" i="18"/>
  <c r="M194" i="18"/>
  <c r="S194" i="18" s="1"/>
  <c r="L194" i="18"/>
  <c r="S193" i="18"/>
  <c r="Q193" i="18"/>
  <c r="M193" i="18"/>
  <c r="L193" i="18"/>
  <c r="T192" i="18"/>
  <c r="S192" i="18"/>
  <c r="R192" i="18"/>
  <c r="Q192" i="18"/>
  <c r="N192" i="18"/>
  <c r="M192" i="18"/>
  <c r="L192" i="18"/>
  <c r="S191" i="18"/>
  <c r="R191" i="18"/>
  <c r="Q191" i="18"/>
  <c r="M191" i="18"/>
  <c r="N191" i="18" s="1"/>
  <c r="L191" i="18"/>
  <c r="S190" i="18"/>
  <c r="R190" i="18"/>
  <c r="Q190" i="18"/>
  <c r="N190" i="18"/>
  <c r="M190" i="18"/>
  <c r="L190" i="18"/>
  <c r="R189" i="18"/>
  <c r="Q189" i="18"/>
  <c r="M189" i="18"/>
  <c r="S189" i="18" s="1"/>
  <c r="S405" i="18" s="1"/>
  <c r="L189" i="18"/>
  <c r="Q188" i="18"/>
  <c r="M188" i="18"/>
  <c r="S188" i="18" s="1"/>
  <c r="L188" i="18"/>
  <c r="Q187" i="18"/>
  <c r="M187" i="18"/>
  <c r="L187" i="18"/>
  <c r="R187" i="18" s="1"/>
  <c r="Q186" i="18"/>
  <c r="M186" i="18"/>
  <c r="S186" i="18" s="1"/>
  <c r="L186" i="18"/>
  <c r="S185" i="18"/>
  <c r="S401" i="18" s="1"/>
  <c r="Q185" i="18"/>
  <c r="M185" i="18"/>
  <c r="L185" i="18"/>
  <c r="S184" i="18"/>
  <c r="R184" i="18"/>
  <c r="Q184" i="18"/>
  <c r="N184" i="18"/>
  <c r="M184" i="18"/>
  <c r="L184" i="18"/>
  <c r="T183" i="18"/>
  <c r="S183" i="18"/>
  <c r="R183" i="18"/>
  <c r="Q183" i="18"/>
  <c r="M183" i="18"/>
  <c r="N183" i="18" s="1"/>
  <c r="L183" i="18"/>
  <c r="S182" i="18"/>
  <c r="S398" i="18" s="1"/>
  <c r="R182" i="18"/>
  <c r="Q182" i="18"/>
  <c r="N182" i="18"/>
  <c r="M182" i="18"/>
  <c r="L182" i="18"/>
  <c r="R181" i="18"/>
  <c r="Q181" i="18"/>
  <c r="N181" i="18"/>
  <c r="M181" i="18"/>
  <c r="S181" i="18" s="1"/>
  <c r="S397" i="18" s="1"/>
  <c r="L181" i="18"/>
  <c r="Q180" i="18"/>
  <c r="M180" i="18"/>
  <c r="S180" i="18" s="1"/>
  <c r="L180" i="18"/>
  <c r="Q179" i="18"/>
  <c r="N179" i="18"/>
  <c r="M179" i="18"/>
  <c r="S179" i="18" s="1"/>
  <c r="L179" i="18"/>
  <c r="R179" i="18" s="1"/>
  <c r="Q178" i="18"/>
  <c r="M178" i="18"/>
  <c r="S178" i="18" s="1"/>
  <c r="S394" i="18" s="1"/>
  <c r="L178" i="18"/>
  <c r="S177" i="18"/>
  <c r="S393" i="18" s="1"/>
  <c r="Q177" i="18"/>
  <c r="M177" i="18"/>
  <c r="L177" i="18"/>
  <c r="S176" i="18"/>
  <c r="R176" i="18"/>
  <c r="Q176" i="18"/>
  <c r="N176" i="18"/>
  <c r="M176" i="18"/>
  <c r="L176" i="18"/>
  <c r="S175" i="18"/>
  <c r="R175" i="18"/>
  <c r="Q175" i="18"/>
  <c r="M175" i="18"/>
  <c r="N175" i="18" s="1"/>
  <c r="L175" i="18"/>
  <c r="P168" i="18"/>
  <c r="Q168" i="18" s="1"/>
  <c r="O168" i="18"/>
  <c r="K168" i="18"/>
  <c r="J168" i="18"/>
  <c r="I168" i="18"/>
  <c r="H168" i="18"/>
  <c r="G168" i="18"/>
  <c r="F168" i="18"/>
  <c r="E168" i="18"/>
  <c r="D168" i="18"/>
  <c r="T167" i="18"/>
  <c r="S167" i="18"/>
  <c r="R167" i="18"/>
  <c r="Q167" i="18"/>
  <c r="M167" i="18"/>
  <c r="N167" i="18" s="1"/>
  <c r="L167" i="18"/>
  <c r="S166" i="18"/>
  <c r="R166" i="18"/>
  <c r="T166" i="18" s="1"/>
  <c r="Q166" i="18"/>
  <c r="N166" i="18"/>
  <c r="M166" i="18"/>
  <c r="L166" i="18"/>
  <c r="R165" i="18"/>
  <c r="Q165" i="18"/>
  <c r="M165" i="18"/>
  <c r="L165" i="18"/>
  <c r="Q164" i="18"/>
  <c r="N164" i="18"/>
  <c r="M164" i="18"/>
  <c r="S164" i="18" s="1"/>
  <c r="L164" i="18"/>
  <c r="R164" i="18" s="1"/>
  <c r="T164" i="18" s="1"/>
  <c r="Q163" i="18"/>
  <c r="M163" i="18"/>
  <c r="S163" i="18" s="1"/>
  <c r="L163" i="18"/>
  <c r="Q162" i="18"/>
  <c r="M162" i="18"/>
  <c r="S162" i="18" s="1"/>
  <c r="L162" i="18"/>
  <c r="S161" i="18"/>
  <c r="Q161" i="18"/>
  <c r="M161" i="18"/>
  <c r="L161" i="18"/>
  <c r="T160" i="18"/>
  <c r="S160" i="18"/>
  <c r="R160" i="18"/>
  <c r="Q160" i="18"/>
  <c r="N160" i="18"/>
  <c r="M160" i="18"/>
  <c r="L160" i="18"/>
  <c r="T159" i="18"/>
  <c r="S159" i="18"/>
  <c r="R159" i="18"/>
  <c r="Q159" i="18"/>
  <c r="M159" i="18"/>
  <c r="N159" i="18" s="1"/>
  <c r="L159" i="18"/>
  <c r="S158" i="18"/>
  <c r="R158" i="18"/>
  <c r="T158" i="18" s="1"/>
  <c r="Q158" i="18"/>
  <c r="N158" i="18"/>
  <c r="M158" i="18"/>
  <c r="L158" i="18"/>
  <c r="R157" i="18"/>
  <c r="Q157" i="18"/>
  <c r="M157" i="18"/>
  <c r="S157" i="18" s="1"/>
  <c r="L157" i="18"/>
  <c r="Q156" i="18"/>
  <c r="M156" i="18"/>
  <c r="S156" i="18" s="1"/>
  <c r="L156" i="18"/>
  <c r="R156" i="18" s="1"/>
  <c r="Q155" i="18"/>
  <c r="N155" i="18"/>
  <c r="M155" i="18"/>
  <c r="S155" i="18" s="1"/>
  <c r="L155" i="18"/>
  <c r="Q154" i="18"/>
  <c r="M154" i="18"/>
  <c r="S154" i="18" s="1"/>
  <c r="L154" i="18"/>
  <c r="S153" i="18"/>
  <c r="Q153" i="18"/>
  <c r="M153" i="18"/>
  <c r="L153" i="18"/>
  <c r="S152" i="18"/>
  <c r="T152" i="18" s="1"/>
  <c r="R152" i="18"/>
  <c r="Q152" i="18"/>
  <c r="N152" i="18"/>
  <c r="M152" i="18"/>
  <c r="L152" i="18"/>
  <c r="T151" i="18"/>
  <c r="S151" i="18"/>
  <c r="R151" i="18"/>
  <c r="Q151" i="18"/>
  <c r="M151" i="18"/>
  <c r="N151" i="18" s="1"/>
  <c r="L151" i="18"/>
  <c r="S150" i="18"/>
  <c r="R150" i="18"/>
  <c r="T150" i="18" s="1"/>
  <c r="Q150" i="18"/>
  <c r="N150" i="18"/>
  <c r="M150" i="18"/>
  <c r="L150" i="18"/>
  <c r="R149" i="18"/>
  <c r="Q149" i="18"/>
  <c r="M149" i="18"/>
  <c r="L149" i="18"/>
  <c r="Q148" i="18"/>
  <c r="N148" i="18"/>
  <c r="M148" i="18"/>
  <c r="L148" i="18"/>
  <c r="P141" i="18"/>
  <c r="O141" i="18"/>
  <c r="Q141" i="18" s="1"/>
  <c r="K141" i="18"/>
  <c r="J141" i="18"/>
  <c r="I141" i="18"/>
  <c r="H141" i="18"/>
  <c r="G141" i="18"/>
  <c r="F141" i="18"/>
  <c r="E141" i="18"/>
  <c r="D141" i="18"/>
  <c r="Q140" i="18"/>
  <c r="N140" i="18"/>
  <c r="M140" i="18"/>
  <c r="S140" i="18" s="1"/>
  <c r="L140" i="18"/>
  <c r="R140" i="18" s="1"/>
  <c r="T140" i="18" s="1"/>
  <c r="Q139" i="18"/>
  <c r="M139" i="18"/>
  <c r="M141" i="18" s="1"/>
  <c r="L139" i="18"/>
  <c r="Q138" i="18"/>
  <c r="M138" i="18"/>
  <c r="S138" i="18" s="1"/>
  <c r="L138" i="18"/>
  <c r="S137" i="18"/>
  <c r="Q137" i="18"/>
  <c r="M137" i="18"/>
  <c r="L137" i="18"/>
  <c r="T136" i="18"/>
  <c r="S136" i="18"/>
  <c r="R136" i="18"/>
  <c r="Q136" i="18"/>
  <c r="N136" i="18"/>
  <c r="M136" i="18"/>
  <c r="L136" i="18"/>
  <c r="S135" i="18"/>
  <c r="T135" i="18" s="1"/>
  <c r="R135" i="18"/>
  <c r="Q135" i="18"/>
  <c r="M135" i="18"/>
  <c r="N135" i="18" s="1"/>
  <c r="L135" i="18"/>
  <c r="S134" i="18"/>
  <c r="R134" i="18"/>
  <c r="T134" i="18" s="1"/>
  <c r="Q134" i="18"/>
  <c r="N134" i="18"/>
  <c r="M134" i="18"/>
  <c r="L134" i="18"/>
  <c r="R133" i="18"/>
  <c r="Q133" i="18"/>
  <c r="M133" i="18"/>
  <c r="S133" i="18" s="1"/>
  <c r="L133" i="18"/>
  <c r="Q132" i="18"/>
  <c r="M132" i="18"/>
  <c r="S132" i="18" s="1"/>
  <c r="L132" i="18"/>
  <c r="Q131" i="18"/>
  <c r="N131" i="18"/>
  <c r="M131" i="18"/>
  <c r="S131" i="18" s="1"/>
  <c r="L131" i="18"/>
  <c r="R131" i="18" s="1"/>
  <c r="Q130" i="18"/>
  <c r="M130" i="18"/>
  <c r="S130" i="18" s="1"/>
  <c r="L130" i="18"/>
  <c r="S129" i="18"/>
  <c r="Q129" i="18"/>
  <c r="M129" i="18"/>
  <c r="L129" i="18"/>
  <c r="L372" i="18" s="1"/>
  <c r="S128" i="18"/>
  <c r="R128" i="18"/>
  <c r="T128" i="18" s="1"/>
  <c r="Q128" i="18"/>
  <c r="N128" i="18"/>
  <c r="M128" i="18"/>
  <c r="L128" i="18"/>
  <c r="T127" i="18"/>
  <c r="S127" i="18"/>
  <c r="R127" i="18"/>
  <c r="Q127" i="18"/>
  <c r="M127" i="18"/>
  <c r="N127" i="18" s="1"/>
  <c r="L127" i="18"/>
  <c r="S126" i="18"/>
  <c r="R126" i="18"/>
  <c r="Q126" i="18"/>
  <c r="N126" i="18"/>
  <c r="M126" i="18"/>
  <c r="L126" i="18"/>
  <c r="R125" i="18"/>
  <c r="T125" i="18" s="1"/>
  <c r="Q125" i="18"/>
  <c r="N125" i="18"/>
  <c r="M125" i="18"/>
  <c r="S125" i="18" s="1"/>
  <c r="L125" i="18"/>
  <c r="Q124" i="18"/>
  <c r="M124" i="18"/>
  <c r="L124" i="18"/>
  <c r="Q123" i="18"/>
  <c r="N123" i="18"/>
  <c r="M123" i="18"/>
  <c r="S123" i="18" s="1"/>
  <c r="L123" i="18"/>
  <c r="R123" i="18" s="1"/>
  <c r="T123" i="18" s="1"/>
  <c r="Q122" i="18"/>
  <c r="M122" i="18"/>
  <c r="S122" i="18" s="1"/>
  <c r="L122" i="18"/>
  <c r="S121" i="18"/>
  <c r="Q121" i="18"/>
  <c r="M121" i="18"/>
  <c r="L121" i="18"/>
  <c r="P114" i="18"/>
  <c r="Q114" i="18" s="1"/>
  <c r="O114" i="18"/>
  <c r="K114" i="18"/>
  <c r="J114" i="18"/>
  <c r="I114" i="18"/>
  <c r="H114" i="18"/>
  <c r="G114" i="18"/>
  <c r="F114" i="18"/>
  <c r="E114" i="18"/>
  <c r="D114" i="18"/>
  <c r="S113" i="18"/>
  <c r="S383" i="18" s="1"/>
  <c r="Q113" i="18"/>
  <c r="M113" i="18"/>
  <c r="M383" i="18" s="1"/>
  <c r="L113" i="18"/>
  <c r="T112" i="18"/>
  <c r="S112" i="18"/>
  <c r="R112" i="18"/>
  <c r="Q112" i="18"/>
  <c r="N112" i="18"/>
  <c r="M112" i="18"/>
  <c r="L112" i="18"/>
  <c r="T111" i="18"/>
  <c r="S111" i="18"/>
  <c r="R111" i="18"/>
  <c r="Q111" i="18"/>
  <c r="M111" i="18"/>
  <c r="L111" i="18"/>
  <c r="S110" i="18"/>
  <c r="S380" i="18" s="1"/>
  <c r="R110" i="18"/>
  <c r="Q110" i="18"/>
  <c r="N110" i="18"/>
  <c r="M110" i="18"/>
  <c r="L110" i="18"/>
  <c r="R109" i="18"/>
  <c r="Q109" i="18"/>
  <c r="N109" i="18"/>
  <c r="M109" i="18"/>
  <c r="L109" i="18"/>
  <c r="Q108" i="18"/>
  <c r="M108" i="18"/>
  <c r="L108" i="18"/>
  <c r="Q107" i="18"/>
  <c r="M107" i="18"/>
  <c r="L107" i="18"/>
  <c r="Q106" i="18"/>
  <c r="M106" i="18"/>
  <c r="S106" i="18" s="1"/>
  <c r="L106" i="18"/>
  <c r="S105" i="18"/>
  <c r="S375" i="18" s="1"/>
  <c r="Q105" i="18"/>
  <c r="M105" i="18"/>
  <c r="M375" i="18" s="1"/>
  <c r="L105" i="18"/>
  <c r="S104" i="18"/>
  <c r="R104" i="18"/>
  <c r="Q104" i="18"/>
  <c r="N104" i="18"/>
  <c r="M104" i="18"/>
  <c r="L104" i="18"/>
  <c r="T103" i="18"/>
  <c r="S103" i="18"/>
  <c r="R103" i="18"/>
  <c r="Q103" i="18"/>
  <c r="M103" i="18"/>
  <c r="L103" i="18"/>
  <c r="S102" i="18"/>
  <c r="S372" i="18" s="1"/>
  <c r="R102" i="18"/>
  <c r="Q102" i="18"/>
  <c r="N102" i="18"/>
  <c r="M102" i="18"/>
  <c r="L102" i="18"/>
  <c r="R101" i="18"/>
  <c r="Q101" i="18"/>
  <c r="N101" i="18"/>
  <c r="M101" i="18"/>
  <c r="L101" i="18"/>
  <c r="Q100" i="18"/>
  <c r="N100" i="18"/>
  <c r="M100" i="18"/>
  <c r="S100" i="18" s="1"/>
  <c r="L100" i="18"/>
  <c r="R100" i="18" s="1"/>
  <c r="T100" i="18" s="1"/>
  <c r="Q99" i="18"/>
  <c r="M99" i="18"/>
  <c r="L99" i="18"/>
  <c r="Q98" i="18"/>
  <c r="M98" i="18"/>
  <c r="L98" i="18"/>
  <c r="S97" i="18"/>
  <c r="Q97" i="18"/>
  <c r="M97" i="18"/>
  <c r="L97" i="18"/>
  <c r="T96" i="18"/>
  <c r="S96" i="18"/>
  <c r="R96" i="18"/>
  <c r="Q96" i="18"/>
  <c r="N96" i="18"/>
  <c r="M96" i="18"/>
  <c r="L96" i="18"/>
  <c r="S95" i="18"/>
  <c r="T95" i="18" s="1"/>
  <c r="R95" i="18"/>
  <c r="Q95" i="18"/>
  <c r="M95" i="18"/>
  <c r="L95" i="18"/>
  <c r="S94" i="18"/>
  <c r="R94" i="18"/>
  <c r="Q94" i="18"/>
  <c r="N94" i="18"/>
  <c r="M94" i="18"/>
  <c r="L94" i="18"/>
  <c r="L364" i="18" s="1"/>
  <c r="P87" i="18"/>
  <c r="O87" i="18"/>
  <c r="K87" i="18"/>
  <c r="J87" i="18"/>
  <c r="I87" i="18"/>
  <c r="H87" i="18"/>
  <c r="G87" i="18"/>
  <c r="F87" i="18"/>
  <c r="E87" i="18"/>
  <c r="D87" i="18"/>
  <c r="S86" i="18"/>
  <c r="R86" i="18"/>
  <c r="T86" i="18" s="1"/>
  <c r="Q86" i="18"/>
  <c r="N86" i="18"/>
  <c r="M86" i="18"/>
  <c r="L86" i="18"/>
  <c r="R85" i="18"/>
  <c r="T85" i="18" s="1"/>
  <c r="Q85" i="18"/>
  <c r="M85" i="18"/>
  <c r="S85" i="18" s="1"/>
  <c r="L85" i="18"/>
  <c r="Q84" i="18"/>
  <c r="N84" i="18"/>
  <c r="M84" i="18"/>
  <c r="S84" i="18" s="1"/>
  <c r="L84" i="18"/>
  <c r="R84" i="18" s="1"/>
  <c r="T84" i="18" s="1"/>
  <c r="Q83" i="18"/>
  <c r="M83" i="18"/>
  <c r="S83" i="18" s="1"/>
  <c r="L83" i="18"/>
  <c r="R83" i="18" s="1"/>
  <c r="Q82" i="18"/>
  <c r="M82" i="18"/>
  <c r="S82" i="18" s="1"/>
  <c r="L82" i="18"/>
  <c r="S81" i="18"/>
  <c r="Q81" i="18"/>
  <c r="M81" i="18"/>
  <c r="L81" i="18"/>
  <c r="T80" i="18"/>
  <c r="S80" i="18"/>
  <c r="R80" i="18"/>
  <c r="Q80" i="18"/>
  <c r="N80" i="18"/>
  <c r="M80" i="18"/>
  <c r="L80" i="18"/>
  <c r="S79" i="18"/>
  <c r="R79" i="18"/>
  <c r="Q79" i="18"/>
  <c r="M79" i="18"/>
  <c r="N79" i="18" s="1"/>
  <c r="L79" i="18"/>
  <c r="S78" i="18"/>
  <c r="Q78" i="18"/>
  <c r="N78" i="18"/>
  <c r="M78" i="18"/>
  <c r="L78" i="18"/>
  <c r="R78" i="18" s="1"/>
  <c r="T78" i="18" s="1"/>
  <c r="R77" i="18"/>
  <c r="T77" i="18" s="1"/>
  <c r="Q77" i="18"/>
  <c r="N77" i="18"/>
  <c r="M77" i="18"/>
  <c r="S77" i="18" s="1"/>
  <c r="L77" i="18"/>
  <c r="T76" i="18"/>
  <c r="Q76" i="18"/>
  <c r="N76" i="18"/>
  <c r="M76" i="18"/>
  <c r="S76" i="18" s="1"/>
  <c r="L76" i="18"/>
  <c r="R76" i="18" s="1"/>
  <c r="Q75" i="18"/>
  <c r="M75" i="18"/>
  <c r="S75" i="18" s="1"/>
  <c r="L75" i="18"/>
  <c r="T74" i="18"/>
  <c r="R74" i="18"/>
  <c r="Q74" i="18"/>
  <c r="M74" i="18"/>
  <c r="S74" i="18" s="1"/>
  <c r="L74" i="18"/>
  <c r="S73" i="18"/>
  <c r="Q73" i="18"/>
  <c r="M73" i="18"/>
  <c r="L73" i="18"/>
  <c r="S72" i="18"/>
  <c r="T72" i="18" s="1"/>
  <c r="R72" i="18"/>
  <c r="Q72" i="18"/>
  <c r="N72" i="18"/>
  <c r="M72" i="18"/>
  <c r="L72" i="18"/>
  <c r="T71" i="18"/>
  <c r="S71" i="18"/>
  <c r="R71" i="18"/>
  <c r="Q71" i="18"/>
  <c r="N71" i="18"/>
  <c r="Q70" i="18"/>
  <c r="M70" i="18"/>
  <c r="L70" i="18"/>
  <c r="R70" i="18" s="1"/>
  <c r="Q69" i="18"/>
  <c r="M69" i="18"/>
  <c r="L69" i="18"/>
  <c r="R68" i="18"/>
  <c r="Q68" i="18"/>
  <c r="M68" i="18"/>
  <c r="L68" i="18"/>
  <c r="S67" i="18"/>
  <c r="Q67" i="18"/>
  <c r="M67" i="18"/>
  <c r="L67" i="18"/>
  <c r="P60" i="18"/>
  <c r="Q60" i="18" s="1"/>
  <c r="O60" i="18"/>
  <c r="K60" i="18"/>
  <c r="J60" i="18"/>
  <c r="I60" i="18"/>
  <c r="H60" i="18"/>
  <c r="G60" i="18"/>
  <c r="F60" i="18"/>
  <c r="E60" i="18"/>
  <c r="D60" i="18"/>
  <c r="S59" i="18"/>
  <c r="Q59" i="18"/>
  <c r="M59" i="18"/>
  <c r="L59" i="18"/>
  <c r="S58" i="18"/>
  <c r="R58" i="18"/>
  <c r="T58" i="18" s="1"/>
  <c r="Q58" i="18"/>
  <c r="N58" i="18"/>
  <c r="M58" i="18"/>
  <c r="L58" i="18"/>
  <c r="S57" i="18"/>
  <c r="R57" i="18"/>
  <c r="T57" i="18" s="1"/>
  <c r="Q57" i="18"/>
  <c r="N57" i="18"/>
  <c r="M57" i="18"/>
  <c r="L57" i="18"/>
  <c r="Q56" i="18"/>
  <c r="N56" i="18"/>
  <c r="M56" i="18"/>
  <c r="S56" i="18" s="1"/>
  <c r="L56" i="18"/>
  <c r="R56" i="18" s="1"/>
  <c r="T56" i="18" s="1"/>
  <c r="Q55" i="18"/>
  <c r="M55" i="18"/>
  <c r="S55" i="18" s="1"/>
  <c r="L55" i="18"/>
  <c r="T54" i="18"/>
  <c r="Q54" i="18"/>
  <c r="N54" i="18"/>
  <c r="M54" i="18"/>
  <c r="S54" i="18" s="1"/>
  <c r="L54" i="18"/>
  <c r="R54" i="18" s="1"/>
  <c r="Q53" i="18"/>
  <c r="M53" i="18"/>
  <c r="S53" i="18" s="1"/>
  <c r="L53" i="18"/>
  <c r="R53" i="18" s="1"/>
  <c r="T53" i="18" s="1"/>
  <c r="Q52" i="18"/>
  <c r="M52" i="18"/>
  <c r="S52" i="18" s="1"/>
  <c r="L52" i="18"/>
  <c r="S51" i="18"/>
  <c r="Q51" i="18"/>
  <c r="M51" i="18"/>
  <c r="L51" i="18"/>
  <c r="N51" i="18" s="1"/>
  <c r="S50" i="18"/>
  <c r="R50" i="18"/>
  <c r="T50" i="18" s="1"/>
  <c r="Q50" i="18"/>
  <c r="N50" i="18"/>
  <c r="M50" i="18"/>
  <c r="L50" i="18"/>
  <c r="S49" i="18"/>
  <c r="R49" i="18"/>
  <c r="Q49" i="18"/>
  <c r="N49" i="18"/>
  <c r="M49" i="18"/>
  <c r="L49" i="18"/>
  <c r="Q48" i="18"/>
  <c r="M48" i="18"/>
  <c r="S48" i="18" s="1"/>
  <c r="L48" i="18"/>
  <c r="R48" i="18" s="1"/>
  <c r="Q47" i="18"/>
  <c r="M47" i="18"/>
  <c r="S47" i="18" s="1"/>
  <c r="L47" i="18"/>
  <c r="T46" i="18"/>
  <c r="Q46" i="18"/>
  <c r="N46" i="18"/>
  <c r="M46" i="18"/>
  <c r="S46" i="18" s="1"/>
  <c r="L46" i="18"/>
  <c r="R46" i="18" s="1"/>
  <c r="Q45" i="18"/>
  <c r="M45" i="18"/>
  <c r="S45" i="18" s="1"/>
  <c r="L45" i="18"/>
  <c r="Q44" i="18"/>
  <c r="M44" i="18"/>
  <c r="S44" i="18" s="1"/>
  <c r="L44" i="18"/>
  <c r="S43" i="18"/>
  <c r="Q43" i="18"/>
  <c r="M43" i="18"/>
  <c r="L43" i="18"/>
  <c r="N43" i="18" s="1"/>
  <c r="T42" i="18"/>
  <c r="S42" i="18"/>
  <c r="R42" i="18"/>
  <c r="Q42" i="18"/>
  <c r="N42" i="18"/>
  <c r="M42" i="18"/>
  <c r="L42" i="18"/>
  <c r="S41" i="18"/>
  <c r="R41" i="18"/>
  <c r="T41" i="18" s="1"/>
  <c r="Q41" i="18"/>
  <c r="N41" i="18"/>
  <c r="M41" i="18"/>
  <c r="L41" i="18"/>
  <c r="Q40" i="18"/>
  <c r="M40" i="18"/>
  <c r="S40" i="18" s="1"/>
  <c r="L40" i="18"/>
  <c r="Q33" i="18"/>
  <c r="P33" i="18"/>
  <c r="O33" i="18"/>
  <c r="K33" i="18"/>
  <c r="J33" i="18"/>
  <c r="I33" i="18"/>
  <c r="H33" i="18"/>
  <c r="G33" i="18"/>
  <c r="F33" i="18"/>
  <c r="E33" i="18"/>
  <c r="D33" i="18"/>
  <c r="S32" i="18"/>
  <c r="R32" i="18"/>
  <c r="Q32" i="18"/>
  <c r="N32" i="18"/>
  <c r="M32" i="18"/>
  <c r="M356" i="18" s="1"/>
  <c r="L32" i="18"/>
  <c r="L356" i="18" s="1"/>
  <c r="N356" i="18" s="1"/>
  <c r="R31" i="18"/>
  <c r="Q31" i="18"/>
  <c r="M31" i="18"/>
  <c r="L31" i="18"/>
  <c r="L355" i="18" s="1"/>
  <c r="Q30" i="18"/>
  <c r="M30" i="18"/>
  <c r="S30" i="18" s="1"/>
  <c r="L30" i="18"/>
  <c r="S29" i="18"/>
  <c r="Q29" i="18"/>
  <c r="N29" i="18"/>
  <c r="M29" i="18"/>
  <c r="M353" i="18" s="1"/>
  <c r="L29" i="18"/>
  <c r="T28" i="18"/>
  <c r="S28" i="18"/>
  <c r="R28" i="18"/>
  <c r="Q28" i="18"/>
  <c r="M28" i="18"/>
  <c r="L28" i="18"/>
  <c r="S27" i="18"/>
  <c r="R27" i="18"/>
  <c r="Q27" i="18"/>
  <c r="M27" i="18"/>
  <c r="L27" i="18"/>
  <c r="S26" i="18"/>
  <c r="R26" i="18"/>
  <c r="Q26" i="18"/>
  <c r="N26" i="18"/>
  <c r="M26" i="18"/>
  <c r="L26" i="18"/>
  <c r="R25" i="18"/>
  <c r="Q25" i="18"/>
  <c r="M25" i="18"/>
  <c r="L25" i="18"/>
  <c r="S24" i="18"/>
  <c r="R24" i="18"/>
  <c r="Q24" i="18"/>
  <c r="N24" i="18"/>
  <c r="M24" i="18"/>
  <c r="L24" i="18"/>
  <c r="R23" i="18"/>
  <c r="Q23" i="18"/>
  <c r="N23" i="18"/>
  <c r="M23" i="18"/>
  <c r="S23" i="18" s="1"/>
  <c r="S347" i="18" s="1"/>
  <c r="L23" i="18"/>
  <c r="Q22" i="18"/>
  <c r="N22" i="18"/>
  <c r="M22" i="18"/>
  <c r="L22" i="18"/>
  <c r="Q21" i="18"/>
  <c r="M21" i="18"/>
  <c r="L21" i="18"/>
  <c r="S20" i="18"/>
  <c r="Q20" i="18"/>
  <c r="M20" i="18"/>
  <c r="L20" i="18"/>
  <c r="S19" i="18"/>
  <c r="R19" i="18"/>
  <c r="Q19" i="18"/>
  <c r="N19" i="18"/>
  <c r="M19" i="18"/>
  <c r="L19" i="18"/>
  <c r="S18" i="18"/>
  <c r="R18" i="18"/>
  <c r="Q18" i="18"/>
  <c r="N18" i="18"/>
  <c r="M18" i="18"/>
  <c r="L18" i="18"/>
  <c r="R17" i="18"/>
  <c r="Q17" i="18"/>
  <c r="N17" i="18"/>
  <c r="M17" i="18"/>
  <c r="L17" i="18"/>
  <c r="Q16" i="18"/>
  <c r="M16" i="18"/>
  <c r="L16" i="18"/>
  <c r="Q15" i="18"/>
  <c r="M15" i="18"/>
  <c r="S15" i="18" s="1"/>
  <c r="L15" i="18"/>
  <c r="T14" i="18"/>
  <c r="S14" i="18"/>
  <c r="Q14" i="18"/>
  <c r="M14" i="18"/>
  <c r="M338" i="18" s="1"/>
  <c r="L14" i="18"/>
  <c r="R14" i="18" s="1"/>
  <c r="R13" i="18"/>
  <c r="Q13" i="18"/>
  <c r="M13" i="18"/>
  <c r="L13" i="18"/>
  <c r="D11" i="26" l="1"/>
  <c r="D19" i="26"/>
  <c r="G23" i="26"/>
  <c r="D23" i="26"/>
  <c r="G25" i="26"/>
  <c r="J25" i="26"/>
  <c r="D15" i="26"/>
  <c r="J20" i="26"/>
  <c r="D14" i="26"/>
  <c r="J17" i="26"/>
  <c r="G14" i="26"/>
  <c r="J16" i="26"/>
  <c r="J13" i="26"/>
  <c r="G20" i="26"/>
  <c r="G21" i="26"/>
  <c r="G11" i="26"/>
  <c r="J12" i="26"/>
  <c r="J21" i="26"/>
  <c r="D12" i="26"/>
  <c r="G15" i="26"/>
  <c r="G13" i="26"/>
  <c r="J15" i="26"/>
  <c r="D20" i="26"/>
  <c r="G24" i="26"/>
  <c r="D16" i="26"/>
  <c r="D17" i="26"/>
  <c r="G22" i="26"/>
  <c r="J23" i="26"/>
  <c r="J24" i="26"/>
  <c r="J11" i="26"/>
  <c r="G17" i="26"/>
  <c r="J22" i="26"/>
  <c r="D10" i="26"/>
  <c r="G10" i="26"/>
  <c r="G12" i="26"/>
  <c r="G16" i="26"/>
  <c r="D18" i="26"/>
  <c r="D21" i="26"/>
  <c r="D24" i="26"/>
  <c r="D22" i="26"/>
  <c r="D25" i="26"/>
  <c r="G18" i="26"/>
  <c r="G19" i="26"/>
  <c r="J18" i="26"/>
  <c r="J19" i="26"/>
  <c r="S69" i="18"/>
  <c r="M339" i="18"/>
  <c r="R73" i="18"/>
  <c r="T73" i="18" s="1"/>
  <c r="N73" i="18"/>
  <c r="S107" i="18"/>
  <c r="S377" i="18" s="1"/>
  <c r="N107" i="18"/>
  <c r="R75" i="18"/>
  <c r="T75" i="18" s="1"/>
  <c r="N75" i="18"/>
  <c r="R287" i="18"/>
  <c r="N287" i="18"/>
  <c r="S245" i="18"/>
  <c r="N245" i="18"/>
  <c r="T207" i="18"/>
  <c r="R220" i="18"/>
  <c r="T220" i="18" s="1"/>
  <c r="N220" i="18"/>
  <c r="R241" i="18"/>
  <c r="T241" i="18" s="1"/>
  <c r="N241" i="18"/>
  <c r="L249" i="18"/>
  <c r="R243" i="18"/>
  <c r="T243" i="18" s="1"/>
  <c r="N243" i="18"/>
  <c r="R218" i="18"/>
  <c r="T218" i="18" s="1"/>
  <c r="N218" i="18"/>
  <c r="Q87" i="18"/>
  <c r="R124" i="18"/>
  <c r="N124" i="18"/>
  <c r="S451" i="18"/>
  <c r="S343" i="18"/>
  <c r="S456" i="18"/>
  <c r="S348" i="18"/>
  <c r="M341" i="18"/>
  <c r="S17" i="18"/>
  <c r="T18" i="18"/>
  <c r="R342" i="18"/>
  <c r="T342" i="18" s="1"/>
  <c r="T19" i="18"/>
  <c r="M330" i="18"/>
  <c r="S310" i="18"/>
  <c r="T315" i="18"/>
  <c r="R317" i="18"/>
  <c r="T317" i="18" s="1"/>
  <c r="N317" i="18"/>
  <c r="M337" i="18"/>
  <c r="M33" i="18"/>
  <c r="S13" i="18"/>
  <c r="L339" i="18"/>
  <c r="N339" i="18" s="1"/>
  <c r="R15" i="18"/>
  <c r="N15" i="18"/>
  <c r="S342" i="18"/>
  <c r="R45" i="18"/>
  <c r="T45" i="18" s="1"/>
  <c r="N45" i="18"/>
  <c r="R132" i="18"/>
  <c r="T132" i="18" s="1"/>
  <c r="N132" i="18"/>
  <c r="R139" i="18"/>
  <c r="T139" i="18" s="1"/>
  <c r="L382" i="18"/>
  <c r="N382" i="18" s="1"/>
  <c r="N139" i="18"/>
  <c r="S149" i="18"/>
  <c r="N149" i="18"/>
  <c r="S286" i="18"/>
  <c r="M303" i="18"/>
  <c r="R40" i="18"/>
  <c r="R445" i="18" s="1"/>
  <c r="N40" i="18"/>
  <c r="L60" i="18"/>
  <c r="T79" i="18"/>
  <c r="S141" i="18"/>
  <c r="R130" i="18"/>
  <c r="T130" i="18" s="1"/>
  <c r="N130" i="18"/>
  <c r="S139" i="18"/>
  <c r="M382" i="18"/>
  <c r="R291" i="18"/>
  <c r="T291" i="18" s="1"/>
  <c r="N291" i="18"/>
  <c r="R302" i="18"/>
  <c r="T302" i="18" s="1"/>
  <c r="N302" i="18"/>
  <c r="S462" i="18"/>
  <c r="S354" i="18"/>
  <c r="S60" i="18"/>
  <c r="R99" i="18"/>
  <c r="L114" i="18"/>
  <c r="L369" i="18"/>
  <c r="R122" i="18"/>
  <c r="N122" i="18"/>
  <c r="S124" i="18"/>
  <c r="S367" i="18" s="1"/>
  <c r="M367" i="18"/>
  <c r="R163" i="18"/>
  <c r="T163" i="18" s="1"/>
  <c r="N163" i="18"/>
  <c r="S165" i="18"/>
  <c r="N165" i="18"/>
  <c r="R180" i="18"/>
  <c r="N180" i="18"/>
  <c r="R400" i="18"/>
  <c r="T184" i="18"/>
  <c r="T190" i="18"/>
  <c r="R272" i="18"/>
  <c r="N272" i="18"/>
  <c r="R437" i="18"/>
  <c r="T275" i="18"/>
  <c r="T283" i="18"/>
  <c r="R285" i="18"/>
  <c r="T285" i="18" s="1"/>
  <c r="N285" i="18"/>
  <c r="L303" i="18"/>
  <c r="N303" i="18" s="1"/>
  <c r="S297" i="18"/>
  <c r="S432" i="18" s="1"/>
  <c r="N297" i="18"/>
  <c r="J357" i="18"/>
  <c r="R55" i="18"/>
  <c r="T55" i="18" s="1"/>
  <c r="N55" i="18"/>
  <c r="S70" i="18"/>
  <c r="T70" i="18" s="1"/>
  <c r="N70" i="18"/>
  <c r="S99" i="18"/>
  <c r="S369" i="18" s="1"/>
  <c r="M369" i="18"/>
  <c r="M114" i="18"/>
  <c r="M371" i="18"/>
  <c r="S101" i="18"/>
  <c r="S371" i="18" s="1"/>
  <c r="T102" i="18"/>
  <c r="R161" i="18"/>
  <c r="T161" i="18" s="1"/>
  <c r="N161" i="18"/>
  <c r="R178" i="18"/>
  <c r="N178" i="18"/>
  <c r="S396" i="18"/>
  <c r="N189" i="18"/>
  <c r="S406" i="18"/>
  <c r="S409" i="18"/>
  <c r="S274" i="18"/>
  <c r="N274" i="18"/>
  <c r="N421" i="18"/>
  <c r="L345" i="18"/>
  <c r="N345" i="18" s="1"/>
  <c r="R21" i="18"/>
  <c r="N21" i="18"/>
  <c r="T27" i="18"/>
  <c r="T32" i="18"/>
  <c r="N53" i="18"/>
  <c r="M60" i="18"/>
  <c r="N99" i="18"/>
  <c r="R153" i="18"/>
  <c r="T153" i="18" s="1"/>
  <c r="N153" i="18"/>
  <c r="R155" i="18"/>
  <c r="L371" i="18"/>
  <c r="N371" i="18" s="1"/>
  <c r="R392" i="18"/>
  <c r="T392" i="18" s="1"/>
  <c r="T176" i="18"/>
  <c r="S187" i="18"/>
  <c r="S403" i="18" s="1"/>
  <c r="N187" i="18"/>
  <c r="S418" i="18"/>
  <c r="S329" i="18"/>
  <c r="N329" i="18"/>
  <c r="J438" i="18"/>
  <c r="R343" i="18"/>
  <c r="T343" i="18" s="1"/>
  <c r="M345" i="18"/>
  <c r="S21" i="18"/>
  <c r="T24" i="18"/>
  <c r="M355" i="18"/>
  <c r="N355" i="18" s="1"/>
  <c r="S31" i="18"/>
  <c r="T31" i="18" s="1"/>
  <c r="N31" i="18"/>
  <c r="N44" i="18"/>
  <c r="R44" i="18"/>
  <c r="T44" i="18" s="1"/>
  <c r="N48" i="18"/>
  <c r="T94" i="18"/>
  <c r="N157" i="18"/>
  <c r="S392" i="18"/>
  <c r="R257" i="18"/>
  <c r="N257" i="18"/>
  <c r="L330" i="18"/>
  <c r="N330" i="18" s="1"/>
  <c r="R310" i="18"/>
  <c r="R312" i="18"/>
  <c r="T312" i="18" s="1"/>
  <c r="N312" i="18"/>
  <c r="L346" i="18"/>
  <c r="N346" i="18" s="1"/>
  <c r="R22" i="18"/>
  <c r="R455" i="18"/>
  <c r="T455" i="18" s="1"/>
  <c r="R347" i="18"/>
  <c r="T347" i="18" s="1"/>
  <c r="T23" i="18"/>
  <c r="S25" i="18"/>
  <c r="M349" i="18"/>
  <c r="N25" i="18"/>
  <c r="S464" i="18"/>
  <c r="S356" i="18"/>
  <c r="R47" i="18"/>
  <c r="T47" i="18" s="1"/>
  <c r="N47" i="18"/>
  <c r="T175" i="18"/>
  <c r="I357" i="18"/>
  <c r="N454" i="18"/>
  <c r="L340" i="18"/>
  <c r="R16" i="18"/>
  <c r="R341" i="18"/>
  <c r="T17" i="18"/>
  <c r="M346" i="18"/>
  <c r="S22" i="18"/>
  <c r="L348" i="18"/>
  <c r="N348" i="18" s="1"/>
  <c r="S461" i="18"/>
  <c r="S353" i="18"/>
  <c r="N52" i="18"/>
  <c r="L349" i="18"/>
  <c r="N349" i="18" s="1"/>
  <c r="R52" i="18"/>
  <c r="T52" i="18" s="1"/>
  <c r="R374" i="18"/>
  <c r="S381" i="18"/>
  <c r="N133" i="18"/>
  <c r="R405" i="18"/>
  <c r="T405" i="18" s="1"/>
  <c r="T189" i="18"/>
  <c r="R408" i="18"/>
  <c r="T408" i="18" s="1"/>
  <c r="T238" i="18"/>
  <c r="N292" i="18"/>
  <c r="R292" i="18"/>
  <c r="T292" i="18" s="1"/>
  <c r="M340" i="18"/>
  <c r="S16" i="18"/>
  <c r="S452" i="18"/>
  <c r="S344" i="18"/>
  <c r="L351" i="18"/>
  <c r="N27" i="18"/>
  <c r="R463" i="18"/>
  <c r="R355" i="18"/>
  <c r="R67" i="18"/>
  <c r="L87" i="18"/>
  <c r="N67" i="18"/>
  <c r="R82" i="18"/>
  <c r="T82" i="18" s="1"/>
  <c r="N82" i="18"/>
  <c r="R113" i="18"/>
  <c r="L383" i="18"/>
  <c r="N383" i="18" s="1"/>
  <c r="N113" i="18"/>
  <c r="R188" i="18"/>
  <c r="N188" i="18"/>
  <c r="L222" i="18"/>
  <c r="R202" i="18"/>
  <c r="N202" i="18"/>
  <c r="R210" i="18"/>
  <c r="T210" i="18" s="1"/>
  <c r="N210" i="18"/>
  <c r="M249" i="18"/>
  <c r="S229" i="18"/>
  <c r="S249" i="18" s="1"/>
  <c r="S420" i="18"/>
  <c r="T258" i="18"/>
  <c r="R421" i="18"/>
  <c r="T421" i="18" s="1"/>
  <c r="T259" i="18"/>
  <c r="R269" i="18"/>
  <c r="N269" i="18"/>
  <c r="L434" i="18"/>
  <c r="N434" i="18" s="1"/>
  <c r="S338" i="18"/>
  <c r="N16" i="18"/>
  <c r="S352" i="18"/>
  <c r="L354" i="18"/>
  <c r="N354" i="18" s="1"/>
  <c r="R30" i="18"/>
  <c r="N30" i="18"/>
  <c r="T48" i="18"/>
  <c r="T49" i="18"/>
  <c r="R69" i="18"/>
  <c r="T69" i="18" s="1"/>
  <c r="N69" i="18"/>
  <c r="L375" i="18"/>
  <c r="N375" i="18" s="1"/>
  <c r="R105" i="18"/>
  <c r="N105" i="18"/>
  <c r="L377" i="18"/>
  <c r="N377" i="18" s="1"/>
  <c r="R107" i="18"/>
  <c r="M379" i="18"/>
  <c r="S109" i="18"/>
  <c r="S379" i="18" s="1"/>
  <c r="T110" i="18"/>
  <c r="T133" i="18"/>
  <c r="R397" i="18"/>
  <c r="T397" i="18" s="1"/>
  <c r="T181" i="18"/>
  <c r="R186" i="18"/>
  <c r="N186" i="18"/>
  <c r="M222" i="18"/>
  <c r="S202" i="18"/>
  <c r="S222" i="18" s="1"/>
  <c r="N229" i="18"/>
  <c r="N258" i="18"/>
  <c r="S421" i="18"/>
  <c r="N264" i="18"/>
  <c r="T265" i="18"/>
  <c r="R267" i="18"/>
  <c r="N267" i="18"/>
  <c r="R286" i="18"/>
  <c r="T286" i="18" s="1"/>
  <c r="N286" i="18"/>
  <c r="N320" i="18"/>
  <c r="N347" i="18"/>
  <c r="S447" i="18"/>
  <c r="S339" i="18"/>
  <c r="L344" i="18"/>
  <c r="N20" i="18"/>
  <c r="S351" i="18"/>
  <c r="L353" i="18"/>
  <c r="N353" i="18" s="1"/>
  <c r="R29" i="18"/>
  <c r="O357" i="18"/>
  <c r="Q357" i="18" s="1"/>
  <c r="R59" i="18"/>
  <c r="T59" i="18" s="1"/>
  <c r="N59" i="18"/>
  <c r="R81" i="18"/>
  <c r="N81" i="18"/>
  <c r="R366" i="18"/>
  <c r="R98" i="18"/>
  <c r="R114" i="18" s="1"/>
  <c r="L368" i="18"/>
  <c r="N368" i="18" s="1"/>
  <c r="N98" i="18"/>
  <c r="T101" i="18"/>
  <c r="R138" i="18"/>
  <c r="T138" i="18" s="1"/>
  <c r="N138" i="18"/>
  <c r="L168" i="18"/>
  <c r="R148" i="18"/>
  <c r="T149" i="18"/>
  <c r="S391" i="18"/>
  <c r="S400" i="18"/>
  <c r="S402" i="18"/>
  <c r="S404" i="18"/>
  <c r="R194" i="18"/>
  <c r="N194" i="18"/>
  <c r="R209" i="18"/>
  <c r="T209" i="18" s="1"/>
  <c r="N209" i="18"/>
  <c r="R234" i="18"/>
  <c r="T234" i="18" s="1"/>
  <c r="N234" i="18"/>
  <c r="T237" i="18"/>
  <c r="M276" i="18"/>
  <c r="S257" i="18"/>
  <c r="S419" i="18" s="1"/>
  <c r="R423" i="18"/>
  <c r="R425" i="18"/>
  <c r="T425" i="18" s="1"/>
  <c r="T263" i="18"/>
  <c r="R426" i="18"/>
  <c r="T426" i="18" s="1"/>
  <c r="T264" i="18"/>
  <c r="R435" i="18"/>
  <c r="T435" i="18" s="1"/>
  <c r="T273" i="18"/>
  <c r="R436" i="18"/>
  <c r="S303" i="18"/>
  <c r="R296" i="18"/>
  <c r="T296" i="18" s="1"/>
  <c r="N296" i="18"/>
  <c r="R301" i="18"/>
  <c r="T301" i="18" s="1"/>
  <c r="N301" i="18"/>
  <c r="E357" i="18"/>
  <c r="S365" i="18"/>
  <c r="M376" i="18"/>
  <c r="N376" i="18" s="1"/>
  <c r="R446" i="18"/>
  <c r="R338" i="18"/>
  <c r="T338" i="18" s="1"/>
  <c r="L343" i="18"/>
  <c r="M344" i="18"/>
  <c r="R350" i="18"/>
  <c r="P357" i="18"/>
  <c r="N68" i="18"/>
  <c r="N74" i="18"/>
  <c r="T83" i="18"/>
  <c r="S366" i="18"/>
  <c r="S98" i="18"/>
  <c r="S368" i="18" s="1"/>
  <c r="M368" i="18"/>
  <c r="R106" i="18"/>
  <c r="N106" i="18"/>
  <c r="L378" i="18"/>
  <c r="N378" i="18" s="1"/>
  <c r="R108" i="18"/>
  <c r="R379" i="18"/>
  <c r="T379" i="18" s="1"/>
  <c r="T109" i="18"/>
  <c r="L141" i="18"/>
  <c r="N141" i="18" s="1"/>
  <c r="R121" i="18"/>
  <c r="R364" i="18" s="1"/>
  <c r="N121" i="18"/>
  <c r="M168" i="18"/>
  <c r="S148" i="18"/>
  <c r="S168" i="18" s="1"/>
  <c r="R154" i="18"/>
  <c r="N154" i="18"/>
  <c r="T156" i="18"/>
  <c r="T157" i="18"/>
  <c r="R177" i="18"/>
  <c r="N177" i="18"/>
  <c r="S399" i="18"/>
  <c r="R407" i="18"/>
  <c r="T407" i="18" s="1"/>
  <c r="S408" i="18"/>
  <c r="S410" i="18"/>
  <c r="T206" i="18"/>
  <c r="T211" i="18"/>
  <c r="R217" i="18"/>
  <c r="T217" i="18" s="1"/>
  <c r="N217" i="18"/>
  <c r="R242" i="18"/>
  <c r="T242" i="18" s="1"/>
  <c r="N242" i="18"/>
  <c r="T244" i="18"/>
  <c r="T245" i="18"/>
  <c r="S423" i="18"/>
  <c r="S425" i="18"/>
  <c r="S429" i="18"/>
  <c r="N293" i="18"/>
  <c r="N298" i="18"/>
  <c r="Q354" i="18"/>
  <c r="P384" i="18"/>
  <c r="Q368" i="18"/>
  <c r="L370" i="18"/>
  <c r="N370" i="18" s="1"/>
  <c r="L342" i="18"/>
  <c r="R457" i="18"/>
  <c r="R349" i="18"/>
  <c r="S458" i="18"/>
  <c r="S350" i="18"/>
  <c r="L352" i="18"/>
  <c r="N352" i="18" s="1"/>
  <c r="N28" i="18"/>
  <c r="S68" i="18"/>
  <c r="T68" i="18" s="1"/>
  <c r="M87" i="18"/>
  <c r="R373" i="18"/>
  <c r="S374" i="18"/>
  <c r="S376" i="18"/>
  <c r="M378" i="18"/>
  <c r="S108" i="18"/>
  <c r="S378" i="18" s="1"/>
  <c r="R129" i="18"/>
  <c r="T129" i="18" s="1"/>
  <c r="N129" i="18"/>
  <c r="R162" i="18"/>
  <c r="T162" i="18" s="1"/>
  <c r="N162" i="18"/>
  <c r="T165" i="18"/>
  <c r="T179" i="18"/>
  <c r="R185" i="18"/>
  <c r="N185" i="18"/>
  <c r="S407" i="18"/>
  <c r="T270" i="18"/>
  <c r="R326" i="18"/>
  <c r="T326" i="18" s="1"/>
  <c r="N326" i="18"/>
  <c r="D357" i="18"/>
  <c r="L338" i="18"/>
  <c r="N338" i="18" s="1"/>
  <c r="M370" i="18"/>
  <c r="Q430" i="18"/>
  <c r="P438" i="18"/>
  <c r="L337" i="18"/>
  <c r="L33" i="18"/>
  <c r="N33" i="18" s="1"/>
  <c r="N14" i="18"/>
  <c r="L341" i="18"/>
  <c r="N341" i="18" s="1"/>
  <c r="M342" i="18"/>
  <c r="R20" i="18"/>
  <c r="T26" i="18"/>
  <c r="M352" i="18"/>
  <c r="R43" i="18"/>
  <c r="T43" i="18" s="1"/>
  <c r="R51" i="18"/>
  <c r="T51" i="18" s="1"/>
  <c r="N83" i="18"/>
  <c r="N85" i="18"/>
  <c r="L367" i="18"/>
  <c r="N367" i="18" s="1"/>
  <c r="R97" i="18"/>
  <c r="N97" i="18"/>
  <c r="S373" i="18"/>
  <c r="T104" i="18"/>
  <c r="N108" i="18"/>
  <c r="R381" i="18"/>
  <c r="T381" i="18" s="1"/>
  <c r="S382" i="18"/>
  <c r="T126" i="18"/>
  <c r="T131" i="18"/>
  <c r="R137" i="18"/>
  <c r="T137" i="18" s="1"/>
  <c r="N137" i="18"/>
  <c r="N156" i="18"/>
  <c r="S395" i="18"/>
  <c r="R398" i="18"/>
  <c r="T398" i="18" s="1"/>
  <c r="T182" i="18"/>
  <c r="R403" i="18"/>
  <c r="T403" i="18" s="1"/>
  <c r="T187" i="18"/>
  <c r="T191" i="18"/>
  <c r="R193" i="18"/>
  <c r="N193" i="18"/>
  <c r="N211" i="18"/>
  <c r="N213" i="18"/>
  <c r="R233" i="18"/>
  <c r="T233" i="18" s="1"/>
  <c r="N233" i="18"/>
  <c r="N244" i="18"/>
  <c r="R256" i="18"/>
  <c r="L276" i="18"/>
  <c r="N276" i="18" s="1"/>
  <c r="N256" i="18"/>
  <c r="T260" i="18"/>
  <c r="R262" i="18"/>
  <c r="N262" i="18"/>
  <c r="N268" i="18"/>
  <c r="R268" i="18"/>
  <c r="T271" i="18"/>
  <c r="T293" i="18"/>
  <c r="T297" i="18"/>
  <c r="T298" i="18"/>
  <c r="T320" i="18"/>
  <c r="H357" i="18"/>
  <c r="J10" i="26"/>
  <c r="M343" i="18"/>
  <c r="M351" i="18"/>
  <c r="L366" i="18"/>
  <c r="L374" i="18"/>
  <c r="S437" i="18"/>
  <c r="T319" i="18"/>
  <c r="Q338" i="18"/>
  <c r="I384" i="18"/>
  <c r="H411" i="18"/>
  <c r="M394" i="18"/>
  <c r="N394" i="18" s="1"/>
  <c r="M409" i="18"/>
  <c r="N409" i="18" s="1"/>
  <c r="M423" i="18"/>
  <c r="N423" i="18" s="1"/>
  <c r="L432" i="18"/>
  <c r="N432" i="18" s="1"/>
  <c r="H465" i="18"/>
  <c r="M446" i="18"/>
  <c r="N446" i="18" s="1"/>
  <c r="L450" i="18"/>
  <c r="N450" i="18" s="1"/>
  <c r="M350" i="18"/>
  <c r="N350" i="18" s="1"/>
  <c r="L365" i="18"/>
  <c r="N365" i="18" s="1"/>
  <c r="M366" i="18"/>
  <c r="L373" i="18"/>
  <c r="M374" i="18"/>
  <c r="L381" i="18"/>
  <c r="N381" i="18" s="1"/>
  <c r="N284" i="18"/>
  <c r="N300" i="18"/>
  <c r="T329" i="18"/>
  <c r="J384" i="18"/>
  <c r="I411" i="18"/>
  <c r="L392" i="18"/>
  <c r="N392" i="18" s="1"/>
  <c r="O411" i="18"/>
  <c r="Q411" i="18" s="1"/>
  <c r="K438" i="18"/>
  <c r="N428" i="18"/>
  <c r="Q432" i="18"/>
  <c r="M365" i="18"/>
  <c r="M373" i="18"/>
  <c r="L380" i="18"/>
  <c r="N380" i="18" s="1"/>
  <c r="M381" i="18"/>
  <c r="S433" i="18"/>
  <c r="R325" i="18"/>
  <c r="T325" i="18" s="1"/>
  <c r="N325" i="18"/>
  <c r="F357" i="18"/>
  <c r="J411" i="18"/>
  <c r="L410" i="18"/>
  <c r="O438" i="18"/>
  <c r="Q438" i="18" s="1"/>
  <c r="L424" i="18"/>
  <c r="N424" i="18" s="1"/>
  <c r="J465" i="18"/>
  <c r="L461" i="18"/>
  <c r="N461" i="18" s="1"/>
  <c r="M364" i="18"/>
  <c r="N364" i="18" s="1"/>
  <c r="N95" i="18"/>
  <c r="M372" i="18"/>
  <c r="N372" i="18" s="1"/>
  <c r="N103" i="18"/>
  <c r="L379" i="18"/>
  <c r="N379" i="18" s="1"/>
  <c r="M380" i="18"/>
  <c r="N111" i="18"/>
  <c r="S424" i="18"/>
  <c r="R432" i="18"/>
  <c r="N271" i="18"/>
  <c r="N311" i="18"/>
  <c r="G357" i="18"/>
  <c r="Q346" i="18"/>
  <c r="D384" i="18"/>
  <c r="K411" i="18"/>
  <c r="E411" i="18"/>
  <c r="N399" i="18"/>
  <c r="M401" i="18"/>
  <c r="N401" i="18" s="1"/>
  <c r="N430" i="18"/>
  <c r="N449" i="18"/>
  <c r="E384" i="18"/>
  <c r="D411" i="18"/>
  <c r="M398" i="18"/>
  <c r="N398" i="18" s="1"/>
  <c r="L408" i="18"/>
  <c r="M410" i="18"/>
  <c r="D438" i="18"/>
  <c r="L418" i="18"/>
  <c r="L422" i="18"/>
  <c r="M424" i="18"/>
  <c r="L433" i="18"/>
  <c r="N433" i="18" s="1"/>
  <c r="M464" i="18"/>
  <c r="N464" i="18" s="1"/>
  <c r="F384" i="18"/>
  <c r="M391" i="18"/>
  <c r="P411" i="18"/>
  <c r="L393" i="18"/>
  <c r="L402" i="18"/>
  <c r="M408" i="18"/>
  <c r="E438" i="18"/>
  <c r="M418" i="18"/>
  <c r="M422" i="18"/>
  <c r="L429" i="18"/>
  <c r="N429" i="18" s="1"/>
  <c r="M436" i="18"/>
  <c r="N436" i="18" s="1"/>
  <c r="M450" i="18"/>
  <c r="L452" i="18"/>
  <c r="G384" i="18"/>
  <c r="O384" i="18"/>
  <c r="Q384" i="18" s="1"/>
  <c r="M393" i="18"/>
  <c r="L400" i="18"/>
  <c r="N400" i="18" s="1"/>
  <c r="M402" i="18"/>
  <c r="Q402" i="18"/>
  <c r="F438" i="18"/>
  <c r="L425" i="18"/>
  <c r="N425" i="18" s="1"/>
  <c r="M429" i="18"/>
  <c r="L431" i="18"/>
  <c r="N431" i="18" s="1"/>
  <c r="P465" i="18"/>
  <c r="Q465" i="18" s="1"/>
  <c r="L391" i="18"/>
  <c r="L453" i="18"/>
  <c r="N453" i="18" s="1"/>
  <c r="J14" i="26"/>
  <c r="K465" i="18"/>
  <c r="L456" i="18"/>
  <c r="N456" i="18" s="1"/>
  <c r="L458" i="18"/>
  <c r="N458" i="18" s="1"/>
  <c r="M460" i="18"/>
  <c r="N460" i="18" s="1"/>
  <c r="M463" i="18"/>
  <c r="N463" i="18" s="1"/>
  <c r="Q418" i="18"/>
  <c r="D465" i="18"/>
  <c r="L445" i="18"/>
  <c r="M458" i="18"/>
  <c r="E465" i="18"/>
  <c r="M445" i="18"/>
  <c r="D13" i="26"/>
  <c r="F465" i="18"/>
  <c r="M452" i="18"/>
  <c r="M455" i="18"/>
  <c r="N455" i="18" s="1"/>
  <c r="T445" i="18" l="1"/>
  <c r="R383" i="18"/>
  <c r="T383" i="18" s="1"/>
  <c r="T113" i="18"/>
  <c r="M438" i="18"/>
  <c r="N408" i="18"/>
  <c r="N373" i="18"/>
  <c r="R395" i="18"/>
  <c r="T395" i="18" s="1"/>
  <c r="R370" i="18"/>
  <c r="T370" i="18" s="1"/>
  <c r="T154" i="18"/>
  <c r="R378" i="18"/>
  <c r="T378" i="18" s="1"/>
  <c r="T108" i="18"/>
  <c r="T423" i="18"/>
  <c r="T148" i="18"/>
  <c r="R168" i="18"/>
  <c r="T168" i="18" s="1"/>
  <c r="T366" i="18"/>
  <c r="R461" i="18"/>
  <c r="T461" i="18" s="1"/>
  <c r="R353" i="18"/>
  <c r="T353" i="18" s="1"/>
  <c r="T29" i="18"/>
  <c r="R380" i="18"/>
  <c r="T380" i="18" s="1"/>
  <c r="S460" i="18"/>
  <c r="R352" i="18"/>
  <c r="T352" i="18" s="1"/>
  <c r="R448" i="18"/>
  <c r="T16" i="18"/>
  <c r="R340" i="18"/>
  <c r="R454" i="18"/>
  <c r="R346" i="18"/>
  <c r="T22" i="18"/>
  <c r="T310" i="18"/>
  <c r="R330" i="18"/>
  <c r="R356" i="18"/>
  <c r="T356" i="18" s="1"/>
  <c r="T437" i="18"/>
  <c r="R396" i="18"/>
  <c r="T396" i="18" s="1"/>
  <c r="T180" i="18"/>
  <c r="T122" i="18"/>
  <c r="R365" i="18"/>
  <c r="T365" i="18" s="1"/>
  <c r="T287" i="18"/>
  <c r="R422" i="18"/>
  <c r="T422" i="18" s="1"/>
  <c r="M465" i="18"/>
  <c r="R424" i="18"/>
  <c r="T424" i="18" s="1"/>
  <c r="T262" i="18"/>
  <c r="R368" i="18"/>
  <c r="T368" i="18" s="1"/>
  <c r="T98" i="18"/>
  <c r="R447" i="18"/>
  <c r="T447" i="18" s="1"/>
  <c r="R339" i="18"/>
  <c r="T339" i="18" s="1"/>
  <c r="T15" i="18"/>
  <c r="N410" i="18"/>
  <c r="R410" i="18"/>
  <c r="T410" i="18" s="1"/>
  <c r="T194" i="18"/>
  <c r="N168" i="18"/>
  <c r="L384" i="18"/>
  <c r="R222" i="18"/>
  <c r="T222" i="18" s="1"/>
  <c r="T202" i="18"/>
  <c r="R460" i="18"/>
  <c r="T460" i="18" s="1"/>
  <c r="N340" i="18"/>
  <c r="R348" i="18"/>
  <c r="T348" i="18" s="1"/>
  <c r="S436" i="18"/>
  <c r="T436" i="18" s="1"/>
  <c r="T274" i="18"/>
  <c r="N369" i="18"/>
  <c r="S114" i="18"/>
  <c r="T114" i="18" s="1"/>
  <c r="S445" i="18"/>
  <c r="S337" i="18"/>
  <c r="S33" i="18"/>
  <c r="R450" i="18"/>
  <c r="T450" i="18" s="1"/>
  <c r="N249" i="18"/>
  <c r="R420" i="18"/>
  <c r="T420" i="18" s="1"/>
  <c r="R409" i="18"/>
  <c r="T409" i="18" s="1"/>
  <c r="T193" i="18"/>
  <c r="N337" i="18"/>
  <c r="L357" i="18"/>
  <c r="N357" i="18" s="1"/>
  <c r="R433" i="18"/>
  <c r="T433" i="18" s="1"/>
  <c r="T349" i="18"/>
  <c r="R429" i="18"/>
  <c r="T429" i="18" s="1"/>
  <c r="T267" i="18"/>
  <c r="N222" i="18"/>
  <c r="R456" i="18"/>
  <c r="T456" i="18" s="1"/>
  <c r="T155" i="18"/>
  <c r="R371" i="18"/>
  <c r="T371" i="18" s="1"/>
  <c r="R464" i="18"/>
  <c r="T464" i="18" s="1"/>
  <c r="R434" i="18"/>
  <c r="T434" i="18" s="1"/>
  <c r="T272" i="18"/>
  <c r="N114" i="18"/>
  <c r="S364" i="18"/>
  <c r="S384" i="18" s="1"/>
  <c r="S341" i="18"/>
  <c r="S449" i="18"/>
  <c r="T13" i="18"/>
  <c r="N452" i="18"/>
  <c r="N402" i="18"/>
  <c r="T432" i="18"/>
  <c r="M384" i="18"/>
  <c r="N374" i="18"/>
  <c r="R418" i="18"/>
  <c r="T256" i="18"/>
  <c r="R276" i="18"/>
  <c r="T373" i="18"/>
  <c r="R376" i="18"/>
  <c r="T376" i="18" s="1"/>
  <c r="T106" i="18"/>
  <c r="T350" i="18"/>
  <c r="S459" i="18"/>
  <c r="R402" i="18"/>
  <c r="T402" i="18" s="1"/>
  <c r="T186" i="18"/>
  <c r="R377" i="18"/>
  <c r="T377" i="18" s="1"/>
  <c r="T107" i="18"/>
  <c r="S446" i="18"/>
  <c r="T446" i="18" s="1"/>
  <c r="N87" i="18"/>
  <c r="N351" i="18"/>
  <c r="S454" i="18"/>
  <c r="S346" i="18"/>
  <c r="R419" i="18"/>
  <c r="T419" i="18" s="1"/>
  <c r="T257" i="18"/>
  <c r="S453" i="18"/>
  <c r="S345" i="18"/>
  <c r="S276" i="18"/>
  <c r="R372" i="18"/>
  <c r="T372" i="18" s="1"/>
  <c r="R369" i="18"/>
  <c r="T369" i="18" s="1"/>
  <c r="T99" i="18"/>
  <c r="M357" i="18"/>
  <c r="R249" i="18"/>
  <c r="T249" i="18" s="1"/>
  <c r="R33" i="18"/>
  <c r="T33" i="18" s="1"/>
  <c r="N393" i="18"/>
  <c r="N422" i="18"/>
  <c r="N366" i="18"/>
  <c r="R430" i="18"/>
  <c r="T430" i="18" s="1"/>
  <c r="T268" i="18"/>
  <c r="R367" i="18"/>
  <c r="T367" i="18" s="1"/>
  <c r="T97" i="18"/>
  <c r="N342" i="18"/>
  <c r="R393" i="18"/>
  <c r="T393" i="18" s="1"/>
  <c r="T177" i="18"/>
  <c r="R141" i="18"/>
  <c r="T141" i="18" s="1"/>
  <c r="T121" i="18"/>
  <c r="R458" i="18"/>
  <c r="T458" i="18" s="1"/>
  <c r="T81" i="18"/>
  <c r="R351" i="18"/>
  <c r="T351" i="18" s="1"/>
  <c r="R391" i="18"/>
  <c r="R404" i="18"/>
  <c r="T404" i="18" s="1"/>
  <c r="T188" i="18"/>
  <c r="T67" i="18"/>
  <c r="R87" i="18"/>
  <c r="T87" i="18" s="1"/>
  <c r="T374" i="18"/>
  <c r="R195" i="18"/>
  <c r="S457" i="18"/>
  <c r="T457" i="18" s="1"/>
  <c r="S349" i="18"/>
  <c r="T25" i="18"/>
  <c r="S195" i="18"/>
  <c r="S438" i="18"/>
  <c r="R459" i="18"/>
  <c r="R406" i="18"/>
  <c r="T406" i="18" s="1"/>
  <c r="S87" i="18"/>
  <c r="N60" i="18"/>
  <c r="S330" i="18"/>
  <c r="T229" i="18"/>
  <c r="R337" i="18"/>
  <c r="R449" i="18"/>
  <c r="L465" i="18"/>
  <c r="N465" i="18" s="1"/>
  <c r="N445" i="18"/>
  <c r="L438" i="18"/>
  <c r="N438" i="18" s="1"/>
  <c r="N418" i="18"/>
  <c r="R452" i="18"/>
  <c r="T452" i="18" s="1"/>
  <c r="R344" i="18"/>
  <c r="T344" i="18" s="1"/>
  <c r="T20" i="18"/>
  <c r="R399" i="18"/>
  <c r="T399" i="18" s="1"/>
  <c r="N344" i="18"/>
  <c r="R462" i="18"/>
  <c r="T462" i="18" s="1"/>
  <c r="R354" i="18"/>
  <c r="T354" i="18" s="1"/>
  <c r="T30" i="18"/>
  <c r="R427" i="18"/>
  <c r="T427" i="18" s="1"/>
  <c r="S450" i="18"/>
  <c r="R431" i="18"/>
  <c r="T431" i="18" s="1"/>
  <c r="T269" i="18"/>
  <c r="R394" i="18"/>
  <c r="T394" i="18" s="1"/>
  <c r="T178" i="18"/>
  <c r="L411" i="18"/>
  <c r="N391" i="18"/>
  <c r="M411" i="18"/>
  <c r="R401" i="18"/>
  <c r="T401" i="18" s="1"/>
  <c r="T185" i="18"/>
  <c r="R382" i="18"/>
  <c r="T382" i="18" s="1"/>
  <c r="N343" i="18"/>
  <c r="S411" i="18"/>
  <c r="R375" i="18"/>
  <c r="T375" i="18" s="1"/>
  <c r="T105" i="18"/>
  <c r="T355" i="18"/>
  <c r="S448" i="18"/>
  <c r="S340" i="18"/>
  <c r="T341" i="18"/>
  <c r="S463" i="18"/>
  <c r="T463" i="18" s="1"/>
  <c r="S355" i="18"/>
  <c r="R451" i="18"/>
  <c r="T451" i="18" s="1"/>
  <c r="R453" i="18"/>
  <c r="T453" i="18" s="1"/>
  <c r="R345" i="18"/>
  <c r="T345" i="18" s="1"/>
  <c r="T21" i="18"/>
  <c r="R303" i="18"/>
  <c r="T303" i="18" s="1"/>
  <c r="T400" i="18"/>
  <c r="T40" i="18"/>
  <c r="R60" i="18"/>
  <c r="T60" i="18" s="1"/>
  <c r="T124" i="18"/>
  <c r="T448" i="18" l="1"/>
  <c r="N411" i="18"/>
  <c r="R438" i="18"/>
  <c r="T438" i="18" s="1"/>
  <c r="T418" i="18"/>
  <c r="N384" i="18"/>
  <c r="T330" i="18"/>
  <c r="R411" i="18"/>
  <c r="T411" i="18" s="1"/>
  <c r="T391" i="18"/>
  <c r="S357" i="18"/>
  <c r="T346" i="18"/>
  <c r="T449" i="18"/>
  <c r="T195" i="18"/>
  <c r="S465" i="18"/>
  <c r="T454" i="18"/>
  <c r="T459" i="18"/>
  <c r="T340" i="18"/>
  <c r="T364" i="18"/>
  <c r="T337" i="18"/>
  <c r="R357" i="18"/>
  <c r="T357" i="18" s="1"/>
  <c r="T276" i="18"/>
  <c r="R465" i="18"/>
  <c r="R384" i="18"/>
  <c r="T384" i="18" s="1"/>
  <c r="T465" i="18" l="1"/>
</calcChain>
</file>

<file path=xl/sharedStrings.xml><?xml version="1.0" encoding="utf-8"?>
<sst xmlns="http://schemas.openxmlformats.org/spreadsheetml/2006/main" count="1250" uniqueCount="119">
  <si>
    <t>download sheet ini</t>
  </si>
  <si>
    <t>NO</t>
  </si>
  <si>
    <t>L</t>
  </si>
  <si>
    <t>P</t>
  </si>
  <si>
    <t>TOTAL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</si>
  <si>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</si>
  <si>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</si>
  <si>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</si>
  <si>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</si>
  <si>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</si>
  <si>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</si>
  <si>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</si>
  <si>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</si>
  <si>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</si>
  <si>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</si>
  <si>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</si>
  <si>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</si>
  <si>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Bulan :</t>
  </si>
  <si>
    <t>Januari</t>
  </si>
  <si>
    <t>April</t>
  </si>
  <si>
    <t>Juli</t>
  </si>
  <si>
    <t>Oktober</t>
  </si>
  <si>
    <t>Februari</t>
  </si>
  <si>
    <t>Mei</t>
  </si>
  <si>
    <t>Agustus</t>
  </si>
  <si>
    <t>November</t>
  </si>
  <si>
    <t>Maret</t>
  </si>
  <si>
    <t>Juni</t>
  </si>
  <si>
    <t>September</t>
  </si>
  <si>
    <t>Desember</t>
  </si>
  <si>
    <t>TAHUNAN</t>
  </si>
  <si>
    <t>NAMA PENYAKIT</t>
  </si>
  <si>
    <t>KASUS BARU</t>
  </si>
  <si>
    <t>TRIWULAN I</t>
  </si>
  <si>
    <t>TRIWULAN II</t>
  </si>
  <si>
    <t>TRIWULAN III</t>
  </si>
  <si>
    <t>TRIWULAN IV</t>
  </si>
  <si>
    <t>REKAPITULASI TAHUNAN</t>
  </si>
  <si>
    <t>CAPAIAN IKK TAHUN 2024</t>
  </si>
  <si>
    <t>Total</t>
  </si>
  <si>
    <r>
      <rPr>
        <b/>
        <sz val="15"/>
        <color theme="1"/>
        <rFont val="Calibri"/>
      </rPr>
      <t>LAPORAN KASUS GANGGUAN PENYAKIT GIGI DAN MULUT</t>
    </r>
    <r>
      <rPr>
        <b/>
        <sz val="11"/>
        <color theme="1"/>
        <rFont val="Calibri"/>
      </rPr>
      <t xml:space="preserve">
</t>
    </r>
    <r>
      <rPr>
        <b/>
        <sz val="16"/>
        <color theme="1"/>
        <rFont val="Calibri"/>
      </rPr>
      <t>PUSKESMAS KEDUNGKANDANG</t>
    </r>
    <r>
      <rPr>
        <b/>
        <sz val="11"/>
        <color theme="1"/>
        <rFont val="Calibri"/>
      </rPr>
      <t xml:space="preserve">
</t>
    </r>
    <r>
      <rPr>
        <b/>
        <sz val="12"/>
        <color theme="1"/>
        <rFont val="Calibri"/>
      </rPr>
      <t>TAHUN 2024</t>
    </r>
  </si>
  <si>
    <t>REKAPITULASI :</t>
  </si>
  <si>
    <t>Kode
ICD X</t>
  </si>
  <si>
    <t>KASUS BARU *)</t>
  </si>
  <si>
    <t>KASUS LAMA**)</t>
  </si>
  <si>
    <t>Jumlah Kunjungan Kasus (JKK)</t>
  </si>
  <si>
    <t>&lt; 7th</t>
  </si>
  <si>
    <t>7 - 15 th</t>
  </si>
  <si>
    <t>16 - 59 th</t>
  </si>
  <si>
    <t>≥60 th</t>
  </si>
  <si>
    <t>Jumlah</t>
  </si>
  <si>
    <t>JUMLAH</t>
  </si>
  <si>
    <t>Gangguan pertumbuhan dan erupsi gigi</t>
  </si>
  <si>
    <t>K00</t>
  </si>
  <si>
    <t>Gigi Tertanam dan Impaksi</t>
  </si>
  <si>
    <t>K01</t>
  </si>
  <si>
    <t>Karies Gigi</t>
  </si>
  <si>
    <t>K02</t>
  </si>
  <si>
    <t>Penyakit Jaringan Keras Gigi Lainnya</t>
  </si>
  <si>
    <t>K03</t>
  </si>
  <si>
    <t>Penyakit Pulpa dan Jaringan Periapikal</t>
  </si>
  <si>
    <t>K04</t>
  </si>
  <si>
    <t>Gingivitis dan Penyakit Periodontal</t>
  </si>
  <si>
    <t>K05</t>
  </si>
  <si>
    <t>Pembesaran Gingiva</t>
  </si>
  <si>
    <t>K06</t>
  </si>
  <si>
    <t>Anomali Dentofasial</t>
  </si>
  <si>
    <t>K07</t>
  </si>
  <si>
    <t>Gangguan Gigi dan Jaringan Penyangga Lainnya</t>
  </si>
  <si>
    <t>K08</t>
  </si>
  <si>
    <t>Kista Rongga Mulut</t>
  </si>
  <si>
    <t>K09</t>
  </si>
  <si>
    <t>Penyakit Rahang Lain</t>
  </si>
  <si>
    <t>K10</t>
  </si>
  <si>
    <t>Penyakit Kelenjar Liur</t>
  </si>
  <si>
    <t>K11</t>
  </si>
  <si>
    <t>Stomatitis dan Lesi-lesi berhubungan</t>
  </si>
  <si>
    <t>K12</t>
  </si>
  <si>
    <t>Angular Cheilitis</t>
  </si>
  <si>
    <t>K13</t>
  </si>
  <si>
    <t>Penyakit Lidah</t>
  </si>
  <si>
    <t>K14</t>
  </si>
  <si>
    <t>Kanker rongga mulut</t>
  </si>
  <si>
    <t>C06.9</t>
  </si>
  <si>
    <t>Cleft palate</t>
  </si>
  <si>
    <t>Q 35</t>
  </si>
  <si>
    <t>Cleft lip</t>
  </si>
  <si>
    <t>Q36</t>
  </si>
  <si>
    <t>cleft palate with cleft lip</t>
  </si>
  <si>
    <t>Q 37</t>
  </si>
  <si>
    <t>Lain-lain</t>
  </si>
  <si>
    <t>REKAPITULASI TRIWULAN I</t>
  </si>
  <si>
    <t>REKAPITULASI TRIWULAN II</t>
  </si>
  <si>
    <t>REKAPITULASI TRIWULAN III</t>
  </si>
  <si>
    <t>REKAPITULASI TRIWULAN IV</t>
  </si>
  <si>
    <t xml:space="preserve">              Kembali ke 
              Pilihan Program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</si>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</sst>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4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sz val="11"/>
      <color rgb="FF1A1A1A"/>
      <name val="Calibri"/>
    </font>
    <font>
      <b/>
      <sz val="12"/>
      <color rgb="FF000000"/>
      <name val="Calibri"/>
    </font>
    <font>
      <b/>
      <sz val="12"/>
      <color rgb="FF000000"/>
      <name val="Arial Narrow"/>
    </font>
    <font>
      <b/>
      <sz val="11"/>
      <color theme="1"/>
      <name val="Arial"/>
    </font>
    <font>
      <sz val="11"/>
      <color theme="1"/>
      <name val="Arial Narrow"/>
    </font>
    <font>
      <b/>
      <sz val="14"/>
      <color theme="1"/>
      <name val="Calibri"/>
    </font>
    <font>
      <sz val="11"/>
      <color theme="1"/>
      <name val="Bookman Old Style"/>
    </font>
    <font>
      <b/>
      <u/>
      <sz val="12"/>
      <color rgb="FF1155CC"/>
      <name val="Calibri"/>
    </font>
    <font>
      <b/>
      <u/>
      <sz val="14"/>
      <color rgb="FF0000FF"/>
      <name val="Calibri"/>
    </font>
    <font>
      <b/>
      <u/>
      <sz val="12"/>
      <color rgb="FF274E13"/>
      <name val="Calibri"/>
    </font>
    <font>
      <sz val="11"/>
      <color theme="1"/>
      <name val="Arial"/>
    </font>
    <font>
      <sz val="11"/>
      <color rgb="FF1A1A1A"/>
      <name val="Arial"/>
    </font>
    <font>
      <b/>
      <sz val="11"/>
      <color rgb="FF000000"/>
      <name val="Calibri"/>
    </font>
    <font>
      <sz val="11"/>
      <color rgb="FF000000"/>
      <name val="Verdana"/>
    </font>
    <font>
      <b/>
      <sz val="11"/>
      <color rgb="FF000000"/>
      <name val="Arial"/>
    </font>
    <font>
      <b/>
      <u/>
      <sz val="14"/>
      <color rgb="FF1155CC"/>
      <name val="Calibri"/>
    </font>
    <font>
      <b/>
      <u/>
      <sz val="14"/>
      <color rgb="FF1155CC"/>
      <name val="Calibri"/>
    </font>
    <font>
      <b/>
      <sz val="12"/>
      <color rgb="FF000000"/>
      <name val="Arial"/>
    </font>
    <font>
      <b/>
      <u/>
      <sz val="12"/>
      <color rgb="FF274E13"/>
      <name val="Calibri"/>
    </font>
    <font>
      <sz val="11"/>
      <color rgb="FF000000"/>
      <name val="Arial"/>
    </font>
    <font>
      <sz val="10"/>
      <color rgb="FF000000"/>
      <name val="Arial"/>
    </font>
    <font>
      <b/>
      <u/>
      <sz val="12"/>
      <color rgb="FF274E13"/>
      <name val="Calibri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  <font>
      <b/>
      <sz val="15"/>
      <color theme="1"/>
      <name val="Calibri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3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/>
      <diagonal/>
    </border>
    <border>
      <left/>
      <right style="thick">
        <color rgb="FF000000"/>
      </right>
      <top/>
      <bottom/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51">
    <xf numFmtId="0" fontId="0" fillId="0" borderId="0" xfId="0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" fillId="2" borderId="1" xfId="0" applyFont="1" applyFill="1" applyBorder="1"/>
    <xf numFmtId="0" fontId="15" fillId="2" borderId="1" xfId="0" applyFont="1" applyFill="1" applyBorder="1"/>
    <xf numFmtId="0" fontId="17" fillId="0" borderId="0" xfId="0" applyFont="1" applyAlignment="1">
      <alignment vertical="center"/>
    </xf>
    <xf numFmtId="3" fontId="18" fillId="3" borderId="20" xfId="0" applyNumberFormat="1" applyFont="1" applyFill="1" applyBorder="1"/>
    <xf numFmtId="3" fontId="19" fillId="3" borderId="20" xfId="0" applyNumberFormat="1" applyFont="1" applyFill="1" applyBorder="1"/>
    <xf numFmtId="3" fontId="3" fillId="0" borderId="0" xfId="0" applyNumberFormat="1" applyFont="1"/>
    <xf numFmtId="3" fontId="3" fillId="0" borderId="0" xfId="0" applyNumberFormat="1" applyFont="1" applyAlignment="1">
      <alignment vertical="center"/>
    </xf>
    <xf numFmtId="0" fontId="3" fillId="0" borderId="18" xfId="0" applyFont="1" applyBorder="1" applyAlignment="1">
      <alignment vertical="center"/>
    </xf>
    <xf numFmtId="0" fontId="7" fillId="0" borderId="0" xfId="0" applyFont="1"/>
    <xf numFmtId="0" fontId="3" fillId="0" borderId="0" xfId="0" applyFont="1" applyAlignment="1">
      <alignment horizontal="center"/>
    </xf>
    <xf numFmtId="0" fontId="21" fillId="2" borderId="1" xfId="0" applyFont="1" applyFill="1" applyBorder="1"/>
    <xf numFmtId="3" fontId="12" fillId="0" borderId="18" xfId="0" applyNumberFormat="1" applyFont="1" applyBorder="1" applyAlignment="1">
      <alignment horizontal="right"/>
    </xf>
    <xf numFmtId="0" fontId="22" fillId="2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8" fillId="0" borderId="18" xfId="0" applyFont="1" applyBorder="1" applyAlignment="1">
      <alignment horizontal="center" vertical="top"/>
    </xf>
    <xf numFmtId="0" fontId="8" fillId="0" borderId="17" xfId="0" applyFont="1" applyBorder="1"/>
    <xf numFmtId="0" fontId="8" fillId="0" borderId="37" xfId="0" applyFont="1" applyBorder="1" applyAlignment="1">
      <alignment horizontal="center"/>
    </xf>
    <xf numFmtId="3" fontId="8" fillId="0" borderId="17" xfId="0" applyNumberFormat="1" applyFont="1" applyBorder="1"/>
    <xf numFmtId="3" fontId="1" fillId="0" borderId="17" xfId="0" applyNumberFormat="1" applyFont="1" applyBorder="1"/>
    <xf numFmtId="3" fontId="7" fillId="0" borderId="17" xfId="0" applyNumberFormat="1" applyFont="1" applyBorder="1"/>
    <xf numFmtId="3" fontId="7" fillId="3" borderId="19" xfId="0" applyNumberFormat="1" applyFont="1" applyFill="1" applyBorder="1"/>
    <xf numFmtId="0" fontId="25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8" fillId="0" borderId="15" xfId="0" applyFont="1" applyBorder="1" applyAlignment="1">
      <alignment horizontal="center" vertical="top"/>
    </xf>
    <xf numFmtId="0" fontId="8" fillId="0" borderId="14" xfId="0" applyFont="1" applyBorder="1"/>
    <xf numFmtId="0" fontId="8" fillId="0" borderId="36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8" fillId="0" borderId="25" xfId="0" applyFont="1" applyBorder="1" applyAlignment="1">
      <alignment horizontal="center" vertical="top"/>
    </xf>
    <xf numFmtId="0" fontId="8" fillId="0" borderId="32" xfId="0" applyFont="1" applyBorder="1"/>
    <xf numFmtId="0" fontId="8" fillId="0" borderId="35" xfId="0" applyFont="1" applyBorder="1" applyAlignment="1">
      <alignment horizontal="center"/>
    </xf>
    <xf numFmtId="3" fontId="11" fillId="0" borderId="17" xfId="0" applyNumberFormat="1" applyFont="1" applyBorder="1" applyAlignment="1">
      <alignment horizontal="right"/>
    </xf>
    <xf numFmtId="0" fontId="22" fillId="0" borderId="30" xfId="0" applyFont="1" applyBorder="1" applyAlignment="1">
      <alignment horizontal="center" vertical="center"/>
    </xf>
    <xf numFmtId="3" fontId="22" fillId="0" borderId="0" xfId="0" applyNumberFormat="1" applyFont="1" applyAlignment="1">
      <alignment horizontal="center" vertical="center"/>
    </xf>
    <xf numFmtId="3" fontId="28" fillId="0" borderId="0" xfId="0" applyNumberFormat="1" applyFont="1" applyAlignment="1">
      <alignment horizontal="center"/>
    </xf>
    <xf numFmtId="3" fontId="25" fillId="0" borderId="0" xfId="0" applyNumberFormat="1" applyFont="1" applyAlignment="1">
      <alignment horizontal="center" vertical="center"/>
    </xf>
    <xf numFmtId="3" fontId="20" fillId="0" borderId="33" xfId="0" applyNumberFormat="1" applyFont="1" applyBorder="1" applyAlignment="1">
      <alignment horizontal="center" vertical="center"/>
    </xf>
    <xf numFmtId="3" fontId="20" fillId="0" borderId="14" xfId="0" applyNumberFormat="1" applyFont="1" applyBorder="1" applyAlignment="1">
      <alignment horizontal="center" vertical="center"/>
    </xf>
    <xf numFmtId="3" fontId="20" fillId="0" borderId="15" xfId="0" applyNumberFormat="1" applyFont="1" applyBorder="1" applyAlignment="1">
      <alignment horizontal="center"/>
    </xf>
    <xf numFmtId="3" fontId="20" fillId="0" borderId="14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 vertical="top"/>
    </xf>
    <xf numFmtId="0" fontId="7" fillId="0" borderId="17" xfId="0" applyFont="1" applyBorder="1"/>
    <xf numFmtId="0" fontId="7" fillId="0" borderId="37" xfId="0" applyFont="1" applyBorder="1" applyAlignment="1">
      <alignment horizontal="center"/>
    </xf>
    <xf numFmtId="0" fontId="7" fillId="0" borderId="15" xfId="0" applyFont="1" applyBorder="1" applyAlignment="1">
      <alignment horizontal="center" vertical="top"/>
    </xf>
    <xf numFmtId="0" fontId="7" fillId="0" borderId="14" xfId="0" applyFont="1" applyBorder="1"/>
    <xf numFmtId="0" fontId="7" fillId="0" borderId="36" xfId="0" applyFont="1" applyBorder="1" applyAlignment="1">
      <alignment horizontal="center"/>
    </xf>
    <xf numFmtId="0" fontId="7" fillId="0" borderId="25" xfId="0" applyFont="1" applyBorder="1" applyAlignment="1">
      <alignment horizontal="center" vertical="top"/>
    </xf>
    <xf numFmtId="0" fontId="7" fillId="0" borderId="32" xfId="0" applyFont="1" applyBorder="1"/>
    <xf numFmtId="0" fontId="7" fillId="0" borderId="35" xfId="0" applyFont="1" applyBorder="1" applyAlignment="1">
      <alignment horizontal="center"/>
    </xf>
    <xf numFmtId="3" fontId="20" fillId="0" borderId="18" xfId="0" applyNumberFormat="1" applyFont="1" applyBorder="1" applyAlignment="1">
      <alignment horizontal="center" vertical="center"/>
    </xf>
    <xf numFmtId="3" fontId="20" fillId="0" borderId="18" xfId="0" applyNumberFormat="1" applyFont="1" applyBorder="1" applyAlignment="1">
      <alignment horizontal="center"/>
    </xf>
    <xf numFmtId="0" fontId="7" fillId="0" borderId="18" xfId="0" applyFont="1" applyBorder="1"/>
    <xf numFmtId="0" fontId="7" fillId="0" borderId="18" xfId="0" applyFont="1" applyBorder="1" applyAlignment="1">
      <alignment horizontal="center"/>
    </xf>
    <xf numFmtId="3" fontId="18" fillId="0" borderId="18" xfId="0" applyNumberFormat="1" applyFont="1" applyBorder="1" applyAlignment="1">
      <alignment horizontal="right"/>
    </xf>
    <xf numFmtId="3" fontId="18" fillId="0" borderId="17" xfId="0" applyNumberFormat="1" applyFont="1" applyBorder="1" applyAlignment="1">
      <alignment horizontal="right"/>
    </xf>
    <xf numFmtId="3" fontId="25" fillId="0" borderId="0" xfId="0" applyNumberFormat="1" applyFont="1" applyAlignment="1">
      <alignment horizontal="left"/>
    </xf>
    <xf numFmtId="0" fontId="3" fillId="0" borderId="16" xfId="0" applyFont="1" applyBorder="1" applyAlignment="1">
      <alignment vertical="center"/>
    </xf>
    <xf numFmtId="3" fontId="3" fillId="0" borderId="16" xfId="0" applyNumberFormat="1" applyFont="1" applyBorder="1" applyAlignment="1">
      <alignment vertical="center"/>
    </xf>
    <xf numFmtId="0" fontId="7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vertical="center"/>
    </xf>
    <xf numFmtId="3" fontId="18" fillId="0" borderId="18" xfId="0" applyNumberFormat="1" applyFont="1" applyBorder="1" applyAlignment="1">
      <alignment horizontal="right" vertical="center"/>
    </xf>
    <xf numFmtId="3" fontId="7" fillId="0" borderId="18" xfId="0" applyNumberFormat="1" applyFont="1" applyBorder="1" applyAlignment="1">
      <alignment horizontal="right" vertical="center"/>
    </xf>
    <xf numFmtId="3" fontId="7" fillId="3" borderId="18" xfId="0" applyNumberFormat="1" applyFont="1" applyFill="1" applyBorder="1" applyAlignment="1">
      <alignment horizontal="right" vertical="center"/>
    </xf>
    <xf numFmtId="0" fontId="3" fillId="0" borderId="22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3" fontId="18" fillId="0" borderId="22" xfId="0" applyNumberFormat="1" applyFont="1" applyBorder="1" applyAlignment="1">
      <alignment horizontal="right" vertical="center"/>
    </xf>
    <xf numFmtId="0" fontId="3" fillId="0" borderId="21" xfId="0" applyFont="1" applyBorder="1" applyAlignment="1">
      <alignment vertical="center"/>
    </xf>
    <xf numFmtId="3" fontId="3" fillId="0" borderId="21" xfId="0" applyNumberFormat="1" applyFont="1" applyBorder="1" applyAlignment="1">
      <alignment vertical="center"/>
    </xf>
    <xf numFmtId="0" fontId="31" fillId="2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left" vertical="center"/>
    </xf>
    <xf numFmtId="0" fontId="30" fillId="0" borderId="0" xfId="0" applyFont="1" applyAlignment="1">
      <alignment vertical="center"/>
    </xf>
    <xf numFmtId="0" fontId="30" fillId="0" borderId="0" xfId="0" applyFont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4" fillId="0" borderId="18" xfId="0" applyFont="1" applyBorder="1" applyAlignment="1">
      <alignment horizontal="left"/>
    </xf>
    <xf numFmtId="164" fontId="7" fillId="0" borderId="14" xfId="0" applyNumberFormat="1" applyFont="1" applyBorder="1" applyAlignment="1">
      <alignment horizontal="center"/>
    </xf>
    <xf numFmtId="3" fontId="12" fillId="0" borderId="15" xfId="0" applyNumberFormat="1" applyFont="1" applyBorder="1" applyAlignment="1">
      <alignment horizontal="right"/>
    </xf>
    <xf numFmtId="0" fontId="6" fillId="0" borderId="0" xfId="0" applyFont="1"/>
    <xf numFmtId="3" fontId="9" fillId="0" borderId="12" xfId="0" applyNumberFormat="1" applyFont="1" applyBorder="1" applyAlignment="1">
      <alignment horizontal="center" vertical="center"/>
    </xf>
    <xf numFmtId="0" fontId="2" fillId="0" borderId="13" xfId="0" applyFont="1" applyBorder="1"/>
    <xf numFmtId="0" fontId="2" fillId="0" borderId="17" xfId="0" applyFont="1" applyBorder="1"/>
    <xf numFmtId="3" fontId="20" fillId="3" borderId="23" xfId="0" applyNumberFormat="1" applyFont="1" applyFill="1" applyBorder="1" applyAlignment="1">
      <alignment horizontal="center" vertical="center" wrapText="1"/>
    </xf>
    <xf numFmtId="0" fontId="2" fillId="0" borderId="21" xfId="0" applyFont="1" applyBorder="1"/>
    <xf numFmtId="0" fontId="2" fillId="0" borderId="24" xfId="0" applyFont="1" applyBorder="1"/>
    <xf numFmtId="0" fontId="2" fillId="0" borderId="26" xfId="0" applyFont="1" applyBorder="1"/>
    <xf numFmtId="0" fontId="2" fillId="0" borderId="16" xfId="0" applyFont="1" applyBorder="1"/>
    <xf numFmtId="0" fontId="2" fillId="0" borderId="14" xfId="0" applyFont="1" applyBorder="1"/>
    <xf numFmtId="3" fontId="20" fillId="0" borderId="12" xfId="0" applyNumberFormat="1" applyFont="1" applyBorder="1" applyAlignment="1">
      <alignment horizontal="center" vertical="center"/>
    </xf>
    <xf numFmtId="3" fontId="20" fillId="0" borderId="13" xfId="0" applyNumberFormat="1" applyFont="1" applyBorder="1" applyAlignment="1">
      <alignment horizontal="center" vertical="center"/>
    </xf>
    <xf numFmtId="3" fontId="20" fillId="0" borderId="29" xfId="0" applyNumberFormat="1" applyFont="1" applyBorder="1" applyAlignment="1">
      <alignment horizontal="center" vertical="center"/>
    </xf>
    <xf numFmtId="3" fontId="9" fillId="0" borderId="26" xfId="0" applyNumberFormat="1" applyFont="1" applyBorder="1" applyAlignment="1">
      <alignment horizontal="center" vertical="center"/>
    </xf>
    <xf numFmtId="3" fontId="20" fillId="3" borderId="27" xfId="0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28" xfId="0" applyFont="1" applyBorder="1"/>
    <xf numFmtId="3" fontId="9" fillId="0" borderId="29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0" fillId="0" borderId="0" xfId="0"/>
    <xf numFmtId="0" fontId="20" fillId="0" borderId="22" xfId="0" applyFont="1" applyBorder="1" applyAlignment="1">
      <alignment horizontal="center" vertical="center"/>
    </xf>
    <xf numFmtId="0" fontId="2" fillId="0" borderId="25" xfId="0" applyFont="1" applyBorder="1"/>
    <xf numFmtId="0" fontId="2" fillId="0" borderId="15" xfId="0" applyFont="1" applyBorder="1"/>
    <xf numFmtId="0" fontId="20" fillId="0" borderId="24" xfId="0" applyFont="1" applyBorder="1" applyAlignment="1">
      <alignment horizontal="center" vertical="center"/>
    </xf>
    <xf numFmtId="0" fontId="2" fillId="0" borderId="32" xfId="0" applyFont="1" applyBorder="1"/>
    <xf numFmtId="0" fontId="20" fillId="0" borderId="34" xfId="0" applyFont="1" applyBorder="1" applyAlignment="1">
      <alignment horizontal="center" vertical="center" wrapText="1"/>
    </xf>
    <xf numFmtId="0" fontId="2" fillId="0" borderId="35" xfId="0" applyFont="1" applyBorder="1"/>
    <xf numFmtId="0" fontId="2" fillId="0" borderId="36" xfId="0" applyFont="1" applyBorder="1"/>
    <xf numFmtId="0" fontId="20" fillId="0" borderId="22" xfId="0" applyFont="1" applyBorder="1" applyAlignment="1">
      <alignment horizontal="center" vertical="center" wrapText="1"/>
    </xf>
    <xf numFmtId="0" fontId="29" fillId="0" borderId="16" xfId="0" applyFont="1" applyBorder="1" applyAlignment="1">
      <alignment vertical="center"/>
    </xf>
    <xf numFmtId="0" fontId="20" fillId="0" borderId="25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20" fillId="3" borderId="23" xfId="0" applyFont="1" applyFill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6" fillId="0" borderId="0" xfId="0" applyFont="1" applyAlignment="1">
      <alignment vertical="top"/>
    </xf>
    <xf numFmtId="0" fontId="24" fillId="2" borderId="10" xfId="0" applyFont="1" applyFill="1" applyBorder="1" applyAlignment="1">
      <alignment horizontal="center" vertical="center"/>
    </xf>
    <xf numFmtId="0" fontId="2" fillId="0" borderId="11" xfId="0" applyFont="1" applyBorder="1"/>
    <xf numFmtId="0" fontId="5" fillId="2" borderId="2" xfId="0" applyFont="1" applyFill="1" applyBorder="1" applyAlignment="1">
      <alignment horizontal="left" vertical="center" wrapText="1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13" fillId="2" borderId="2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left" vertical="center" wrapText="1"/>
    </xf>
    <xf numFmtId="0" fontId="13" fillId="2" borderId="10" xfId="0" applyFont="1" applyFill="1" applyBorder="1" applyAlignment="1">
      <alignment horizontal="center" vertical="center"/>
    </xf>
    <xf numFmtId="0" fontId="23" fillId="2" borderId="10" xfId="0" applyFont="1" applyFill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32" fillId="2" borderId="10" xfId="0" applyFont="1" applyFill="1" applyBorder="1" applyAlignment="1">
      <alignment horizontal="left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10" fillId="4" borderId="38" xfId="0" applyFont="1" applyFill="1" applyBorder="1" applyAlignment="1">
      <alignment horizontal="center" vertical="center" wrapText="1"/>
    </xf>
    <xf numFmtId="0" fontId="30" fillId="0" borderId="0" xfId="0" applyFont="1" applyAlignment="1">
      <alignment vertical="top" wrapText="1"/>
    </xf>
    <xf numFmtId="0" fontId="31" fillId="2" borderId="2" xfId="0" applyFont="1" applyFill="1" applyBorder="1" applyAlignment="1">
      <alignment horizontal="center" vertical="center"/>
    </xf>
    <xf numFmtId="0" fontId="2" fillId="0" borderId="31" xfId="0" applyFont="1" applyBorder="1"/>
    <xf numFmtId="0" fontId="10" fillId="5" borderId="29" xfId="0" applyFont="1" applyFill="1" applyBorder="1" applyAlignment="1">
      <alignment horizontal="center" vertical="center"/>
    </xf>
    <xf numFmtId="0" fontId="10" fillId="6" borderId="38" xfId="0" applyFont="1" applyFill="1" applyBorder="1" applyAlignment="1">
      <alignment horizontal="center" vertical="center" wrapText="1"/>
    </xf>
    <xf numFmtId="0" fontId="10" fillId="7" borderId="3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4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4.png" title="Image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docs.google.com/spreadsheets/d/1qTQ54xFW5GCrjVb9Ey-VpqV7AsnuNIx3F-20LTn0_hY/export?format=xlsx&amp;gid=525917830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docs.google.com/spreadsheets/d/1qTQ54xFW5GCrjVb9Ey-VpqV7AsnuNIx3F-20LTn0_hY/export?format=xlsx&amp;gid=2331027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 summaryRight="0"/>
  </sheetPr>
  <dimension ref="A1:Z1000"/>
  <sheetViews>
    <sheetView showGridLines="0" tabSelected="1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I14" sqref="I14"/>
    </sheetView>
  </sheetViews>
  <sheetFormatPr defaultColWidth="11.2109375" defaultRowHeight="15" customHeight="1" x14ac:dyDescent="0.25"/>
  <cols>
    <col min="1" max="1" width="3.78515625" customWidth="1"/>
    <col min="2" max="2" width="32.640625" customWidth="1"/>
    <col min="3" max="3" width="7.85546875" customWidth="1"/>
    <col min="4" max="11" width="5.640625" customWidth="1"/>
    <col min="12" max="26" width="6.78515625" customWidth="1"/>
  </cols>
  <sheetData>
    <row r="1" spans="1:26" ht="15.5" x14ac:dyDescent="0.35">
      <c r="A1" s="128"/>
      <c r="B1" s="129"/>
      <c r="C1" s="134" t="s">
        <v>40</v>
      </c>
      <c r="D1" s="104"/>
      <c r="E1" s="104"/>
      <c r="F1" s="104"/>
      <c r="G1" s="104"/>
      <c r="H1" s="104"/>
      <c r="I1" s="104"/>
      <c r="J1" s="104"/>
      <c r="K1" s="129"/>
      <c r="L1" s="136" t="s">
        <v>17</v>
      </c>
      <c r="M1" s="129"/>
      <c r="N1" s="5" t="s">
        <v>18</v>
      </c>
      <c r="O1" s="4"/>
      <c r="P1" s="5" t="s">
        <v>19</v>
      </c>
      <c r="Q1" s="4"/>
      <c r="R1" s="5" t="s">
        <v>20</v>
      </c>
      <c r="S1" s="4"/>
      <c r="T1" s="5" t="s">
        <v>21</v>
      </c>
      <c r="U1" s="1"/>
      <c r="V1" s="14"/>
      <c r="W1" s="1"/>
      <c r="X1" s="1"/>
      <c r="Y1" s="1"/>
      <c r="Z1" s="1"/>
    </row>
    <row r="2" spans="1:26" ht="15.5" x14ac:dyDescent="0.35">
      <c r="A2" s="130"/>
      <c r="B2" s="131"/>
      <c r="C2" s="130"/>
      <c r="D2" s="108"/>
      <c r="E2" s="108"/>
      <c r="F2" s="108"/>
      <c r="G2" s="108"/>
      <c r="H2" s="108"/>
      <c r="I2" s="108"/>
      <c r="J2" s="108"/>
      <c r="K2" s="131"/>
      <c r="L2" s="130"/>
      <c r="M2" s="131"/>
      <c r="N2" s="5" t="s">
        <v>22</v>
      </c>
      <c r="O2" s="4"/>
      <c r="P2" s="5" t="s">
        <v>23</v>
      </c>
      <c r="Q2" s="4"/>
      <c r="R2" s="5" t="s">
        <v>24</v>
      </c>
      <c r="S2" s="4"/>
      <c r="T2" s="5" t="s">
        <v>25</v>
      </c>
      <c r="U2" s="1"/>
      <c r="V2" s="1"/>
      <c r="W2" s="1"/>
      <c r="X2" s="1"/>
      <c r="Y2" s="1"/>
      <c r="Z2" s="1"/>
    </row>
    <row r="3" spans="1:26" ht="15.5" x14ac:dyDescent="0.35">
      <c r="A3" s="132"/>
      <c r="B3" s="133"/>
      <c r="C3" s="130"/>
      <c r="D3" s="108"/>
      <c r="E3" s="108"/>
      <c r="F3" s="108"/>
      <c r="G3" s="108"/>
      <c r="H3" s="108"/>
      <c r="I3" s="108"/>
      <c r="J3" s="108"/>
      <c r="K3" s="131"/>
      <c r="L3" s="132"/>
      <c r="M3" s="133"/>
      <c r="N3" s="5" t="s">
        <v>26</v>
      </c>
      <c r="O3" s="4"/>
      <c r="P3" s="5" t="s">
        <v>27</v>
      </c>
      <c r="Q3" s="4"/>
      <c r="R3" s="5" t="s">
        <v>28</v>
      </c>
      <c r="S3" s="4"/>
      <c r="T3" s="5" t="s">
        <v>29</v>
      </c>
      <c r="U3" s="1"/>
      <c r="V3" s="1"/>
      <c r="W3" s="1"/>
      <c r="X3" s="1"/>
      <c r="Y3" s="1"/>
      <c r="Z3" s="1"/>
    </row>
    <row r="4" spans="1:26" ht="24" customHeight="1" x14ac:dyDescent="0.25">
      <c r="A4" s="137"/>
      <c r="B4" s="127"/>
      <c r="C4" s="132"/>
      <c r="D4" s="135"/>
      <c r="E4" s="135"/>
      <c r="F4" s="135"/>
      <c r="G4" s="135"/>
      <c r="H4" s="135"/>
      <c r="I4" s="135"/>
      <c r="J4" s="135"/>
      <c r="K4" s="133"/>
      <c r="L4" s="138" t="s">
        <v>41</v>
      </c>
      <c r="M4" s="127"/>
      <c r="N4" s="139" t="s">
        <v>33</v>
      </c>
      <c r="O4" s="127"/>
      <c r="P4" s="126" t="s">
        <v>34</v>
      </c>
      <c r="Q4" s="127"/>
      <c r="R4" s="126" t="s">
        <v>35</v>
      </c>
      <c r="S4" s="127"/>
      <c r="T4" s="126" t="s">
        <v>36</v>
      </c>
      <c r="U4" s="127"/>
      <c r="V4" s="126" t="s">
        <v>30</v>
      </c>
      <c r="W4" s="127"/>
      <c r="X4" s="1"/>
      <c r="Y4" s="1"/>
      <c r="Z4" s="1"/>
    </row>
    <row r="5" spans="1:26" ht="15.5" x14ac:dyDescent="0.35">
      <c r="A5" s="109" t="s">
        <v>1</v>
      </c>
      <c r="B5" s="112" t="s">
        <v>31</v>
      </c>
      <c r="C5" s="140" t="s">
        <v>42</v>
      </c>
      <c r="D5" s="121" t="s">
        <v>43</v>
      </c>
      <c r="E5" s="91"/>
      <c r="F5" s="91"/>
      <c r="G5" s="91"/>
      <c r="H5" s="91"/>
      <c r="I5" s="91"/>
      <c r="J5" s="91"/>
      <c r="K5" s="91"/>
      <c r="L5" s="91"/>
      <c r="M5" s="91"/>
      <c r="N5" s="92"/>
      <c r="O5" s="122" t="s">
        <v>44</v>
      </c>
      <c r="P5" s="94"/>
      <c r="Q5" s="95"/>
      <c r="R5" s="122" t="s">
        <v>45</v>
      </c>
      <c r="S5" s="94"/>
      <c r="T5" s="95"/>
      <c r="U5" s="17"/>
      <c r="V5" s="17"/>
      <c r="W5" s="17"/>
      <c r="X5" s="1"/>
      <c r="Y5" s="5"/>
      <c r="Z5" s="1"/>
    </row>
    <row r="6" spans="1:26" ht="15.5" x14ac:dyDescent="0.35">
      <c r="A6" s="110"/>
      <c r="B6" s="113"/>
      <c r="C6" s="108"/>
      <c r="D6" s="123" t="s">
        <v>46</v>
      </c>
      <c r="E6" s="92"/>
      <c r="F6" s="124" t="s">
        <v>47</v>
      </c>
      <c r="G6" s="92"/>
      <c r="H6" s="124" t="s">
        <v>48</v>
      </c>
      <c r="I6" s="92"/>
      <c r="J6" s="124" t="s">
        <v>49</v>
      </c>
      <c r="K6" s="92"/>
      <c r="L6" s="124" t="s">
        <v>39</v>
      </c>
      <c r="M6" s="91"/>
      <c r="N6" s="92"/>
      <c r="O6" s="96"/>
      <c r="P6" s="97"/>
      <c r="Q6" s="98"/>
      <c r="R6" s="96"/>
      <c r="S6" s="97"/>
      <c r="T6" s="98"/>
      <c r="U6" s="16"/>
      <c r="V6" s="16"/>
      <c r="W6" s="16"/>
      <c r="X6" s="1"/>
      <c r="Y6" s="5"/>
      <c r="Z6" s="1"/>
    </row>
    <row r="7" spans="1:26" ht="14.5" x14ac:dyDescent="0.35">
      <c r="A7" s="111"/>
      <c r="B7" s="98"/>
      <c r="C7" s="97"/>
      <c r="D7" s="18" t="s">
        <v>2</v>
      </c>
      <c r="E7" s="19" t="s">
        <v>3</v>
      </c>
      <c r="F7" s="19" t="s">
        <v>2</v>
      </c>
      <c r="G7" s="19" t="s">
        <v>3</v>
      </c>
      <c r="H7" s="19" t="s">
        <v>2</v>
      </c>
      <c r="I7" s="19" t="s">
        <v>3</v>
      </c>
      <c r="J7" s="19" t="s">
        <v>2</v>
      </c>
      <c r="K7" s="19" t="s">
        <v>3</v>
      </c>
      <c r="L7" s="19" t="s">
        <v>2</v>
      </c>
      <c r="M7" s="19" t="s">
        <v>3</v>
      </c>
      <c r="N7" s="19" t="s">
        <v>50</v>
      </c>
      <c r="O7" s="20" t="s">
        <v>2</v>
      </c>
      <c r="P7" s="21" t="s">
        <v>3</v>
      </c>
      <c r="Q7" s="21" t="s">
        <v>51</v>
      </c>
      <c r="R7" s="21" t="s">
        <v>2</v>
      </c>
      <c r="S7" s="21" t="s">
        <v>3</v>
      </c>
      <c r="T7" s="21" t="s">
        <v>51</v>
      </c>
      <c r="U7" s="16"/>
      <c r="V7" s="16"/>
      <c r="W7" s="16"/>
      <c r="X7" s="16"/>
      <c r="Y7" s="16"/>
      <c r="Z7" s="16"/>
    </row>
    <row r="8" spans="1:26" ht="15.5" x14ac:dyDescent="0.25">
      <c r="A8" s="6"/>
      <c r="B8" s="22"/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5"/>
      <c r="Y8" s="25"/>
      <c r="Z8" s="25"/>
    </row>
    <row r="9" spans="1:26" ht="15" customHeight="1" x14ac:dyDescent="0.25">
      <c r="A9" s="125" t="s">
        <v>5</v>
      </c>
      <c r="B9" s="108"/>
      <c r="C9" s="23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5"/>
      <c r="Y9" s="25"/>
      <c r="Z9" s="25"/>
    </row>
    <row r="10" spans="1:26" ht="15" customHeight="1" x14ac:dyDescent="0.25">
      <c r="A10" s="109" t="s">
        <v>1</v>
      </c>
      <c r="B10" s="112" t="s">
        <v>31</v>
      </c>
      <c r="C10" s="114" t="s">
        <v>42</v>
      </c>
      <c r="D10" s="121" t="s">
        <v>32</v>
      </c>
      <c r="E10" s="91"/>
      <c r="F10" s="91"/>
      <c r="G10" s="91"/>
      <c r="H10" s="91"/>
      <c r="I10" s="91"/>
      <c r="J10" s="91"/>
      <c r="K10" s="91"/>
      <c r="L10" s="91"/>
      <c r="M10" s="91"/>
      <c r="N10" s="92"/>
      <c r="O10" s="122" t="s">
        <v>44</v>
      </c>
      <c r="P10" s="94"/>
      <c r="Q10" s="95"/>
      <c r="R10" s="122" t="s">
        <v>45</v>
      </c>
      <c r="S10" s="94"/>
      <c r="T10" s="95"/>
      <c r="U10" s="24"/>
      <c r="V10" s="24"/>
      <c r="W10" s="24"/>
      <c r="X10" s="25"/>
      <c r="Y10" s="25"/>
      <c r="Z10" s="25"/>
    </row>
    <row r="11" spans="1:26" ht="15" customHeight="1" x14ac:dyDescent="0.25">
      <c r="A11" s="110"/>
      <c r="B11" s="113"/>
      <c r="C11" s="115"/>
      <c r="D11" s="123" t="s">
        <v>46</v>
      </c>
      <c r="E11" s="92"/>
      <c r="F11" s="124" t="s">
        <v>47</v>
      </c>
      <c r="G11" s="92"/>
      <c r="H11" s="124" t="s">
        <v>48</v>
      </c>
      <c r="I11" s="92"/>
      <c r="J11" s="124" t="s">
        <v>49</v>
      </c>
      <c r="K11" s="92"/>
      <c r="L11" s="124" t="s">
        <v>39</v>
      </c>
      <c r="M11" s="91"/>
      <c r="N11" s="92"/>
      <c r="O11" s="96"/>
      <c r="P11" s="97"/>
      <c r="Q11" s="98"/>
      <c r="R11" s="96"/>
      <c r="S11" s="97"/>
      <c r="T11" s="98"/>
      <c r="U11" s="22"/>
      <c r="V11" s="22"/>
      <c r="W11" s="22"/>
      <c r="X11" s="25"/>
      <c r="Y11" s="25"/>
      <c r="Z11" s="25"/>
    </row>
    <row r="12" spans="1:26" ht="15" customHeight="1" x14ac:dyDescent="0.35">
      <c r="A12" s="111"/>
      <c r="B12" s="98"/>
      <c r="C12" s="116"/>
      <c r="D12" s="18" t="s">
        <v>2</v>
      </c>
      <c r="E12" s="19" t="s">
        <v>3</v>
      </c>
      <c r="F12" s="19" t="s">
        <v>2</v>
      </c>
      <c r="G12" s="19" t="s">
        <v>3</v>
      </c>
      <c r="H12" s="19" t="s">
        <v>2</v>
      </c>
      <c r="I12" s="19" t="s">
        <v>3</v>
      </c>
      <c r="J12" s="19" t="s">
        <v>2</v>
      </c>
      <c r="K12" s="19" t="s">
        <v>3</v>
      </c>
      <c r="L12" s="19" t="s">
        <v>2</v>
      </c>
      <c r="M12" s="19" t="s">
        <v>3</v>
      </c>
      <c r="N12" s="19" t="s">
        <v>50</v>
      </c>
      <c r="O12" s="20" t="s">
        <v>2</v>
      </c>
      <c r="P12" s="21" t="s">
        <v>3</v>
      </c>
      <c r="Q12" s="21" t="s">
        <v>51</v>
      </c>
      <c r="R12" s="21" t="s">
        <v>2</v>
      </c>
      <c r="S12" s="21" t="s">
        <v>3</v>
      </c>
      <c r="T12" s="21" t="s">
        <v>51</v>
      </c>
      <c r="U12" s="22"/>
      <c r="V12" s="22"/>
      <c r="W12" s="22"/>
      <c r="X12" s="13"/>
      <c r="Y12" s="13"/>
      <c r="Z12" s="13"/>
    </row>
    <row r="13" spans="1:26" ht="15" customHeight="1" x14ac:dyDescent="0.35">
      <c r="A13" s="26">
        <v>1</v>
      </c>
      <c r="B13" s="27" t="s">
        <v>52</v>
      </c>
      <c r="C13" s="28" t="s">
        <v>53</v>
      </c>
      <c r="D13" s="8">
        <v>20</v>
      </c>
      <c r="E13" s="29">
        <v>25</v>
      </c>
      <c r="F13" s="29">
        <v>25</v>
      </c>
      <c r="G13" s="29">
        <v>44</v>
      </c>
      <c r="H13" s="30"/>
      <c r="I13" s="30"/>
      <c r="J13" s="30"/>
      <c r="K13" s="30"/>
      <c r="L13" s="31">
        <f t="shared" ref="L13:M13" si="0">D13+F13+H13+J13</f>
        <v>45</v>
      </c>
      <c r="M13" s="31">
        <f t="shared" si="0"/>
        <v>69</v>
      </c>
      <c r="N13" s="31"/>
      <c r="O13" s="7"/>
      <c r="P13" s="31"/>
      <c r="Q13" s="31">
        <f t="shared" ref="Q13:Q33" si="1">O13+P13</f>
        <v>0</v>
      </c>
      <c r="R13" s="32">
        <f t="shared" ref="R13:S13" si="2">L13+O13</f>
        <v>45</v>
      </c>
      <c r="S13" s="32">
        <f t="shared" si="2"/>
        <v>69</v>
      </c>
      <c r="T13" s="32">
        <f t="shared" ref="T13:T33" si="3">R13+S13</f>
        <v>114</v>
      </c>
      <c r="U13" s="33"/>
      <c r="V13" s="33"/>
      <c r="W13" s="33"/>
      <c r="X13" s="34"/>
      <c r="Y13" s="34"/>
      <c r="Z13" s="34"/>
    </row>
    <row r="14" spans="1:26" ht="15" customHeight="1" x14ac:dyDescent="0.35">
      <c r="A14" s="35">
        <v>2</v>
      </c>
      <c r="B14" s="36" t="s">
        <v>54</v>
      </c>
      <c r="C14" s="37" t="s">
        <v>55</v>
      </c>
      <c r="D14" s="30"/>
      <c r="E14" s="30"/>
      <c r="F14" s="30"/>
      <c r="G14" s="30"/>
      <c r="H14" s="29">
        <v>11</v>
      </c>
      <c r="I14" s="29">
        <v>12</v>
      </c>
      <c r="J14" s="30"/>
      <c r="K14" s="30"/>
      <c r="L14" s="31">
        <f t="shared" ref="L14:M14" si="4">D14+F14+H14+J14</f>
        <v>11</v>
      </c>
      <c r="M14" s="31">
        <f t="shared" si="4"/>
        <v>12</v>
      </c>
      <c r="N14" s="31">
        <f t="shared" ref="N14:N33" si="5">L14+M14</f>
        <v>23</v>
      </c>
      <c r="O14" s="31"/>
      <c r="P14" s="31"/>
      <c r="Q14" s="31">
        <f t="shared" si="1"/>
        <v>0</v>
      </c>
      <c r="R14" s="32">
        <f t="shared" ref="R14:S14" si="6">L14+O14</f>
        <v>11</v>
      </c>
      <c r="S14" s="32">
        <f t="shared" si="6"/>
        <v>12</v>
      </c>
      <c r="T14" s="32">
        <f t="shared" si="3"/>
        <v>23</v>
      </c>
      <c r="U14" s="38"/>
      <c r="V14" s="38"/>
      <c r="W14" s="38"/>
      <c r="X14" s="34"/>
      <c r="Y14" s="34"/>
      <c r="Z14" s="34"/>
    </row>
    <row r="15" spans="1:26" ht="15" customHeight="1" x14ac:dyDescent="0.35">
      <c r="A15" s="35">
        <v>3</v>
      </c>
      <c r="B15" s="36" t="s">
        <v>56</v>
      </c>
      <c r="C15" s="37" t="s">
        <v>57</v>
      </c>
      <c r="D15" s="30"/>
      <c r="E15" s="29">
        <v>7</v>
      </c>
      <c r="F15" s="30"/>
      <c r="G15" s="30"/>
      <c r="H15" s="30"/>
      <c r="I15" s="30"/>
      <c r="J15" s="30"/>
      <c r="K15" s="30"/>
      <c r="L15" s="31">
        <f t="shared" ref="L15:M15" si="7">D15+F15+H15+J15</f>
        <v>0</v>
      </c>
      <c r="M15" s="31">
        <f t="shared" si="7"/>
        <v>7</v>
      </c>
      <c r="N15" s="31">
        <f t="shared" si="5"/>
        <v>7</v>
      </c>
      <c r="O15" s="31"/>
      <c r="P15" s="31"/>
      <c r="Q15" s="31">
        <f t="shared" si="1"/>
        <v>0</v>
      </c>
      <c r="R15" s="32">
        <f t="shared" ref="R15:S15" si="8">L15+O15</f>
        <v>0</v>
      </c>
      <c r="S15" s="32">
        <f t="shared" si="8"/>
        <v>7</v>
      </c>
      <c r="T15" s="32">
        <f t="shared" si="3"/>
        <v>7</v>
      </c>
      <c r="U15" s="38"/>
      <c r="V15" s="38"/>
      <c r="W15" s="38"/>
      <c r="X15" s="38"/>
      <c r="Y15" s="38"/>
      <c r="Z15" s="38"/>
    </row>
    <row r="16" spans="1:26" ht="15" customHeight="1" x14ac:dyDescent="0.35">
      <c r="A16" s="35">
        <v>4</v>
      </c>
      <c r="B16" s="36" t="s">
        <v>58</v>
      </c>
      <c r="C16" s="37" t="s">
        <v>59</v>
      </c>
      <c r="D16" s="30"/>
      <c r="E16" s="30"/>
      <c r="F16" s="30"/>
      <c r="G16" s="30"/>
      <c r="H16" s="30"/>
      <c r="I16" s="29">
        <v>21</v>
      </c>
      <c r="J16" s="30"/>
      <c r="K16" s="30"/>
      <c r="L16" s="31">
        <f t="shared" ref="L16:M16" si="9">D16+F16+H16+J16</f>
        <v>0</v>
      </c>
      <c r="M16" s="31">
        <f t="shared" si="9"/>
        <v>21</v>
      </c>
      <c r="N16" s="31">
        <f t="shared" si="5"/>
        <v>21</v>
      </c>
      <c r="O16" s="31"/>
      <c r="P16" s="31"/>
      <c r="Q16" s="31">
        <f t="shared" si="1"/>
        <v>0</v>
      </c>
      <c r="R16" s="32">
        <f t="shared" ref="R16:S16" si="10">L16+O16</f>
        <v>0</v>
      </c>
      <c r="S16" s="32">
        <f t="shared" si="10"/>
        <v>21</v>
      </c>
      <c r="T16" s="32">
        <f t="shared" si="3"/>
        <v>21</v>
      </c>
      <c r="U16" s="38"/>
      <c r="V16" s="38"/>
      <c r="W16" s="38"/>
      <c r="X16" s="38"/>
      <c r="Y16" s="38"/>
      <c r="Z16" s="38"/>
    </row>
    <row r="17" spans="1:26" ht="15" customHeight="1" x14ac:dyDescent="0.35">
      <c r="A17" s="35">
        <v>5</v>
      </c>
      <c r="B17" s="36" t="s">
        <v>60</v>
      </c>
      <c r="C17" s="37" t="s">
        <v>61</v>
      </c>
      <c r="D17" s="30"/>
      <c r="E17" s="30"/>
      <c r="F17" s="30"/>
      <c r="G17" s="30"/>
      <c r="H17" s="29">
        <v>85</v>
      </c>
      <c r="I17" s="29">
        <v>116</v>
      </c>
      <c r="J17" s="30"/>
      <c r="K17" s="30"/>
      <c r="L17" s="31">
        <f t="shared" ref="L17:M17" si="11">D17+F17+H17+J17</f>
        <v>85</v>
      </c>
      <c r="M17" s="31">
        <f t="shared" si="11"/>
        <v>116</v>
      </c>
      <c r="N17" s="31">
        <f t="shared" si="5"/>
        <v>201</v>
      </c>
      <c r="O17" s="31"/>
      <c r="P17" s="31"/>
      <c r="Q17" s="31">
        <f t="shared" si="1"/>
        <v>0</v>
      </c>
      <c r="R17" s="32">
        <f t="shared" ref="R17:S17" si="12">L17+O17</f>
        <v>85</v>
      </c>
      <c r="S17" s="32">
        <f t="shared" si="12"/>
        <v>116</v>
      </c>
      <c r="T17" s="32">
        <f t="shared" si="3"/>
        <v>201</v>
      </c>
      <c r="U17" s="38"/>
      <c r="V17" s="38"/>
      <c r="W17" s="38"/>
      <c r="X17" s="22"/>
      <c r="Y17" s="22"/>
      <c r="Z17" s="22"/>
    </row>
    <row r="18" spans="1:26" ht="15" customHeight="1" x14ac:dyDescent="0.35">
      <c r="A18" s="35">
        <v>6</v>
      </c>
      <c r="B18" s="36" t="s">
        <v>62</v>
      </c>
      <c r="C18" s="37" t="s">
        <v>63</v>
      </c>
      <c r="D18" s="30"/>
      <c r="E18" s="30"/>
      <c r="F18" s="30"/>
      <c r="G18" s="30"/>
      <c r="H18" s="29">
        <v>11</v>
      </c>
      <c r="I18" s="29">
        <v>17</v>
      </c>
      <c r="J18" s="30"/>
      <c r="K18" s="30"/>
      <c r="L18" s="31">
        <f t="shared" ref="L18:M18" si="13">D18+F18+H18+J18</f>
        <v>11</v>
      </c>
      <c r="M18" s="31">
        <f t="shared" si="13"/>
        <v>17</v>
      </c>
      <c r="N18" s="31">
        <f t="shared" si="5"/>
        <v>28</v>
      </c>
      <c r="O18" s="31"/>
      <c r="P18" s="31"/>
      <c r="Q18" s="31">
        <f t="shared" si="1"/>
        <v>0</v>
      </c>
      <c r="R18" s="32">
        <f t="shared" ref="R18:S18" si="14">L18+O18</f>
        <v>11</v>
      </c>
      <c r="S18" s="32">
        <f t="shared" si="14"/>
        <v>17</v>
      </c>
      <c r="T18" s="32">
        <f t="shared" si="3"/>
        <v>28</v>
      </c>
      <c r="U18" s="38"/>
      <c r="V18" s="38"/>
      <c r="W18" s="38"/>
      <c r="X18" s="22"/>
      <c r="Y18" s="22"/>
      <c r="Z18" s="22"/>
    </row>
    <row r="19" spans="1:26" ht="15" customHeight="1" x14ac:dyDescent="0.35">
      <c r="A19" s="35">
        <v>7</v>
      </c>
      <c r="B19" s="36" t="s">
        <v>64</v>
      </c>
      <c r="C19" s="37" t="s">
        <v>65</v>
      </c>
      <c r="D19" s="30"/>
      <c r="E19" s="30"/>
      <c r="F19" s="30"/>
      <c r="G19" s="30"/>
      <c r="H19" s="30"/>
      <c r="I19" s="30"/>
      <c r="J19" s="30"/>
      <c r="K19" s="30"/>
      <c r="L19" s="31">
        <f t="shared" ref="L19:M19" si="15">D19+F19+H19+J19</f>
        <v>0</v>
      </c>
      <c r="M19" s="31">
        <f t="shared" si="15"/>
        <v>0</v>
      </c>
      <c r="N19" s="31">
        <f t="shared" si="5"/>
        <v>0</v>
      </c>
      <c r="O19" s="31"/>
      <c r="P19" s="31"/>
      <c r="Q19" s="31">
        <f t="shared" si="1"/>
        <v>0</v>
      </c>
      <c r="R19" s="32">
        <f t="shared" ref="R19:S19" si="16">L19+O19</f>
        <v>0</v>
      </c>
      <c r="S19" s="32">
        <f t="shared" si="16"/>
        <v>0</v>
      </c>
      <c r="T19" s="32">
        <f t="shared" si="3"/>
        <v>0</v>
      </c>
      <c r="U19" s="38"/>
      <c r="V19" s="38"/>
      <c r="W19" s="38"/>
      <c r="X19" s="22"/>
      <c r="Y19" s="22"/>
      <c r="Z19" s="22"/>
    </row>
    <row r="20" spans="1:26" ht="15" customHeight="1" x14ac:dyDescent="0.35">
      <c r="A20" s="35">
        <v>8</v>
      </c>
      <c r="B20" s="36" t="s">
        <v>66</v>
      </c>
      <c r="C20" s="37" t="s">
        <v>67</v>
      </c>
      <c r="D20" s="30"/>
      <c r="E20" s="30"/>
      <c r="F20" s="30"/>
      <c r="G20" s="30"/>
      <c r="H20" s="30"/>
      <c r="I20" s="30"/>
      <c r="J20" s="30"/>
      <c r="K20" s="30"/>
      <c r="L20" s="31">
        <f t="shared" ref="L20:M20" si="17">D20+F20+H20+J20</f>
        <v>0</v>
      </c>
      <c r="M20" s="31">
        <f t="shared" si="17"/>
        <v>0</v>
      </c>
      <c r="N20" s="31">
        <f t="shared" si="5"/>
        <v>0</v>
      </c>
      <c r="O20" s="31"/>
      <c r="P20" s="31"/>
      <c r="Q20" s="31">
        <f t="shared" si="1"/>
        <v>0</v>
      </c>
      <c r="R20" s="32">
        <f t="shared" ref="R20:S20" si="18">L20+O20</f>
        <v>0</v>
      </c>
      <c r="S20" s="32">
        <f t="shared" si="18"/>
        <v>0</v>
      </c>
      <c r="T20" s="32">
        <f t="shared" si="3"/>
        <v>0</v>
      </c>
      <c r="U20" s="38"/>
      <c r="V20" s="38"/>
      <c r="W20" s="38"/>
      <c r="X20" s="22"/>
      <c r="Y20" s="22"/>
      <c r="Z20" s="22"/>
    </row>
    <row r="21" spans="1:26" ht="15" customHeight="1" x14ac:dyDescent="0.35">
      <c r="A21" s="35">
        <v>9</v>
      </c>
      <c r="B21" s="36" t="s">
        <v>68</v>
      </c>
      <c r="C21" s="37" t="s">
        <v>69</v>
      </c>
      <c r="D21" s="30"/>
      <c r="E21" s="30"/>
      <c r="F21" s="30"/>
      <c r="G21" s="30"/>
      <c r="H21" s="29">
        <v>3</v>
      </c>
      <c r="I21" s="29">
        <v>5</v>
      </c>
      <c r="J21" s="30"/>
      <c r="K21" s="30"/>
      <c r="L21" s="31">
        <f t="shared" ref="L21:M21" si="19">D21+F21+H21+J21</f>
        <v>3</v>
      </c>
      <c r="M21" s="31">
        <f t="shared" si="19"/>
        <v>5</v>
      </c>
      <c r="N21" s="31">
        <f t="shared" si="5"/>
        <v>8</v>
      </c>
      <c r="O21" s="31"/>
      <c r="P21" s="31"/>
      <c r="Q21" s="31">
        <f t="shared" si="1"/>
        <v>0</v>
      </c>
      <c r="R21" s="32">
        <f t="shared" ref="R21:S21" si="20">L21+O21</f>
        <v>3</v>
      </c>
      <c r="S21" s="32">
        <f t="shared" si="20"/>
        <v>5</v>
      </c>
      <c r="T21" s="32">
        <f t="shared" si="3"/>
        <v>8</v>
      </c>
      <c r="U21" s="38"/>
      <c r="V21" s="38"/>
      <c r="W21" s="38"/>
      <c r="X21" s="22"/>
      <c r="Y21" s="22"/>
      <c r="Z21" s="22"/>
    </row>
    <row r="22" spans="1:26" ht="15" customHeight="1" x14ac:dyDescent="0.35">
      <c r="A22" s="35">
        <v>10</v>
      </c>
      <c r="B22" s="36" t="s">
        <v>70</v>
      </c>
      <c r="C22" s="37" t="s">
        <v>71</v>
      </c>
      <c r="D22" s="30"/>
      <c r="E22" s="30"/>
      <c r="F22" s="30"/>
      <c r="G22" s="30"/>
      <c r="H22" s="30"/>
      <c r="I22" s="30"/>
      <c r="J22" s="30"/>
      <c r="K22" s="30"/>
      <c r="L22" s="31">
        <f t="shared" ref="L22:M22" si="21">D22+F22+H22+J22</f>
        <v>0</v>
      </c>
      <c r="M22" s="31">
        <f t="shared" si="21"/>
        <v>0</v>
      </c>
      <c r="N22" s="31">
        <f t="shared" si="5"/>
        <v>0</v>
      </c>
      <c r="O22" s="31"/>
      <c r="P22" s="31"/>
      <c r="Q22" s="31">
        <f t="shared" si="1"/>
        <v>0</v>
      </c>
      <c r="R22" s="32">
        <f t="shared" ref="R22:S22" si="22">L22+O22</f>
        <v>0</v>
      </c>
      <c r="S22" s="32">
        <f t="shared" si="22"/>
        <v>0</v>
      </c>
      <c r="T22" s="32">
        <f t="shared" si="3"/>
        <v>0</v>
      </c>
      <c r="U22" s="38"/>
      <c r="V22" s="38"/>
      <c r="W22" s="38"/>
      <c r="X22" s="34"/>
      <c r="Y22" s="34"/>
      <c r="Z22" s="34"/>
    </row>
    <row r="23" spans="1:26" ht="15" customHeight="1" x14ac:dyDescent="0.35">
      <c r="A23" s="35">
        <v>11</v>
      </c>
      <c r="B23" s="36" t="s">
        <v>72</v>
      </c>
      <c r="C23" s="37" t="s">
        <v>73</v>
      </c>
      <c r="D23" s="30"/>
      <c r="E23" s="30"/>
      <c r="F23" s="30"/>
      <c r="G23" s="30"/>
      <c r="H23" s="30"/>
      <c r="I23" s="30"/>
      <c r="J23" s="30"/>
      <c r="K23" s="30"/>
      <c r="L23" s="31">
        <f t="shared" ref="L23:M23" si="23">D23+F23+H23+J23</f>
        <v>0</v>
      </c>
      <c r="M23" s="31">
        <f t="shared" si="23"/>
        <v>0</v>
      </c>
      <c r="N23" s="31">
        <f t="shared" si="5"/>
        <v>0</v>
      </c>
      <c r="O23" s="31"/>
      <c r="P23" s="31"/>
      <c r="Q23" s="31">
        <f t="shared" si="1"/>
        <v>0</v>
      </c>
      <c r="R23" s="32">
        <f t="shared" ref="R23:S23" si="24">L23+O23</f>
        <v>0</v>
      </c>
      <c r="S23" s="32">
        <f t="shared" si="24"/>
        <v>0</v>
      </c>
      <c r="T23" s="32">
        <f t="shared" si="3"/>
        <v>0</v>
      </c>
      <c r="U23" s="38"/>
      <c r="V23" s="38"/>
      <c r="W23" s="38"/>
      <c r="X23" s="34"/>
      <c r="Y23" s="34"/>
      <c r="Z23" s="34"/>
    </row>
    <row r="24" spans="1:26" ht="15" customHeight="1" x14ac:dyDescent="0.35">
      <c r="A24" s="35">
        <v>12</v>
      </c>
      <c r="B24" s="36" t="s">
        <v>74</v>
      </c>
      <c r="C24" s="37" t="s">
        <v>75</v>
      </c>
      <c r="D24" s="30"/>
      <c r="E24" s="30"/>
      <c r="F24" s="30"/>
      <c r="G24" s="30"/>
      <c r="H24" s="30"/>
      <c r="I24" s="30"/>
      <c r="J24" s="30"/>
      <c r="K24" s="30"/>
      <c r="L24" s="31">
        <f t="shared" ref="L24:M24" si="25">D24+F24+H24+J24</f>
        <v>0</v>
      </c>
      <c r="M24" s="31">
        <f t="shared" si="25"/>
        <v>0</v>
      </c>
      <c r="N24" s="31">
        <f t="shared" si="5"/>
        <v>0</v>
      </c>
      <c r="O24" s="31"/>
      <c r="P24" s="31"/>
      <c r="Q24" s="31">
        <f t="shared" si="1"/>
        <v>0</v>
      </c>
      <c r="R24" s="32">
        <f t="shared" ref="R24:S24" si="26">L24+O24</f>
        <v>0</v>
      </c>
      <c r="S24" s="32">
        <f t="shared" si="26"/>
        <v>0</v>
      </c>
      <c r="T24" s="32">
        <f t="shared" si="3"/>
        <v>0</v>
      </c>
      <c r="U24" s="38"/>
      <c r="V24" s="38"/>
      <c r="W24" s="38"/>
      <c r="X24" s="34"/>
      <c r="Y24" s="34"/>
      <c r="Z24" s="34"/>
    </row>
    <row r="25" spans="1:26" ht="15" customHeight="1" x14ac:dyDescent="0.35">
      <c r="A25" s="35">
        <v>13</v>
      </c>
      <c r="B25" s="36" t="s">
        <v>76</v>
      </c>
      <c r="C25" s="37" t="s">
        <v>77</v>
      </c>
      <c r="D25" s="30"/>
      <c r="E25" s="30"/>
      <c r="F25" s="30"/>
      <c r="G25" s="30"/>
      <c r="H25" s="30"/>
      <c r="I25" s="30"/>
      <c r="J25" s="30"/>
      <c r="K25" s="29">
        <v>1</v>
      </c>
      <c r="L25" s="31">
        <f t="shared" ref="L25:M25" si="27">D25+F25+H25+J25</f>
        <v>0</v>
      </c>
      <c r="M25" s="31">
        <f t="shared" si="27"/>
        <v>1</v>
      </c>
      <c r="N25" s="31">
        <f t="shared" si="5"/>
        <v>1</v>
      </c>
      <c r="O25" s="31"/>
      <c r="P25" s="31"/>
      <c r="Q25" s="31">
        <f t="shared" si="1"/>
        <v>0</v>
      </c>
      <c r="R25" s="32">
        <f t="shared" ref="R25:S25" si="28">L25+O25</f>
        <v>0</v>
      </c>
      <c r="S25" s="32">
        <f t="shared" si="28"/>
        <v>1</v>
      </c>
      <c r="T25" s="32">
        <f t="shared" si="3"/>
        <v>1</v>
      </c>
      <c r="U25" s="38"/>
      <c r="V25" s="38"/>
      <c r="W25" s="38"/>
      <c r="X25" s="34"/>
      <c r="Y25" s="34"/>
      <c r="Z25" s="34"/>
    </row>
    <row r="26" spans="1:26" ht="15" customHeight="1" x14ac:dyDescent="0.35">
      <c r="A26" s="35">
        <v>14</v>
      </c>
      <c r="B26" s="36" t="s">
        <v>78</v>
      </c>
      <c r="C26" s="37" t="s">
        <v>79</v>
      </c>
      <c r="D26" s="30"/>
      <c r="E26" s="30"/>
      <c r="F26" s="30"/>
      <c r="G26" s="30"/>
      <c r="H26" s="30"/>
      <c r="I26" s="30"/>
      <c r="J26" s="30"/>
      <c r="K26" s="30"/>
      <c r="L26" s="31">
        <f t="shared" ref="L26:M26" si="29">D26+F26+H26+J26</f>
        <v>0</v>
      </c>
      <c r="M26" s="31">
        <f t="shared" si="29"/>
        <v>0</v>
      </c>
      <c r="N26" s="31">
        <f t="shared" si="5"/>
        <v>0</v>
      </c>
      <c r="O26" s="31"/>
      <c r="P26" s="31"/>
      <c r="Q26" s="31">
        <f t="shared" si="1"/>
        <v>0</v>
      </c>
      <c r="R26" s="32">
        <f t="shared" ref="R26:S26" si="30">L26+O26</f>
        <v>0</v>
      </c>
      <c r="S26" s="32">
        <f t="shared" si="30"/>
        <v>0</v>
      </c>
      <c r="T26" s="32">
        <f t="shared" si="3"/>
        <v>0</v>
      </c>
      <c r="U26" s="38"/>
      <c r="V26" s="38"/>
      <c r="W26" s="38"/>
      <c r="X26" s="38"/>
      <c r="Y26" s="38"/>
      <c r="Z26" s="38"/>
    </row>
    <row r="27" spans="1:26" ht="15" customHeight="1" x14ac:dyDescent="0.35">
      <c r="A27" s="35">
        <v>15</v>
      </c>
      <c r="B27" s="36" t="s">
        <v>80</v>
      </c>
      <c r="C27" s="37" t="s">
        <v>81</v>
      </c>
      <c r="D27" s="30"/>
      <c r="E27" s="30"/>
      <c r="F27" s="30"/>
      <c r="G27" s="30"/>
      <c r="H27" s="30"/>
      <c r="I27" s="30"/>
      <c r="J27" s="30"/>
      <c r="K27" s="30"/>
      <c r="L27" s="31">
        <f t="shared" ref="L27:M27" si="31">D27+F27+H27+J27</f>
        <v>0</v>
      </c>
      <c r="M27" s="31">
        <f t="shared" si="31"/>
        <v>0</v>
      </c>
      <c r="N27" s="31">
        <f t="shared" si="5"/>
        <v>0</v>
      </c>
      <c r="O27" s="31"/>
      <c r="P27" s="31"/>
      <c r="Q27" s="31">
        <f t="shared" si="1"/>
        <v>0</v>
      </c>
      <c r="R27" s="32">
        <f t="shared" ref="R27:S27" si="32">L27+O27</f>
        <v>0</v>
      </c>
      <c r="S27" s="32">
        <f t="shared" si="32"/>
        <v>0</v>
      </c>
      <c r="T27" s="32">
        <f t="shared" si="3"/>
        <v>0</v>
      </c>
      <c r="U27" s="38"/>
      <c r="V27" s="38"/>
      <c r="W27" s="38"/>
      <c r="X27" s="38"/>
      <c r="Y27" s="38"/>
      <c r="Z27" s="38"/>
    </row>
    <row r="28" spans="1:26" ht="15" customHeight="1" x14ac:dyDescent="0.35">
      <c r="A28" s="35">
        <v>16</v>
      </c>
      <c r="B28" s="36" t="s">
        <v>82</v>
      </c>
      <c r="C28" s="37" t="s">
        <v>83</v>
      </c>
      <c r="D28" s="30"/>
      <c r="E28" s="30"/>
      <c r="F28" s="30"/>
      <c r="G28" s="30"/>
      <c r="H28" s="30"/>
      <c r="I28" s="30"/>
      <c r="J28" s="30"/>
      <c r="K28" s="30"/>
      <c r="L28" s="31">
        <f t="shared" ref="L28:M28" si="33">D28+F28+H28+J28</f>
        <v>0</v>
      </c>
      <c r="M28" s="31">
        <f t="shared" si="33"/>
        <v>0</v>
      </c>
      <c r="N28" s="31">
        <f t="shared" si="5"/>
        <v>0</v>
      </c>
      <c r="O28" s="31"/>
      <c r="P28" s="31"/>
      <c r="Q28" s="31">
        <f t="shared" si="1"/>
        <v>0</v>
      </c>
      <c r="R28" s="32">
        <f t="shared" ref="R28:S28" si="34">L28+O28</f>
        <v>0</v>
      </c>
      <c r="S28" s="32">
        <f t="shared" si="34"/>
        <v>0</v>
      </c>
      <c r="T28" s="32">
        <f t="shared" si="3"/>
        <v>0</v>
      </c>
      <c r="U28" s="38"/>
      <c r="V28" s="38"/>
      <c r="W28" s="38"/>
      <c r="X28" s="22"/>
      <c r="Y28" s="22"/>
      <c r="Z28" s="22"/>
    </row>
    <row r="29" spans="1:26" ht="15" customHeight="1" x14ac:dyDescent="0.35">
      <c r="A29" s="35">
        <v>17</v>
      </c>
      <c r="B29" s="36" t="s">
        <v>84</v>
      </c>
      <c r="C29" s="37" t="s">
        <v>85</v>
      </c>
      <c r="D29" s="30"/>
      <c r="E29" s="30"/>
      <c r="F29" s="30"/>
      <c r="G29" s="30"/>
      <c r="H29" s="30"/>
      <c r="I29" s="30"/>
      <c r="J29" s="30"/>
      <c r="K29" s="30"/>
      <c r="L29" s="31">
        <f t="shared" ref="L29:M29" si="35">D29+F29+H29+J29</f>
        <v>0</v>
      </c>
      <c r="M29" s="31">
        <f t="shared" si="35"/>
        <v>0</v>
      </c>
      <c r="N29" s="31">
        <f t="shared" si="5"/>
        <v>0</v>
      </c>
      <c r="O29" s="31"/>
      <c r="P29" s="31"/>
      <c r="Q29" s="31">
        <f t="shared" si="1"/>
        <v>0</v>
      </c>
      <c r="R29" s="32">
        <f t="shared" ref="R29:S29" si="36">L29+O29</f>
        <v>0</v>
      </c>
      <c r="S29" s="32">
        <f t="shared" si="36"/>
        <v>0</v>
      </c>
      <c r="T29" s="32">
        <f t="shared" si="3"/>
        <v>0</v>
      </c>
      <c r="U29" s="38"/>
      <c r="V29" s="38"/>
      <c r="W29" s="38"/>
      <c r="X29" s="22"/>
      <c r="Y29" s="22"/>
      <c r="Z29" s="22"/>
    </row>
    <row r="30" spans="1:26" ht="15" customHeight="1" x14ac:dyDescent="0.35">
      <c r="A30" s="35">
        <v>18</v>
      </c>
      <c r="B30" s="36" t="s">
        <v>86</v>
      </c>
      <c r="C30" s="37" t="s">
        <v>87</v>
      </c>
      <c r="D30" s="30"/>
      <c r="E30" s="30"/>
      <c r="F30" s="30"/>
      <c r="G30" s="30"/>
      <c r="H30" s="30"/>
      <c r="I30" s="30"/>
      <c r="J30" s="30"/>
      <c r="K30" s="30"/>
      <c r="L30" s="31">
        <f t="shared" ref="L30:M30" si="37">D30+F30+H30+J30</f>
        <v>0</v>
      </c>
      <c r="M30" s="31">
        <f t="shared" si="37"/>
        <v>0</v>
      </c>
      <c r="N30" s="31">
        <f t="shared" si="5"/>
        <v>0</v>
      </c>
      <c r="O30" s="31"/>
      <c r="P30" s="31"/>
      <c r="Q30" s="31">
        <f t="shared" si="1"/>
        <v>0</v>
      </c>
      <c r="R30" s="32">
        <f t="shared" ref="R30:S30" si="38">L30+O30</f>
        <v>0</v>
      </c>
      <c r="S30" s="32">
        <f t="shared" si="38"/>
        <v>0</v>
      </c>
      <c r="T30" s="32">
        <f t="shared" si="3"/>
        <v>0</v>
      </c>
      <c r="U30" s="38"/>
      <c r="V30" s="38"/>
      <c r="W30" s="38"/>
      <c r="X30" s="22"/>
      <c r="Y30" s="22"/>
      <c r="Z30" s="22"/>
    </row>
    <row r="31" spans="1:26" ht="15" customHeight="1" x14ac:dyDescent="0.35">
      <c r="A31" s="35">
        <v>19</v>
      </c>
      <c r="B31" s="36" t="s">
        <v>88</v>
      </c>
      <c r="C31" s="37" t="s">
        <v>89</v>
      </c>
      <c r="D31" s="30"/>
      <c r="E31" s="30"/>
      <c r="F31" s="30"/>
      <c r="G31" s="30"/>
      <c r="H31" s="30"/>
      <c r="I31" s="30"/>
      <c r="J31" s="30"/>
      <c r="K31" s="30"/>
      <c r="L31" s="31">
        <f t="shared" ref="L31:M31" si="39">D31+F31+H31+J31</f>
        <v>0</v>
      </c>
      <c r="M31" s="31">
        <f t="shared" si="39"/>
        <v>0</v>
      </c>
      <c r="N31" s="31">
        <f t="shared" si="5"/>
        <v>0</v>
      </c>
      <c r="O31" s="31"/>
      <c r="P31" s="31"/>
      <c r="Q31" s="31">
        <f t="shared" si="1"/>
        <v>0</v>
      </c>
      <c r="R31" s="32">
        <f t="shared" ref="R31:S31" si="40">L31+O31</f>
        <v>0</v>
      </c>
      <c r="S31" s="32">
        <f t="shared" si="40"/>
        <v>0</v>
      </c>
      <c r="T31" s="32">
        <f t="shared" si="3"/>
        <v>0</v>
      </c>
      <c r="U31" s="38"/>
      <c r="V31" s="38"/>
      <c r="W31" s="38"/>
      <c r="X31" s="22"/>
      <c r="Y31" s="22"/>
      <c r="Z31" s="22"/>
    </row>
    <row r="32" spans="1:26" ht="15" customHeight="1" x14ac:dyDescent="0.35">
      <c r="A32" s="39">
        <v>20</v>
      </c>
      <c r="B32" s="40" t="s">
        <v>90</v>
      </c>
      <c r="C32" s="41"/>
      <c r="D32" s="30"/>
      <c r="E32" s="30"/>
      <c r="F32" s="30"/>
      <c r="G32" s="30"/>
      <c r="H32" s="30"/>
      <c r="I32" s="30"/>
      <c r="J32" s="30"/>
      <c r="K32" s="30"/>
      <c r="L32" s="31">
        <f t="shared" ref="L32:M32" si="41">D32+F32+H32+J32</f>
        <v>0</v>
      </c>
      <c r="M32" s="31">
        <f t="shared" si="41"/>
        <v>0</v>
      </c>
      <c r="N32" s="31">
        <f t="shared" si="5"/>
        <v>0</v>
      </c>
      <c r="O32" s="31"/>
      <c r="P32" s="31"/>
      <c r="Q32" s="31">
        <f t="shared" si="1"/>
        <v>0</v>
      </c>
      <c r="R32" s="32">
        <f t="shared" ref="R32:S32" si="42">L32+O32</f>
        <v>0</v>
      </c>
      <c r="S32" s="32">
        <f t="shared" si="42"/>
        <v>0</v>
      </c>
      <c r="T32" s="32">
        <f t="shared" si="3"/>
        <v>0</v>
      </c>
      <c r="U32" s="33"/>
      <c r="V32" s="33"/>
      <c r="W32" s="33"/>
      <c r="X32" s="22"/>
      <c r="Y32" s="22"/>
      <c r="Z32" s="22"/>
    </row>
    <row r="33" spans="1:26" ht="15" customHeight="1" x14ac:dyDescent="0.35">
      <c r="A33" s="26"/>
      <c r="B33" s="27" t="s">
        <v>4</v>
      </c>
      <c r="C33" s="28"/>
      <c r="D33" s="42">
        <f t="shared" ref="D33:M33" si="43">SUM(D13:D32)</f>
        <v>20</v>
      </c>
      <c r="E33" s="42">
        <f t="shared" si="43"/>
        <v>32</v>
      </c>
      <c r="F33" s="42">
        <f t="shared" si="43"/>
        <v>25</v>
      </c>
      <c r="G33" s="42">
        <f t="shared" si="43"/>
        <v>44</v>
      </c>
      <c r="H33" s="42">
        <f t="shared" si="43"/>
        <v>110</v>
      </c>
      <c r="I33" s="42">
        <f t="shared" si="43"/>
        <v>171</v>
      </c>
      <c r="J33" s="42">
        <f t="shared" si="43"/>
        <v>0</v>
      </c>
      <c r="K33" s="42">
        <f t="shared" si="43"/>
        <v>1</v>
      </c>
      <c r="L33" s="42">
        <f t="shared" si="43"/>
        <v>155</v>
      </c>
      <c r="M33" s="42">
        <f t="shared" si="43"/>
        <v>248</v>
      </c>
      <c r="N33" s="42">
        <f t="shared" si="5"/>
        <v>403</v>
      </c>
      <c r="O33" s="42">
        <f t="shared" ref="O33:P33" si="44">SUM(O13:O32)</f>
        <v>0</v>
      </c>
      <c r="P33" s="42">
        <f t="shared" si="44"/>
        <v>0</v>
      </c>
      <c r="Q33" s="42">
        <f t="shared" si="1"/>
        <v>0</v>
      </c>
      <c r="R33" s="42">
        <f t="shared" ref="R33:S33" si="45">SUM(R13:R32)</f>
        <v>155</v>
      </c>
      <c r="S33" s="42">
        <f t="shared" si="45"/>
        <v>248</v>
      </c>
      <c r="T33" s="42">
        <f t="shared" si="3"/>
        <v>403</v>
      </c>
      <c r="U33" s="33"/>
      <c r="V33" s="33"/>
      <c r="W33" s="33"/>
      <c r="X33" s="34"/>
      <c r="Y33" s="34"/>
      <c r="Z33" s="34"/>
    </row>
    <row r="34" spans="1:26" ht="15" customHeight="1" x14ac:dyDescent="0.3">
      <c r="A34" s="43"/>
      <c r="B34" s="22"/>
      <c r="C34" s="22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5"/>
      <c r="T34" s="45"/>
      <c r="U34" s="38"/>
      <c r="V34" s="38"/>
      <c r="W34" s="38"/>
      <c r="X34" s="34"/>
      <c r="Y34" s="34"/>
      <c r="Z34" s="34"/>
    </row>
    <row r="35" spans="1:26" ht="15" customHeight="1" x14ac:dyDescent="0.25">
      <c r="C35" s="13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X35" s="25"/>
      <c r="Y35" s="25"/>
      <c r="Z35" s="25"/>
    </row>
    <row r="36" spans="1:26" ht="15" customHeight="1" x14ac:dyDescent="0.35">
      <c r="A36" s="107" t="s">
        <v>6</v>
      </c>
      <c r="B36" s="108"/>
      <c r="C36" s="23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24"/>
      <c r="V36" s="24"/>
      <c r="W36" s="24"/>
      <c r="X36" s="12"/>
      <c r="Y36" s="12"/>
      <c r="Z36" s="12"/>
    </row>
    <row r="37" spans="1:26" ht="15" customHeight="1" x14ac:dyDescent="0.35">
      <c r="A37" s="109" t="s">
        <v>1</v>
      </c>
      <c r="B37" s="112" t="s">
        <v>31</v>
      </c>
      <c r="C37" s="114" t="s">
        <v>42</v>
      </c>
      <c r="D37" s="90" t="s">
        <v>32</v>
      </c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93" t="s">
        <v>44</v>
      </c>
      <c r="P37" s="94"/>
      <c r="Q37" s="95"/>
      <c r="R37" s="93" t="s">
        <v>45</v>
      </c>
      <c r="S37" s="94"/>
      <c r="T37" s="95"/>
      <c r="U37" s="24"/>
      <c r="V37" s="24"/>
      <c r="W37" s="24"/>
      <c r="X37" s="12"/>
      <c r="Y37" s="12"/>
      <c r="Z37" s="12"/>
    </row>
    <row r="38" spans="1:26" ht="15" customHeight="1" x14ac:dyDescent="0.35">
      <c r="A38" s="110"/>
      <c r="B38" s="113"/>
      <c r="C38" s="115"/>
      <c r="D38" s="99" t="s">
        <v>46</v>
      </c>
      <c r="E38" s="92"/>
      <c r="F38" s="100" t="s">
        <v>47</v>
      </c>
      <c r="G38" s="92"/>
      <c r="H38" s="100" t="s">
        <v>48</v>
      </c>
      <c r="I38" s="92"/>
      <c r="J38" s="100" t="s">
        <v>49</v>
      </c>
      <c r="K38" s="92"/>
      <c r="L38" s="100" t="s">
        <v>39</v>
      </c>
      <c r="M38" s="91"/>
      <c r="N38" s="92"/>
      <c r="O38" s="96"/>
      <c r="P38" s="97"/>
      <c r="Q38" s="98"/>
      <c r="R38" s="96"/>
      <c r="S38" s="97"/>
      <c r="T38" s="98"/>
      <c r="U38" s="22"/>
      <c r="V38" s="22"/>
      <c r="W38" s="22"/>
      <c r="X38" s="12"/>
      <c r="Y38" s="12"/>
      <c r="Z38" s="12"/>
    </row>
    <row r="39" spans="1:26" ht="15" customHeight="1" x14ac:dyDescent="0.35">
      <c r="A39" s="111"/>
      <c r="B39" s="98"/>
      <c r="C39" s="116"/>
      <c r="D39" s="47" t="s">
        <v>2</v>
      </c>
      <c r="E39" s="48" t="s">
        <v>3</v>
      </c>
      <c r="F39" s="48" t="s">
        <v>2</v>
      </c>
      <c r="G39" s="48" t="s">
        <v>3</v>
      </c>
      <c r="H39" s="48" t="s">
        <v>2</v>
      </c>
      <c r="I39" s="48" t="s">
        <v>3</v>
      </c>
      <c r="J39" s="48" t="s">
        <v>2</v>
      </c>
      <c r="K39" s="48" t="s">
        <v>3</v>
      </c>
      <c r="L39" s="48" t="s">
        <v>2</v>
      </c>
      <c r="M39" s="48" t="s">
        <v>3</v>
      </c>
      <c r="N39" s="48" t="s">
        <v>50</v>
      </c>
      <c r="O39" s="49" t="s">
        <v>2</v>
      </c>
      <c r="P39" s="50" t="s">
        <v>3</v>
      </c>
      <c r="Q39" s="50" t="s">
        <v>51</v>
      </c>
      <c r="R39" s="50" t="s">
        <v>2</v>
      </c>
      <c r="S39" s="50" t="s">
        <v>3</v>
      </c>
      <c r="T39" s="50" t="s">
        <v>51</v>
      </c>
      <c r="U39" s="22"/>
      <c r="V39" s="22"/>
      <c r="W39" s="22"/>
      <c r="X39" s="12"/>
      <c r="Y39" s="12"/>
      <c r="Z39" s="12"/>
    </row>
    <row r="40" spans="1:26" ht="15" customHeight="1" x14ac:dyDescent="0.35">
      <c r="A40" s="51">
        <v>1</v>
      </c>
      <c r="B40" s="52" t="s">
        <v>52</v>
      </c>
      <c r="C40" s="53" t="s">
        <v>53</v>
      </c>
      <c r="D40" s="8">
        <v>5</v>
      </c>
      <c r="E40" s="29">
        <v>9</v>
      </c>
      <c r="F40" s="29">
        <v>18</v>
      </c>
      <c r="G40" s="29">
        <v>21</v>
      </c>
      <c r="H40" s="30"/>
      <c r="I40" s="30"/>
      <c r="J40" s="30"/>
      <c r="K40" s="30"/>
      <c r="L40" s="31">
        <f t="shared" ref="L40:M40" si="46">D40+F40+H40+J40</f>
        <v>23</v>
      </c>
      <c r="M40" s="31">
        <f t="shared" si="46"/>
        <v>30</v>
      </c>
      <c r="N40" s="31">
        <f t="shared" ref="N40:N60" si="47">L40+M40</f>
        <v>53</v>
      </c>
      <c r="O40" s="7"/>
      <c r="P40" s="31"/>
      <c r="Q40" s="31">
        <f t="shared" ref="Q40:Q60" si="48">O40+P40</f>
        <v>0</v>
      </c>
      <c r="R40" s="32">
        <f t="shared" ref="R40:S40" si="49">L40+O40</f>
        <v>23</v>
      </c>
      <c r="S40" s="32">
        <f t="shared" si="49"/>
        <v>30</v>
      </c>
      <c r="T40" s="32">
        <f t="shared" ref="T40:T60" si="50">R40+S40</f>
        <v>53</v>
      </c>
      <c r="U40" s="22"/>
      <c r="V40" s="22"/>
      <c r="W40" s="22"/>
      <c r="X40" s="12"/>
      <c r="Y40" s="12"/>
      <c r="Z40" s="12"/>
    </row>
    <row r="41" spans="1:26" ht="15" customHeight="1" x14ac:dyDescent="0.35">
      <c r="A41" s="54">
        <v>2</v>
      </c>
      <c r="B41" s="55" t="s">
        <v>54</v>
      </c>
      <c r="C41" s="56" t="s">
        <v>55</v>
      </c>
      <c r="D41" s="30"/>
      <c r="E41" s="30"/>
      <c r="F41" s="30"/>
      <c r="G41" s="30"/>
      <c r="H41" s="29">
        <v>6</v>
      </c>
      <c r="I41" s="29">
        <v>8</v>
      </c>
      <c r="J41" s="30"/>
      <c r="K41" s="30"/>
      <c r="L41" s="31">
        <f t="shared" ref="L41:M41" si="51">D41+F41+H41+J41</f>
        <v>6</v>
      </c>
      <c r="M41" s="31">
        <f t="shared" si="51"/>
        <v>8</v>
      </c>
      <c r="N41" s="31">
        <f t="shared" si="47"/>
        <v>14</v>
      </c>
      <c r="O41" s="31"/>
      <c r="P41" s="31"/>
      <c r="Q41" s="31">
        <f t="shared" si="48"/>
        <v>0</v>
      </c>
      <c r="R41" s="32">
        <f t="shared" ref="R41:S41" si="52">L41+O41</f>
        <v>6</v>
      </c>
      <c r="S41" s="32">
        <f t="shared" si="52"/>
        <v>8</v>
      </c>
      <c r="T41" s="32">
        <f t="shared" si="50"/>
        <v>14</v>
      </c>
      <c r="U41" s="33"/>
      <c r="V41" s="33"/>
      <c r="W41" s="33"/>
      <c r="X41" s="12"/>
      <c r="Y41" s="12"/>
      <c r="Z41" s="12"/>
    </row>
    <row r="42" spans="1:26" ht="15" customHeight="1" x14ac:dyDescent="0.35">
      <c r="A42" s="54">
        <v>3</v>
      </c>
      <c r="B42" s="55" t="s">
        <v>56</v>
      </c>
      <c r="C42" s="56" t="s">
        <v>57</v>
      </c>
      <c r="D42" s="30"/>
      <c r="E42" s="30"/>
      <c r="F42" s="30"/>
      <c r="G42" s="30"/>
      <c r="H42" s="29">
        <v>2</v>
      </c>
      <c r="I42" s="29">
        <v>2</v>
      </c>
      <c r="J42" s="30"/>
      <c r="K42" s="30"/>
      <c r="L42" s="31">
        <f t="shared" ref="L42:M42" si="53">D42+F42+H42+J42</f>
        <v>2</v>
      </c>
      <c r="M42" s="31">
        <f t="shared" si="53"/>
        <v>2</v>
      </c>
      <c r="N42" s="31">
        <f t="shared" si="47"/>
        <v>4</v>
      </c>
      <c r="O42" s="31"/>
      <c r="P42" s="31"/>
      <c r="Q42" s="31">
        <f t="shared" si="48"/>
        <v>0</v>
      </c>
      <c r="R42" s="32">
        <f t="shared" ref="R42:S42" si="54">L42+O42</f>
        <v>2</v>
      </c>
      <c r="S42" s="32">
        <f t="shared" si="54"/>
        <v>2</v>
      </c>
      <c r="T42" s="32">
        <f t="shared" si="50"/>
        <v>4</v>
      </c>
      <c r="U42" s="33"/>
      <c r="V42" s="33"/>
      <c r="W42" s="33"/>
      <c r="X42" s="12"/>
      <c r="Y42" s="12"/>
      <c r="Z42" s="12"/>
    </row>
    <row r="43" spans="1:26" ht="15" customHeight="1" x14ac:dyDescent="0.35">
      <c r="A43" s="54">
        <v>4</v>
      </c>
      <c r="B43" s="55" t="s">
        <v>58</v>
      </c>
      <c r="C43" s="56" t="s">
        <v>59</v>
      </c>
      <c r="D43" s="30"/>
      <c r="E43" s="30"/>
      <c r="F43" s="30"/>
      <c r="G43" s="30"/>
      <c r="H43" s="30"/>
      <c r="I43" s="29">
        <v>2</v>
      </c>
      <c r="J43" s="30"/>
      <c r="K43" s="30"/>
      <c r="L43" s="31">
        <f t="shared" ref="L43:M43" si="55">D43+F43+H43+J43</f>
        <v>0</v>
      </c>
      <c r="M43" s="31">
        <f t="shared" si="55"/>
        <v>2</v>
      </c>
      <c r="N43" s="31">
        <f t="shared" si="47"/>
        <v>2</v>
      </c>
      <c r="O43" s="31"/>
      <c r="P43" s="31"/>
      <c r="Q43" s="31">
        <f t="shared" si="48"/>
        <v>0</v>
      </c>
      <c r="R43" s="32">
        <f t="shared" ref="R43:S43" si="56">L43+O43</f>
        <v>0</v>
      </c>
      <c r="S43" s="32">
        <f t="shared" si="56"/>
        <v>2</v>
      </c>
      <c r="T43" s="32">
        <f t="shared" si="50"/>
        <v>2</v>
      </c>
      <c r="U43" s="38"/>
      <c r="V43" s="38"/>
      <c r="W43" s="38"/>
      <c r="X43" s="12"/>
      <c r="Y43" s="12"/>
      <c r="Z43" s="12"/>
    </row>
    <row r="44" spans="1:26" ht="15" customHeight="1" x14ac:dyDescent="0.35">
      <c r="A44" s="54">
        <v>5</v>
      </c>
      <c r="B44" s="55" t="s">
        <v>60</v>
      </c>
      <c r="C44" s="56" t="s">
        <v>61</v>
      </c>
      <c r="D44" s="30"/>
      <c r="E44" s="30"/>
      <c r="F44" s="29">
        <v>5</v>
      </c>
      <c r="G44" s="29">
        <v>7</v>
      </c>
      <c r="H44" s="29">
        <v>37</v>
      </c>
      <c r="I44" s="29">
        <v>98</v>
      </c>
      <c r="J44" s="29">
        <v>10</v>
      </c>
      <c r="K44" s="29">
        <v>12</v>
      </c>
      <c r="L44" s="31">
        <f t="shared" ref="L44:M44" si="57">D44+F44+H44+J44</f>
        <v>52</v>
      </c>
      <c r="M44" s="31">
        <f t="shared" si="57"/>
        <v>117</v>
      </c>
      <c r="N44" s="31">
        <f t="shared" si="47"/>
        <v>169</v>
      </c>
      <c r="O44" s="31"/>
      <c r="P44" s="31"/>
      <c r="Q44" s="31">
        <f t="shared" si="48"/>
        <v>0</v>
      </c>
      <c r="R44" s="32">
        <f t="shared" ref="R44:S44" si="58">L44+O44</f>
        <v>52</v>
      </c>
      <c r="S44" s="32">
        <f t="shared" si="58"/>
        <v>117</v>
      </c>
      <c r="T44" s="32">
        <f t="shared" si="50"/>
        <v>169</v>
      </c>
      <c r="U44" s="38"/>
      <c r="V44" s="38"/>
      <c r="W44" s="38"/>
      <c r="X44" s="12"/>
      <c r="Y44" s="12"/>
      <c r="Z44" s="12"/>
    </row>
    <row r="45" spans="1:26" ht="15" customHeight="1" x14ac:dyDescent="0.35">
      <c r="A45" s="54">
        <v>6</v>
      </c>
      <c r="B45" s="55" t="s">
        <v>62</v>
      </c>
      <c r="C45" s="56" t="s">
        <v>63</v>
      </c>
      <c r="D45" s="30"/>
      <c r="E45" s="30"/>
      <c r="F45" s="30"/>
      <c r="G45" s="30"/>
      <c r="H45" s="29">
        <v>4</v>
      </c>
      <c r="I45" s="29">
        <v>6</v>
      </c>
      <c r="J45" s="29">
        <v>2</v>
      </c>
      <c r="K45" s="30"/>
      <c r="L45" s="31">
        <f t="shared" ref="L45:M45" si="59">D45+F45+H45+J45</f>
        <v>6</v>
      </c>
      <c r="M45" s="31">
        <f t="shared" si="59"/>
        <v>6</v>
      </c>
      <c r="N45" s="31">
        <f t="shared" si="47"/>
        <v>12</v>
      </c>
      <c r="O45" s="31"/>
      <c r="P45" s="31"/>
      <c r="Q45" s="31">
        <f t="shared" si="48"/>
        <v>0</v>
      </c>
      <c r="R45" s="32">
        <f t="shared" ref="R45:S45" si="60">L45+O45</f>
        <v>6</v>
      </c>
      <c r="S45" s="32">
        <f t="shared" si="60"/>
        <v>6</v>
      </c>
      <c r="T45" s="32">
        <f t="shared" si="50"/>
        <v>12</v>
      </c>
      <c r="U45" s="38"/>
      <c r="V45" s="38"/>
      <c r="W45" s="38"/>
      <c r="X45" s="12"/>
      <c r="Y45" s="12"/>
      <c r="Z45" s="12"/>
    </row>
    <row r="46" spans="1:26" ht="15" customHeight="1" x14ac:dyDescent="0.35">
      <c r="A46" s="54">
        <v>7</v>
      </c>
      <c r="B46" s="55" t="s">
        <v>64</v>
      </c>
      <c r="C46" s="56" t="s">
        <v>65</v>
      </c>
      <c r="D46" s="30"/>
      <c r="E46" s="30"/>
      <c r="F46" s="30"/>
      <c r="G46" s="30"/>
      <c r="H46" s="30"/>
      <c r="I46" s="30"/>
      <c r="J46" s="30"/>
      <c r="K46" s="30"/>
      <c r="L46" s="31">
        <f t="shared" ref="L46:M46" si="61">D46+F46+H46+J46</f>
        <v>0</v>
      </c>
      <c r="M46" s="31">
        <f t="shared" si="61"/>
        <v>0</v>
      </c>
      <c r="N46" s="31">
        <f t="shared" si="47"/>
        <v>0</v>
      </c>
      <c r="O46" s="31"/>
      <c r="P46" s="31"/>
      <c r="Q46" s="31">
        <f t="shared" si="48"/>
        <v>0</v>
      </c>
      <c r="R46" s="32">
        <f t="shared" ref="R46:S46" si="62">L46+O46</f>
        <v>0</v>
      </c>
      <c r="S46" s="32">
        <f t="shared" si="62"/>
        <v>0</v>
      </c>
      <c r="T46" s="32">
        <f t="shared" si="50"/>
        <v>0</v>
      </c>
      <c r="U46" s="38"/>
      <c r="V46" s="38"/>
      <c r="W46" s="38"/>
      <c r="X46" s="12"/>
      <c r="Y46" s="12"/>
      <c r="Z46" s="12"/>
    </row>
    <row r="47" spans="1:26" ht="15" customHeight="1" x14ac:dyDescent="0.35">
      <c r="A47" s="54">
        <v>8</v>
      </c>
      <c r="B47" s="55" t="s">
        <v>66</v>
      </c>
      <c r="C47" s="56" t="s">
        <v>67</v>
      </c>
      <c r="D47" s="30"/>
      <c r="E47" s="30"/>
      <c r="F47" s="30"/>
      <c r="G47" s="30"/>
      <c r="H47" s="30"/>
      <c r="I47" s="30"/>
      <c r="J47" s="30"/>
      <c r="K47" s="30"/>
      <c r="L47" s="31">
        <f t="shared" ref="L47:M47" si="63">D47+F47+H47+J47</f>
        <v>0</v>
      </c>
      <c r="M47" s="31">
        <f t="shared" si="63"/>
        <v>0</v>
      </c>
      <c r="N47" s="31">
        <f t="shared" si="47"/>
        <v>0</v>
      </c>
      <c r="O47" s="31"/>
      <c r="P47" s="31"/>
      <c r="Q47" s="31">
        <f t="shared" si="48"/>
        <v>0</v>
      </c>
      <c r="R47" s="32">
        <f t="shared" ref="R47:S47" si="64">L47+O47</f>
        <v>0</v>
      </c>
      <c r="S47" s="32">
        <f t="shared" si="64"/>
        <v>0</v>
      </c>
      <c r="T47" s="32">
        <f t="shared" si="50"/>
        <v>0</v>
      </c>
      <c r="U47" s="38"/>
      <c r="V47" s="38"/>
      <c r="W47" s="38"/>
      <c r="X47" s="12"/>
      <c r="Y47" s="12"/>
      <c r="Z47" s="12"/>
    </row>
    <row r="48" spans="1:26" ht="15" customHeight="1" x14ac:dyDescent="0.35">
      <c r="A48" s="54">
        <v>9</v>
      </c>
      <c r="B48" s="55" t="s">
        <v>68</v>
      </c>
      <c r="C48" s="56" t="s">
        <v>69</v>
      </c>
      <c r="D48" s="30"/>
      <c r="E48" s="30"/>
      <c r="F48" s="30"/>
      <c r="G48" s="30"/>
      <c r="H48" s="30"/>
      <c r="I48" s="29">
        <v>8</v>
      </c>
      <c r="J48" s="30"/>
      <c r="K48" s="30"/>
      <c r="L48" s="31">
        <f t="shared" ref="L48:M48" si="65">D48+F48+H48+J48</f>
        <v>0</v>
      </c>
      <c r="M48" s="31">
        <f t="shared" si="65"/>
        <v>8</v>
      </c>
      <c r="N48" s="31">
        <f t="shared" si="47"/>
        <v>8</v>
      </c>
      <c r="O48" s="31"/>
      <c r="P48" s="31"/>
      <c r="Q48" s="31">
        <f t="shared" si="48"/>
        <v>0</v>
      </c>
      <c r="R48" s="32">
        <f t="shared" ref="R48:S48" si="66">L48+O48</f>
        <v>0</v>
      </c>
      <c r="S48" s="32">
        <f t="shared" si="66"/>
        <v>8</v>
      </c>
      <c r="T48" s="32">
        <f t="shared" si="50"/>
        <v>8</v>
      </c>
      <c r="U48" s="38"/>
      <c r="V48" s="38"/>
      <c r="W48" s="38"/>
      <c r="X48" s="12"/>
      <c r="Y48" s="12"/>
      <c r="Z48" s="12"/>
    </row>
    <row r="49" spans="1:26" ht="15" customHeight="1" x14ac:dyDescent="0.35">
      <c r="A49" s="54">
        <v>10</v>
      </c>
      <c r="B49" s="55" t="s">
        <v>70</v>
      </c>
      <c r="C49" s="56" t="s">
        <v>71</v>
      </c>
      <c r="D49" s="30"/>
      <c r="E49" s="30"/>
      <c r="F49" s="30"/>
      <c r="G49" s="30"/>
      <c r="H49" s="30"/>
      <c r="I49" s="30"/>
      <c r="J49" s="30"/>
      <c r="K49" s="30"/>
      <c r="L49" s="31">
        <f t="shared" ref="L49:M49" si="67">D49+F49+H49+J49</f>
        <v>0</v>
      </c>
      <c r="M49" s="31">
        <f t="shared" si="67"/>
        <v>0</v>
      </c>
      <c r="N49" s="31">
        <f t="shared" si="47"/>
        <v>0</v>
      </c>
      <c r="O49" s="31"/>
      <c r="P49" s="31"/>
      <c r="Q49" s="31">
        <f t="shared" si="48"/>
        <v>0</v>
      </c>
      <c r="R49" s="32">
        <f t="shared" ref="R49:S49" si="68">L49+O49</f>
        <v>0</v>
      </c>
      <c r="S49" s="32">
        <f t="shared" si="68"/>
        <v>0</v>
      </c>
      <c r="T49" s="32">
        <f t="shared" si="50"/>
        <v>0</v>
      </c>
      <c r="U49" s="38"/>
      <c r="V49" s="38"/>
      <c r="W49" s="38"/>
      <c r="X49" s="12"/>
      <c r="Y49" s="12"/>
      <c r="Z49" s="12"/>
    </row>
    <row r="50" spans="1:26" ht="15" customHeight="1" x14ac:dyDescent="0.35">
      <c r="A50" s="54">
        <v>11</v>
      </c>
      <c r="B50" s="55" t="s">
        <v>72</v>
      </c>
      <c r="C50" s="56" t="s">
        <v>73</v>
      </c>
      <c r="D50" s="30"/>
      <c r="E50" s="30"/>
      <c r="F50" s="30"/>
      <c r="G50" s="30"/>
      <c r="H50" s="30"/>
      <c r="I50" s="30"/>
      <c r="J50" s="30"/>
      <c r="K50" s="30"/>
      <c r="L50" s="31">
        <f t="shared" ref="L50:M50" si="69">D50+F50+H50+J50</f>
        <v>0</v>
      </c>
      <c r="M50" s="31">
        <f t="shared" si="69"/>
        <v>0</v>
      </c>
      <c r="N50" s="31">
        <f t="shared" si="47"/>
        <v>0</v>
      </c>
      <c r="O50" s="31"/>
      <c r="P50" s="31"/>
      <c r="Q50" s="31">
        <f t="shared" si="48"/>
        <v>0</v>
      </c>
      <c r="R50" s="32">
        <f t="shared" ref="R50:S50" si="70">L50+O50</f>
        <v>0</v>
      </c>
      <c r="S50" s="32">
        <f t="shared" si="70"/>
        <v>0</v>
      </c>
      <c r="T50" s="32">
        <f t="shared" si="50"/>
        <v>0</v>
      </c>
      <c r="U50" s="38"/>
      <c r="V50" s="38"/>
      <c r="W50" s="38"/>
      <c r="X50" s="12"/>
      <c r="Y50" s="12"/>
      <c r="Z50" s="12"/>
    </row>
    <row r="51" spans="1:26" ht="15" customHeight="1" x14ac:dyDescent="0.35">
      <c r="A51" s="54">
        <v>12</v>
      </c>
      <c r="B51" s="55" t="s">
        <v>74</v>
      </c>
      <c r="C51" s="56" t="s">
        <v>75</v>
      </c>
      <c r="D51" s="30"/>
      <c r="E51" s="30"/>
      <c r="F51" s="30"/>
      <c r="G51" s="30"/>
      <c r="H51" s="30"/>
      <c r="I51" s="30"/>
      <c r="J51" s="30"/>
      <c r="K51" s="30"/>
      <c r="L51" s="31">
        <f t="shared" ref="L51:M51" si="71">D51+F51+H51+J51</f>
        <v>0</v>
      </c>
      <c r="M51" s="31">
        <f t="shared" si="71"/>
        <v>0</v>
      </c>
      <c r="N51" s="31">
        <f t="shared" si="47"/>
        <v>0</v>
      </c>
      <c r="O51" s="31"/>
      <c r="P51" s="31"/>
      <c r="Q51" s="31">
        <f t="shared" si="48"/>
        <v>0</v>
      </c>
      <c r="R51" s="32">
        <f t="shared" ref="R51:S51" si="72">L51+O51</f>
        <v>0</v>
      </c>
      <c r="S51" s="32">
        <f t="shared" si="72"/>
        <v>0</v>
      </c>
      <c r="T51" s="32">
        <f t="shared" si="50"/>
        <v>0</v>
      </c>
      <c r="U51" s="38"/>
      <c r="V51" s="38"/>
      <c r="W51" s="38"/>
      <c r="X51" s="12"/>
      <c r="Y51" s="12"/>
      <c r="Z51" s="12"/>
    </row>
    <row r="52" spans="1:26" ht="15" customHeight="1" x14ac:dyDescent="0.35">
      <c r="A52" s="54">
        <v>13</v>
      </c>
      <c r="B52" s="55" t="s">
        <v>76</v>
      </c>
      <c r="C52" s="56" t="s">
        <v>77</v>
      </c>
      <c r="D52" s="30"/>
      <c r="E52" s="30"/>
      <c r="F52" s="30"/>
      <c r="G52" s="30"/>
      <c r="H52" s="30"/>
      <c r="I52" s="30"/>
      <c r="J52" s="30"/>
      <c r="K52" s="29">
        <v>1</v>
      </c>
      <c r="L52" s="31">
        <f t="shared" ref="L52:M52" si="73">D52+F52+H52+J52</f>
        <v>0</v>
      </c>
      <c r="M52" s="31">
        <f t="shared" si="73"/>
        <v>1</v>
      </c>
      <c r="N52" s="31">
        <f t="shared" si="47"/>
        <v>1</v>
      </c>
      <c r="O52" s="31"/>
      <c r="P52" s="31"/>
      <c r="Q52" s="31">
        <f t="shared" si="48"/>
        <v>0</v>
      </c>
      <c r="R52" s="32">
        <f t="shared" ref="R52:S52" si="74">L52+O52</f>
        <v>0</v>
      </c>
      <c r="S52" s="32">
        <f t="shared" si="74"/>
        <v>1</v>
      </c>
      <c r="T52" s="32">
        <f t="shared" si="50"/>
        <v>1</v>
      </c>
      <c r="U52" s="38"/>
      <c r="V52" s="38"/>
      <c r="W52" s="38"/>
      <c r="X52" s="12"/>
      <c r="Y52" s="12"/>
      <c r="Z52" s="12"/>
    </row>
    <row r="53" spans="1:26" ht="15" customHeight="1" x14ac:dyDescent="0.35">
      <c r="A53" s="54">
        <v>14</v>
      </c>
      <c r="B53" s="55" t="s">
        <v>78</v>
      </c>
      <c r="C53" s="56" t="s">
        <v>79</v>
      </c>
      <c r="D53" s="30"/>
      <c r="E53" s="30"/>
      <c r="F53" s="30"/>
      <c r="G53" s="30"/>
      <c r="H53" s="30"/>
      <c r="I53" s="30"/>
      <c r="J53" s="30"/>
      <c r="K53" s="30"/>
      <c r="L53" s="31">
        <f t="shared" ref="L53:M53" si="75">D53+F53+H53+J53</f>
        <v>0</v>
      </c>
      <c r="M53" s="31">
        <f t="shared" si="75"/>
        <v>0</v>
      </c>
      <c r="N53" s="31">
        <f t="shared" si="47"/>
        <v>0</v>
      </c>
      <c r="O53" s="31"/>
      <c r="P53" s="31"/>
      <c r="Q53" s="31">
        <f t="shared" si="48"/>
        <v>0</v>
      </c>
      <c r="R53" s="32">
        <f t="shared" ref="R53:S53" si="76">L53+O53</f>
        <v>0</v>
      </c>
      <c r="S53" s="32">
        <f t="shared" si="76"/>
        <v>0</v>
      </c>
      <c r="T53" s="32">
        <f t="shared" si="50"/>
        <v>0</v>
      </c>
      <c r="U53" s="38"/>
      <c r="V53" s="38"/>
      <c r="W53" s="38"/>
      <c r="X53" s="12"/>
      <c r="Y53" s="12"/>
      <c r="Z53" s="12"/>
    </row>
    <row r="54" spans="1:26" ht="15" customHeight="1" x14ac:dyDescent="0.35">
      <c r="A54" s="54">
        <v>15</v>
      </c>
      <c r="B54" s="55" t="s">
        <v>80</v>
      </c>
      <c r="C54" s="56" t="s">
        <v>81</v>
      </c>
      <c r="D54" s="30"/>
      <c r="E54" s="30"/>
      <c r="F54" s="30"/>
      <c r="G54" s="30"/>
      <c r="H54" s="30"/>
      <c r="I54" s="30"/>
      <c r="J54" s="30"/>
      <c r="K54" s="30"/>
      <c r="L54" s="31">
        <f t="shared" ref="L54:M54" si="77">D54+F54+H54+J54</f>
        <v>0</v>
      </c>
      <c r="M54" s="31">
        <f t="shared" si="77"/>
        <v>0</v>
      </c>
      <c r="N54" s="31">
        <f t="shared" si="47"/>
        <v>0</v>
      </c>
      <c r="O54" s="31"/>
      <c r="P54" s="31"/>
      <c r="Q54" s="31">
        <f t="shared" si="48"/>
        <v>0</v>
      </c>
      <c r="R54" s="32">
        <f t="shared" ref="R54:S54" si="78">L54+O54</f>
        <v>0</v>
      </c>
      <c r="S54" s="32">
        <f t="shared" si="78"/>
        <v>0</v>
      </c>
      <c r="T54" s="32">
        <f t="shared" si="50"/>
        <v>0</v>
      </c>
      <c r="U54" s="38"/>
      <c r="V54" s="38"/>
      <c r="W54" s="38"/>
      <c r="X54" s="12"/>
      <c r="Y54" s="12"/>
      <c r="Z54" s="12"/>
    </row>
    <row r="55" spans="1:26" ht="15" customHeight="1" x14ac:dyDescent="0.35">
      <c r="A55" s="54">
        <v>16</v>
      </c>
      <c r="B55" s="55" t="s">
        <v>82</v>
      </c>
      <c r="C55" s="56" t="s">
        <v>83</v>
      </c>
      <c r="D55" s="30"/>
      <c r="E55" s="30"/>
      <c r="F55" s="30"/>
      <c r="G55" s="30"/>
      <c r="H55" s="30"/>
      <c r="I55" s="30"/>
      <c r="J55" s="30"/>
      <c r="K55" s="30"/>
      <c r="L55" s="31">
        <f t="shared" ref="L55:M55" si="79">D55+F55+H55+J55</f>
        <v>0</v>
      </c>
      <c r="M55" s="31">
        <f t="shared" si="79"/>
        <v>0</v>
      </c>
      <c r="N55" s="31">
        <f t="shared" si="47"/>
        <v>0</v>
      </c>
      <c r="O55" s="31"/>
      <c r="P55" s="31"/>
      <c r="Q55" s="31">
        <f t="shared" si="48"/>
        <v>0</v>
      </c>
      <c r="R55" s="32">
        <f t="shared" ref="R55:S55" si="80">L55+O55</f>
        <v>0</v>
      </c>
      <c r="S55" s="32">
        <f t="shared" si="80"/>
        <v>0</v>
      </c>
      <c r="T55" s="32">
        <f t="shared" si="50"/>
        <v>0</v>
      </c>
      <c r="U55" s="38"/>
      <c r="V55" s="38"/>
      <c r="W55" s="38"/>
      <c r="X55" s="12"/>
      <c r="Y55" s="12"/>
      <c r="Z55" s="12"/>
    </row>
    <row r="56" spans="1:26" ht="15" customHeight="1" x14ac:dyDescent="0.35">
      <c r="A56" s="54">
        <v>17</v>
      </c>
      <c r="B56" s="55" t="s">
        <v>84</v>
      </c>
      <c r="C56" s="56" t="s">
        <v>85</v>
      </c>
      <c r="D56" s="30"/>
      <c r="E56" s="30"/>
      <c r="F56" s="30"/>
      <c r="G56" s="30"/>
      <c r="H56" s="30"/>
      <c r="I56" s="30"/>
      <c r="J56" s="30"/>
      <c r="K56" s="30"/>
      <c r="L56" s="31">
        <f t="shared" ref="L56:M56" si="81">D56+F56+H56+J56</f>
        <v>0</v>
      </c>
      <c r="M56" s="31">
        <f t="shared" si="81"/>
        <v>0</v>
      </c>
      <c r="N56" s="31">
        <f t="shared" si="47"/>
        <v>0</v>
      </c>
      <c r="O56" s="31"/>
      <c r="P56" s="31"/>
      <c r="Q56" s="31">
        <f t="shared" si="48"/>
        <v>0</v>
      </c>
      <c r="R56" s="32">
        <f t="shared" ref="R56:S56" si="82">L56+O56</f>
        <v>0</v>
      </c>
      <c r="S56" s="32">
        <f t="shared" si="82"/>
        <v>0</v>
      </c>
      <c r="T56" s="32">
        <f t="shared" si="50"/>
        <v>0</v>
      </c>
      <c r="U56" s="38"/>
      <c r="V56" s="38"/>
      <c r="W56" s="38"/>
      <c r="X56" s="12"/>
      <c r="Y56" s="12"/>
      <c r="Z56" s="12"/>
    </row>
    <row r="57" spans="1:26" ht="15" customHeight="1" x14ac:dyDescent="0.35">
      <c r="A57" s="54">
        <v>18</v>
      </c>
      <c r="B57" s="55" t="s">
        <v>86</v>
      </c>
      <c r="C57" s="56" t="s">
        <v>87</v>
      </c>
      <c r="D57" s="30"/>
      <c r="E57" s="30"/>
      <c r="F57" s="30"/>
      <c r="G57" s="30"/>
      <c r="H57" s="30"/>
      <c r="I57" s="30"/>
      <c r="J57" s="30"/>
      <c r="K57" s="30"/>
      <c r="L57" s="31">
        <f t="shared" ref="L57:M57" si="83">D57+F57+H57+J57</f>
        <v>0</v>
      </c>
      <c r="M57" s="31">
        <f t="shared" si="83"/>
        <v>0</v>
      </c>
      <c r="N57" s="31">
        <f t="shared" si="47"/>
        <v>0</v>
      </c>
      <c r="O57" s="31"/>
      <c r="P57" s="31"/>
      <c r="Q57" s="31">
        <f t="shared" si="48"/>
        <v>0</v>
      </c>
      <c r="R57" s="32">
        <f t="shared" ref="R57:S57" si="84">L57+O57</f>
        <v>0</v>
      </c>
      <c r="S57" s="32">
        <f t="shared" si="84"/>
        <v>0</v>
      </c>
      <c r="T57" s="32">
        <f t="shared" si="50"/>
        <v>0</v>
      </c>
      <c r="U57" s="38"/>
      <c r="V57" s="38"/>
      <c r="W57" s="38"/>
      <c r="X57" s="12"/>
      <c r="Y57" s="12"/>
      <c r="Z57" s="12"/>
    </row>
    <row r="58" spans="1:26" ht="15" customHeight="1" x14ac:dyDescent="0.35">
      <c r="A58" s="54">
        <v>19</v>
      </c>
      <c r="B58" s="55" t="s">
        <v>88</v>
      </c>
      <c r="C58" s="56" t="s">
        <v>89</v>
      </c>
      <c r="D58" s="30"/>
      <c r="E58" s="30"/>
      <c r="F58" s="30"/>
      <c r="G58" s="30"/>
      <c r="H58" s="30"/>
      <c r="I58" s="30"/>
      <c r="J58" s="30"/>
      <c r="K58" s="30"/>
      <c r="L58" s="31">
        <f t="shared" ref="L58:M58" si="85">D58+F58+H58+J58</f>
        <v>0</v>
      </c>
      <c r="M58" s="31">
        <f t="shared" si="85"/>
        <v>0</v>
      </c>
      <c r="N58" s="31">
        <f t="shared" si="47"/>
        <v>0</v>
      </c>
      <c r="O58" s="31"/>
      <c r="P58" s="31"/>
      <c r="Q58" s="31">
        <f t="shared" si="48"/>
        <v>0</v>
      </c>
      <c r="R58" s="32">
        <f t="shared" ref="R58:S58" si="86">L58+O58</f>
        <v>0</v>
      </c>
      <c r="S58" s="32">
        <f t="shared" si="86"/>
        <v>0</v>
      </c>
      <c r="T58" s="32">
        <f t="shared" si="50"/>
        <v>0</v>
      </c>
      <c r="U58" s="38"/>
      <c r="V58" s="38"/>
      <c r="W58" s="38"/>
      <c r="X58" s="12"/>
      <c r="Y58" s="12"/>
      <c r="Z58" s="12"/>
    </row>
    <row r="59" spans="1:26" ht="15" customHeight="1" x14ac:dyDescent="0.35">
      <c r="A59" s="57">
        <v>20</v>
      </c>
      <c r="B59" s="58" t="s">
        <v>90</v>
      </c>
      <c r="C59" s="59"/>
      <c r="D59" s="30"/>
      <c r="E59" s="30"/>
      <c r="F59" s="30"/>
      <c r="G59" s="30"/>
      <c r="H59" s="30"/>
      <c r="I59" s="30"/>
      <c r="J59" s="30"/>
      <c r="K59" s="30"/>
      <c r="L59" s="31">
        <f t="shared" ref="L59:M59" si="87">D59+F59+H59+J59</f>
        <v>0</v>
      </c>
      <c r="M59" s="31">
        <f t="shared" si="87"/>
        <v>0</v>
      </c>
      <c r="N59" s="31">
        <f t="shared" si="47"/>
        <v>0</v>
      </c>
      <c r="O59" s="31"/>
      <c r="P59" s="31"/>
      <c r="Q59" s="31">
        <f t="shared" si="48"/>
        <v>0</v>
      </c>
      <c r="R59" s="32">
        <f t="shared" ref="R59:S59" si="88">L59+O59</f>
        <v>0</v>
      </c>
      <c r="S59" s="32">
        <f t="shared" si="88"/>
        <v>0</v>
      </c>
      <c r="T59" s="32">
        <f t="shared" si="50"/>
        <v>0</v>
      </c>
      <c r="U59" s="38"/>
      <c r="V59" s="38"/>
      <c r="W59" s="38"/>
      <c r="X59" s="12"/>
      <c r="Y59" s="12"/>
      <c r="Z59" s="12"/>
    </row>
    <row r="60" spans="1:26" ht="15" customHeight="1" x14ac:dyDescent="0.35">
      <c r="A60" s="51"/>
      <c r="B60" s="52" t="s">
        <v>4</v>
      </c>
      <c r="C60" s="53"/>
      <c r="D60" s="42">
        <f t="shared" ref="D60:M60" si="89">SUM(D40:D59)</f>
        <v>5</v>
      </c>
      <c r="E60" s="42">
        <f t="shared" si="89"/>
        <v>9</v>
      </c>
      <c r="F60" s="42">
        <f t="shared" si="89"/>
        <v>23</v>
      </c>
      <c r="G60" s="42">
        <f t="shared" si="89"/>
        <v>28</v>
      </c>
      <c r="H60" s="42">
        <f t="shared" si="89"/>
        <v>49</v>
      </c>
      <c r="I60" s="42">
        <f t="shared" si="89"/>
        <v>124</v>
      </c>
      <c r="J60" s="42">
        <f t="shared" si="89"/>
        <v>12</v>
      </c>
      <c r="K60" s="42">
        <f t="shared" si="89"/>
        <v>13</v>
      </c>
      <c r="L60" s="42">
        <f t="shared" si="89"/>
        <v>89</v>
      </c>
      <c r="M60" s="42">
        <f t="shared" si="89"/>
        <v>174</v>
      </c>
      <c r="N60" s="42">
        <f t="shared" si="47"/>
        <v>263</v>
      </c>
      <c r="O60" s="42">
        <f t="shared" ref="O60:P60" si="90">SUM(O40:O59)</f>
        <v>0</v>
      </c>
      <c r="P60" s="42">
        <f t="shared" si="90"/>
        <v>0</v>
      </c>
      <c r="Q60" s="42">
        <f t="shared" si="48"/>
        <v>0</v>
      </c>
      <c r="R60" s="42">
        <f t="shared" ref="R60:S60" si="91">SUM(R40:R59)</f>
        <v>89</v>
      </c>
      <c r="S60" s="42">
        <f t="shared" si="91"/>
        <v>174</v>
      </c>
      <c r="T60" s="42">
        <f t="shared" si="50"/>
        <v>263</v>
      </c>
      <c r="U60" s="38"/>
      <c r="V60" s="38"/>
      <c r="W60" s="38"/>
      <c r="X60" s="12"/>
      <c r="Y60" s="12"/>
      <c r="Z60" s="12"/>
    </row>
    <row r="61" spans="1:26" ht="15" customHeight="1" x14ac:dyDescent="0.35">
      <c r="A61" s="43"/>
      <c r="B61" s="22"/>
      <c r="C61" s="22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5"/>
      <c r="T61" s="45"/>
      <c r="U61" s="33"/>
      <c r="V61" s="33"/>
      <c r="W61" s="33"/>
      <c r="X61" s="12"/>
      <c r="Y61" s="12"/>
      <c r="Z61" s="12"/>
    </row>
    <row r="62" spans="1:26" ht="15" customHeight="1" x14ac:dyDescent="0.35">
      <c r="C62" s="13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X62" s="12"/>
      <c r="Y62" s="12"/>
      <c r="Z62" s="12"/>
    </row>
    <row r="63" spans="1:26" ht="15" customHeight="1" x14ac:dyDescent="0.35">
      <c r="A63" s="107" t="s">
        <v>7</v>
      </c>
      <c r="B63" s="108"/>
      <c r="C63" s="23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24"/>
      <c r="V63" s="24"/>
      <c r="W63" s="24"/>
      <c r="X63" s="12"/>
      <c r="Y63" s="12"/>
      <c r="Z63" s="12"/>
    </row>
    <row r="64" spans="1:26" ht="15" customHeight="1" x14ac:dyDescent="0.25">
      <c r="A64" s="109" t="s">
        <v>1</v>
      </c>
      <c r="B64" s="112" t="s">
        <v>31</v>
      </c>
      <c r="C64" s="114" t="s">
        <v>42</v>
      </c>
      <c r="D64" s="90" t="s">
        <v>32</v>
      </c>
      <c r="E64" s="91"/>
      <c r="F64" s="91"/>
      <c r="G64" s="91"/>
      <c r="H64" s="91"/>
      <c r="I64" s="91"/>
      <c r="J64" s="91"/>
      <c r="K64" s="91"/>
      <c r="L64" s="91"/>
      <c r="M64" s="91"/>
      <c r="N64" s="92"/>
      <c r="O64" s="93" t="s">
        <v>44</v>
      </c>
      <c r="P64" s="94"/>
      <c r="Q64" s="95"/>
      <c r="R64" s="93" t="s">
        <v>45</v>
      </c>
      <c r="S64" s="94"/>
      <c r="T64" s="95"/>
      <c r="U64" s="24"/>
      <c r="V64" s="24"/>
      <c r="W64" s="24"/>
      <c r="X64" s="22"/>
      <c r="Y64" s="22"/>
      <c r="Z64" s="22"/>
    </row>
    <row r="65" spans="1:26" ht="15" customHeight="1" x14ac:dyDescent="0.25">
      <c r="A65" s="110"/>
      <c r="B65" s="113"/>
      <c r="C65" s="115"/>
      <c r="D65" s="99" t="s">
        <v>46</v>
      </c>
      <c r="E65" s="92"/>
      <c r="F65" s="100" t="s">
        <v>47</v>
      </c>
      <c r="G65" s="92"/>
      <c r="H65" s="100" t="s">
        <v>48</v>
      </c>
      <c r="I65" s="92"/>
      <c r="J65" s="100" t="s">
        <v>49</v>
      </c>
      <c r="K65" s="92"/>
      <c r="L65" s="100" t="s">
        <v>39</v>
      </c>
      <c r="M65" s="91"/>
      <c r="N65" s="92"/>
      <c r="O65" s="96"/>
      <c r="P65" s="97"/>
      <c r="Q65" s="98"/>
      <c r="R65" s="96"/>
      <c r="S65" s="97"/>
      <c r="T65" s="98"/>
      <c r="U65" s="22"/>
      <c r="V65" s="22"/>
      <c r="W65" s="22"/>
      <c r="X65" s="22"/>
      <c r="Y65" s="22"/>
      <c r="Z65" s="22"/>
    </row>
    <row r="66" spans="1:26" ht="15" customHeight="1" x14ac:dyDescent="0.35">
      <c r="A66" s="111"/>
      <c r="B66" s="98"/>
      <c r="C66" s="116"/>
      <c r="D66" s="47" t="s">
        <v>2</v>
      </c>
      <c r="E66" s="48" t="s">
        <v>3</v>
      </c>
      <c r="F66" s="48" t="s">
        <v>2</v>
      </c>
      <c r="G66" s="48" t="s">
        <v>3</v>
      </c>
      <c r="H66" s="48" t="s">
        <v>2</v>
      </c>
      <c r="I66" s="48" t="s">
        <v>3</v>
      </c>
      <c r="J66" s="48" t="s">
        <v>2</v>
      </c>
      <c r="K66" s="48" t="s">
        <v>3</v>
      </c>
      <c r="L66" s="48" t="s">
        <v>2</v>
      </c>
      <c r="M66" s="48" t="s">
        <v>3</v>
      </c>
      <c r="N66" s="48" t="s">
        <v>50</v>
      </c>
      <c r="O66" s="49" t="s">
        <v>2</v>
      </c>
      <c r="P66" s="50" t="s">
        <v>3</v>
      </c>
      <c r="Q66" s="50" t="s">
        <v>51</v>
      </c>
      <c r="R66" s="50" t="s">
        <v>2</v>
      </c>
      <c r="S66" s="50" t="s">
        <v>3</v>
      </c>
      <c r="T66" s="50" t="s">
        <v>51</v>
      </c>
      <c r="U66" s="22"/>
      <c r="V66" s="22"/>
      <c r="W66" s="22"/>
      <c r="X66" s="22"/>
      <c r="Y66" s="22"/>
      <c r="Z66" s="22"/>
    </row>
    <row r="67" spans="1:26" ht="15" customHeight="1" x14ac:dyDescent="0.35">
      <c r="A67" s="51">
        <v>1</v>
      </c>
      <c r="B67" s="52" t="s">
        <v>52</v>
      </c>
      <c r="C67" s="53" t="s">
        <v>53</v>
      </c>
      <c r="D67" s="8">
        <v>10</v>
      </c>
      <c r="E67" s="29">
        <v>15</v>
      </c>
      <c r="F67" s="29">
        <v>20</v>
      </c>
      <c r="G67" s="29">
        <v>25</v>
      </c>
      <c r="H67" s="30"/>
      <c r="I67" s="30"/>
      <c r="J67" s="30"/>
      <c r="K67" s="30"/>
      <c r="L67" s="31">
        <f t="shared" ref="L67:M67" si="92">D67+F67+H67+J67</f>
        <v>30</v>
      </c>
      <c r="M67" s="31">
        <f t="shared" si="92"/>
        <v>40</v>
      </c>
      <c r="N67" s="31">
        <f t="shared" ref="N67:N87" si="93">L67+M67</f>
        <v>70</v>
      </c>
      <c r="O67" s="7"/>
      <c r="P67" s="31"/>
      <c r="Q67" s="31">
        <f t="shared" ref="Q67:Q87" si="94">O67+P67</f>
        <v>0</v>
      </c>
      <c r="R67" s="32">
        <f t="shared" ref="R67:S67" si="95">L67+O67</f>
        <v>30</v>
      </c>
      <c r="S67" s="32">
        <f t="shared" si="95"/>
        <v>40</v>
      </c>
      <c r="T67" s="32">
        <f t="shared" ref="T67:T87" si="96">R67+S67</f>
        <v>70</v>
      </c>
      <c r="U67" s="22"/>
      <c r="V67" s="22"/>
      <c r="W67" s="22"/>
      <c r="X67" s="22"/>
      <c r="Y67" s="22"/>
      <c r="Z67" s="22"/>
    </row>
    <row r="68" spans="1:26" ht="15" customHeight="1" x14ac:dyDescent="0.35">
      <c r="A68" s="54">
        <v>2</v>
      </c>
      <c r="B68" s="55" t="s">
        <v>54</v>
      </c>
      <c r="C68" s="56" t="s">
        <v>55</v>
      </c>
      <c r="D68" s="30"/>
      <c r="E68" s="30"/>
      <c r="F68" s="30"/>
      <c r="G68" s="30"/>
      <c r="H68" s="29">
        <v>4</v>
      </c>
      <c r="I68" s="29">
        <v>8</v>
      </c>
      <c r="J68" s="30"/>
      <c r="K68" s="30"/>
      <c r="L68" s="31">
        <f t="shared" ref="L68:M68" si="97">D68+F68+H68+J68</f>
        <v>4</v>
      </c>
      <c r="M68" s="31">
        <f t="shared" si="97"/>
        <v>8</v>
      </c>
      <c r="N68" s="31">
        <f t="shared" si="93"/>
        <v>12</v>
      </c>
      <c r="O68" s="31"/>
      <c r="P68" s="31"/>
      <c r="Q68" s="31">
        <f t="shared" si="94"/>
        <v>0</v>
      </c>
      <c r="R68" s="32">
        <f t="shared" ref="R68:S68" si="98">L68+O68</f>
        <v>4</v>
      </c>
      <c r="S68" s="32">
        <f t="shared" si="98"/>
        <v>8</v>
      </c>
      <c r="T68" s="32">
        <f t="shared" si="96"/>
        <v>12</v>
      </c>
      <c r="U68" s="33"/>
      <c r="V68" s="33"/>
      <c r="W68" s="33"/>
      <c r="X68" s="22"/>
      <c r="Y68" s="22"/>
      <c r="Z68" s="22"/>
    </row>
    <row r="69" spans="1:26" ht="15" customHeight="1" x14ac:dyDescent="0.35">
      <c r="A69" s="54">
        <v>3</v>
      </c>
      <c r="B69" s="55" t="s">
        <v>56</v>
      </c>
      <c r="C69" s="56" t="s">
        <v>57</v>
      </c>
      <c r="D69" s="30"/>
      <c r="E69" s="30"/>
      <c r="F69" s="30"/>
      <c r="G69" s="29">
        <v>2</v>
      </c>
      <c r="H69" s="30"/>
      <c r="I69" s="29"/>
      <c r="J69" s="30"/>
      <c r="K69" s="30"/>
      <c r="L69" s="31">
        <f t="shared" ref="L69:M69" si="99">D69+F69+H69+J69</f>
        <v>0</v>
      </c>
      <c r="M69" s="31">
        <f t="shared" si="99"/>
        <v>2</v>
      </c>
      <c r="N69" s="31">
        <f t="shared" si="93"/>
        <v>2</v>
      </c>
      <c r="O69" s="31"/>
      <c r="P69" s="31"/>
      <c r="Q69" s="31">
        <f t="shared" si="94"/>
        <v>0</v>
      </c>
      <c r="R69" s="32">
        <f t="shared" ref="R69:S69" si="100">L69+O69</f>
        <v>0</v>
      </c>
      <c r="S69" s="32">
        <f t="shared" si="100"/>
        <v>2</v>
      </c>
      <c r="T69" s="32">
        <f t="shared" si="96"/>
        <v>2</v>
      </c>
      <c r="U69" s="33"/>
      <c r="V69" s="33"/>
      <c r="W69" s="33"/>
      <c r="X69" s="34"/>
      <c r="Y69" s="34"/>
      <c r="Z69" s="34"/>
    </row>
    <row r="70" spans="1:26" ht="15" customHeight="1" x14ac:dyDescent="0.35">
      <c r="A70" s="54">
        <v>4</v>
      </c>
      <c r="B70" s="55" t="s">
        <v>58</v>
      </c>
      <c r="C70" s="56" t="s">
        <v>59</v>
      </c>
      <c r="D70" s="30"/>
      <c r="E70" s="30"/>
      <c r="F70" s="30"/>
      <c r="G70" s="30"/>
      <c r="H70" s="29">
        <v>5</v>
      </c>
      <c r="I70" s="29">
        <v>9</v>
      </c>
      <c r="J70" s="30"/>
      <c r="K70" s="30"/>
      <c r="L70" s="31">
        <f t="shared" ref="L70:M70" si="101">D70+F70+H70+J70</f>
        <v>5</v>
      </c>
      <c r="M70" s="31">
        <f t="shared" si="101"/>
        <v>9</v>
      </c>
      <c r="N70" s="31">
        <f t="shared" si="93"/>
        <v>14</v>
      </c>
      <c r="O70" s="31"/>
      <c r="P70" s="31"/>
      <c r="Q70" s="31">
        <f t="shared" si="94"/>
        <v>0</v>
      </c>
      <c r="R70" s="32">
        <f t="shared" ref="R70:S70" si="102">L70+O70</f>
        <v>5</v>
      </c>
      <c r="S70" s="32">
        <f t="shared" si="102"/>
        <v>9</v>
      </c>
      <c r="T70" s="32">
        <f t="shared" si="96"/>
        <v>14</v>
      </c>
      <c r="U70" s="38"/>
      <c r="V70" s="38"/>
      <c r="W70" s="38"/>
      <c r="X70" s="34"/>
      <c r="Y70" s="34"/>
      <c r="Z70" s="34"/>
    </row>
    <row r="71" spans="1:26" ht="15" customHeight="1" x14ac:dyDescent="0.35">
      <c r="A71" s="54">
        <v>5</v>
      </c>
      <c r="B71" s="55" t="s">
        <v>60</v>
      </c>
      <c r="C71" s="56" t="s">
        <v>61</v>
      </c>
      <c r="D71" s="30"/>
      <c r="E71" s="30"/>
      <c r="F71" s="29">
        <v>5</v>
      </c>
      <c r="G71" s="29">
        <v>20</v>
      </c>
      <c r="H71" s="29">
        <v>48</v>
      </c>
      <c r="I71" s="29">
        <v>55</v>
      </c>
      <c r="J71" s="30"/>
      <c r="K71" s="30"/>
      <c r="L71" s="31">
        <v>53</v>
      </c>
      <c r="M71" s="31">
        <v>75</v>
      </c>
      <c r="N71" s="31">
        <f t="shared" si="93"/>
        <v>128</v>
      </c>
      <c r="O71" s="31"/>
      <c r="P71" s="31"/>
      <c r="Q71" s="31">
        <f t="shared" si="94"/>
        <v>0</v>
      </c>
      <c r="R71" s="32">
        <f t="shared" ref="R71:S71" si="103">L71+O71</f>
        <v>53</v>
      </c>
      <c r="S71" s="32">
        <f t="shared" si="103"/>
        <v>75</v>
      </c>
      <c r="T71" s="32">
        <f t="shared" si="96"/>
        <v>128</v>
      </c>
      <c r="U71" s="38"/>
      <c r="V71" s="38"/>
      <c r="W71" s="38"/>
      <c r="X71" s="34"/>
      <c r="Y71" s="34"/>
      <c r="Z71" s="34"/>
    </row>
    <row r="72" spans="1:26" ht="15" customHeight="1" x14ac:dyDescent="0.35">
      <c r="A72" s="54">
        <v>6</v>
      </c>
      <c r="B72" s="55" t="s">
        <v>62</v>
      </c>
      <c r="C72" s="56" t="s">
        <v>63</v>
      </c>
      <c r="D72" s="30"/>
      <c r="E72" s="30"/>
      <c r="F72" s="29"/>
      <c r="G72" s="29"/>
      <c r="H72" s="29">
        <v>7</v>
      </c>
      <c r="I72" s="29">
        <v>8</v>
      </c>
      <c r="J72" s="30"/>
      <c r="K72" s="30"/>
      <c r="L72" s="31">
        <f t="shared" ref="L72:M72" si="104">D72+F72+H72+J72</f>
        <v>7</v>
      </c>
      <c r="M72" s="31">
        <f t="shared" si="104"/>
        <v>8</v>
      </c>
      <c r="N72" s="31">
        <f t="shared" si="93"/>
        <v>15</v>
      </c>
      <c r="O72" s="31"/>
      <c r="P72" s="31"/>
      <c r="Q72" s="31">
        <f t="shared" si="94"/>
        <v>0</v>
      </c>
      <c r="R72" s="32">
        <f t="shared" ref="R72:S72" si="105">L72+O72</f>
        <v>7</v>
      </c>
      <c r="S72" s="32">
        <f t="shared" si="105"/>
        <v>8</v>
      </c>
      <c r="T72" s="32">
        <f t="shared" si="96"/>
        <v>15</v>
      </c>
      <c r="U72" s="38"/>
      <c r="V72" s="38"/>
      <c r="W72" s="38"/>
      <c r="X72" s="38"/>
      <c r="Y72" s="38"/>
      <c r="Z72" s="38"/>
    </row>
    <row r="73" spans="1:26" ht="15" customHeight="1" x14ac:dyDescent="0.35">
      <c r="A73" s="54">
        <v>7</v>
      </c>
      <c r="B73" s="55" t="s">
        <v>64</v>
      </c>
      <c r="C73" s="56" t="s">
        <v>65</v>
      </c>
      <c r="D73" s="30"/>
      <c r="E73" s="30"/>
      <c r="F73" s="30"/>
      <c r="G73" s="30"/>
      <c r="H73" s="30"/>
      <c r="I73" s="30"/>
      <c r="J73" s="30"/>
      <c r="K73" s="30"/>
      <c r="L73" s="31">
        <f t="shared" ref="L73:M73" si="106">D73+F73+H73+J73</f>
        <v>0</v>
      </c>
      <c r="M73" s="31">
        <f t="shared" si="106"/>
        <v>0</v>
      </c>
      <c r="N73" s="31">
        <f t="shared" si="93"/>
        <v>0</v>
      </c>
      <c r="O73" s="31"/>
      <c r="P73" s="31"/>
      <c r="Q73" s="31">
        <f t="shared" si="94"/>
        <v>0</v>
      </c>
      <c r="R73" s="32">
        <f t="shared" ref="R73:S73" si="107">L73+O73</f>
        <v>0</v>
      </c>
      <c r="S73" s="32">
        <f t="shared" si="107"/>
        <v>0</v>
      </c>
      <c r="T73" s="32">
        <f t="shared" si="96"/>
        <v>0</v>
      </c>
      <c r="U73" s="38"/>
      <c r="V73" s="38"/>
      <c r="W73" s="38"/>
      <c r="X73" s="38"/>
      <c r="Y73" s="38"/>
      <c r="Z73" s="38"/>
    </row>
    <row r="74" spans="1:26" ht="15" customHeight="1" x14ac:dyDescent="0.35">
      <c r="A74" s="54">
        <v>8</v>
      </c>
      <c r="B74" s="55" t="s">
        <v>66</v>
      </c>
      <c r="C74" s="56" t="s">
        <v>67</v>
      </c>
      <c r="D74" s="30"/>
      <c r="E74" s="30"/>
      <c r="F74" s="30"/>
      <c r="G74" s="30"/>
      <c r="H74" s="30"/>
      <c r="I74" s="30"/>
      <c r="J74" s="30"/>
      <c r="K74" s="30"/>
      <c r="L74" s="31">
        <f t="shared" ref="L74:M74" si="108">D74+F74+H74+J74</f>
        <v>0</v>
      </c>
      <c r="M74" s="31">
        <f t="shared" si="108"/>
        <v>0</v>
      </c>
      <c r="N74" s="31">
        <f t="shared" si="93"/>
        <v>0</v>
      </c>
      <c r="O74" s="31"/>
      <c r="P74" s="31"/>
      <c r="Q74" s="31">
        <f t="shared" si="94"/>
        <v>0</v>
      </c>
      <c r="R74" s="32">
        <f t="shared" ref="R74:S74" si="109">L74+O74</f>
        <v>0</v>
      </c>
      <c r="S74" s="32">
        <f t="shared" si="109"/>
        <v>0</v>
      </c>
      <c r="T74" s="32">
        <f t="shared" si="96"/>
        <v>0</v>
      </c>
      <c r="U74" s="38"/>
      <c r="V74" s="38"/>
      <c r="W74" s="38"/>
      <c r="X74" s="22"/>
      <c r="Y74" s="22"/>
      <c r="Z74" s="22"/>
    </row>
    <row r="75" spans="1:26" ht="15" customHeight="1" x14ac:dyDescent="0.35">
      <c r="A75" s="54">
        <v>9</v>
      </c>
      <c r="B75" s="55" t="s">
        <v>68</v>
      </c>
      <c r="C75" s="56" t="s">
        <v>69</v>
      </c>
      <c r="D75" s="30"/>
      <c r="E75" s="30"/>
      <c r="F75" s="30"/>
      <c r="G75" s="30"/>
      <c r="H75" s="30"/>
      <c r="I75" s="29">
        <v>19</v>
      </c>
      <c r="J75" s="30"/>
      <c r="K75" s="30"/>
      <c r="L75" s="31">
        <f t="shared" ref="L75:M75" si="110">D75+F75+H75+J75</f>
        <v>0</v>
      </c>
      <c r="M75" s="31">
        <f t="shared" si="110"/>
        <v>19</v>
      </c>
      <c r="N75" s="31">
        <f t="shared" si="93"/>
        <v>19</v>
      </c>
      <c r="O75" s="31"/>
      <c r="P75" s="31"/>
      <c r="Q75" s="31">
        <f t="shared" si="94"/>
        <v>0</v>
      </c>
      <c r="R75" s="32">
        <f t="shared" ref="R75:S75" si="111">L75+O75</f>
        <v>0</v>
      </c>
      <c r="S75" s="32">
        <f t="shared" si="111"/>
        <v>19</v>
      </c>
      <c r="T75" s="32">
        <f t="shared" si="96"/>
        <v>19</v>
      </c>
      <c r="U75" s="38"/>
      <c r="V75" s="38"/>
      <c r="W75" s="38"/>
      <c r="X75" s="22"/>
      <c r="Y75" s="22"/>
      <c r="Z75" s="22"/>
    </row>
    <row r="76" spans="1:26" ht="15" customHeight="1" x14ac:dyDescent="0.35">
      <c r="A76" s="54">
        <v>10</v>
      </c>
      <c r="B76" s="55" t="s">
        <v>70</v>
      </c>
      <c r="C76" s="56" t="s">
        <v>71</v>
      </c>
      <c r="D76" s="30"/>
      <c r="E76" s="30"/>
      <c r="F76" s="30"/>
      <c r="G76" s="30"/>
      <c r="H76" s="30"/>
      <c r="I76" s="30"/>
      <c r="J76" s="30"/>
      <c r="K76" s="30"/>
      <c r="L76" s="31">
        <f t="shared" ref="L76:M76" si="112">D76+F76+H76+J76</f>
        <v>0</v>
      </c>
      <c r="M76" s="31">
        <f t="shared" si="112"/>
        <v>0</v>
      </c>
      <c r="N76" s="31">
        <f t="shared" si="93"/>
        <v>0</v>
      </c>
      <c r="O76" s="31"/>
      <c r="P76" s="31"/>
      <c r="Q76" s="31">
        <f t="shared" si="94"/>
        <v>0</v>
      </c>
      <c r="R76" s="32">
        <f t="shared" ref="R76:S76" si="113">L76+O76</f>
        <v>0</v>
      </c>
      <c r="S76" s="32">
        <f t="shared" si="113"/>
        <v>0</v>
      </c>
      <c r="T76" s="32">
        <f t="shared" si="96"/>
        <v>0</v>
      </c>
      <c r="U76" s="38"/>
      <c r="V76" s="38"/>
      <c r="W76" s="38"/>
      <c r="X76" s="22"/>
      <c r="Y76" s="22"/>
      <c r="Z76" s="22"/>
    </row>
    <row r="77" spans="1:26" ht="15" customHeight="1" x14ac:dyDescent="0.35">
      <c r="A77" s="54">
        <v>11</v>
      </c>
      <c r="B77" s="55" t="s">
        <v>72</v>
      </c>
      <c r="C77" s="56" t="s">
        <v>73</v>
      </c>
      <c r="D77" s="30"/>
      <c r="E77" s="30"/>
      <c r="F77" s="30"/>
      <c r="G77" s="30"/>
      <c r="H77" s="30"/>
      <c r="I77" s="30"/>
      <c r="J77" s="30"/>
      <c r="K77" s="30"/>
      <c r="L77" s="31">
        <f t="shared" ref="L77:M77" si="114">D77+F77+H77+J77</f>
        <v>0</v>
      </c>
      <c r="M77" s="31">
        <f t="shared" si="114"/>
        <v>0</v>
      </c>
      <c r="N77" s="31">
        <f t="shared" si="93"/>
        <v>0</v>
      </c>
      <c r="O77" s="31"/>
      <c r="P77" s="31"/>
      <c r="Q77" s="31">
        <f t="shared" si="94"/>
        <v>0</v>
      </c>
      <c r="R77" s="32">
        <f t="shared" ref="R77:S77" si="115">L77+O77</f>
        <v>0</v>
      </c>
      <c r="S77" s="32">
        <f t="shared" si="115"/>
        <v>0</v>
      </c>
      <c r="T77" s="32">
        <f t="shared" si="96"/>
        <v>0</v>
      </c>
      <c r="U77" s="38"/>
      <c r="V77" s="38"/>
      <c r="W77" s="38"/>
      <c r="X77" s="22"/>
      <c r="Y77" s="22"/>
      <c r="Z77" s="22"/>
    </row>
    <row r="78" spans="1:26" ht="15" customHeight="1" x14ac:dyDescent="0.35">
      <c r="A78" s="54">
        <v>12</v>
      </c>
      <c r="B78" s="55" t="s">
        <v>74</v>
      </c>
      <c r="C78" s="56" t="s">
        <v>75</v>
      </c>
      <c r="D78" s="30"/>
      <c r="E78" s="30"/>
      <c r="F78" s="30"/>
      <c r="G78" s="30"/>
      <c r="H78" s="30"/>
      <c r="I78" s="30"/>
      <c r="J78" s="30"/>
      <c r="K78" s="30"/>
      <c r="L78" s="31">
        <f t="shared" ref="L78:M78" si="116">D78+F78+H78+J78</f>
        <v>0</v>
      </c>
      <c r="M78" s="31">
        <f t="shared" si="116"/>
        <v>0</v>
      </c>
      <c r="N78" s="31">
        <f t="shared" si="93"/>
        <v>0</v>
      </c>
      <c r="O78" s="31"/>
      <c r="P78" s="31"/>
      <c r="Q78" s="31">
        <f t="shared" si="94"/>
        <v>0</v>
      </c>
      <c r="R78" s="32">
        <f t="shared" ref="R78:S78" si="117">L78+O78</f>
        <v>0</v>
      </c>
      <c r="S78" s="32">
        <f t="shared" si="117"/>
        <v>0</v>
      </c>
      <c r="T78" s="32">
        <f t="shared" si="96"/>
        <v>0</v>
      </c>
      <c r="U78" s="38"/>
      <c r="V78" s="38"/>
      <c r="W78" s="38"/>
      <c r="X78" s="22"/>
      <c r="Y78" s="22"/>
      <c r="Z78" s="22"/>
    </row>
    <row r="79" spans="1:26" ht="15" customHeight="1" x14ac:dyDescent="0.35">
      <c r="A79" s="54">
        <v>13</v>
      </c>
      <c r="B79" s="55" t="s">
        <v>76</v>
      </c>
      <c r="C79" s="56" t="s">
        <v>77</v>
      </c>
      <c r="D79" s="30"/>
      <c r="E79" s="30"/>
      <c r="F79" s="30"/>
      <c r="G79" s="30"/>
      <c r="H79" s="30"/>
      <c r="I79" s="30"/>
      <c r="J79" s="30"/>
      <c r="K79" s="30"/>
      <c r="L79" s="31">
        <f t="shared" ref="L79:M79" si="118">D79+F79+H79+J79</f>
        <v>0</v>
      </c>
      <c r="M79" s="31">
        <f t="shared" si="118"/>
        <v>0</v>
      </c>
      <c r="N79" s="31">
        <f t="shared" si="93"/>
        <v>0</v>
      </c>
      <c r="O79" s="31"/>
      <c r="P79" s="31"/>
      <c r="Q79" s="31">
        <f t="shared" si="94"/>
        <v>0</v>
      </c>
      <c r="R79" s="32">
        <f t="shared" ref="R79:S79" si="119">L79+O79</f>
        <v>0</v>
      </c>
      <c r="S79" s="32">
        <f t="shared" si="119"/>
        <v>0</v>
      </c>
      <c r="T79" s="32">
        <f t="shared" si="96"/>
        <v>0</v>
      </c>
      <c r="U79" s="38"/>
      <c r="V79" s="38"/>
      <c r="W79" s="38"/>
      <c r="X79" s="34"/>
      <c r="Y79" s="34"/>
      <c r="Z79" s="34"/>
    </row>
    <row r="80" spans="1:26" ht="15" customHeight="1" x14ac:dyDescent="0.35">
      <c r="A80" s="54">
        <v>14</v>
      </c>
      <c r="B80" s="55" t="s">
        <v>78</v>
      </c>
      <c r="C80" s="56" t="s">
        <v>79</v>
      </c>
      <c r="D80" s="30"/>
      <c r="E80" s="30"/>
      <c r="F80" s="30"/>
      <c r="G80" s="30"/>
      <c r="H80" s="30"/>
      <c r="I80" s="30"/>
      <c r="J80" s="30"/>
      <c r="K80" s="30"/>
      <c r="L80" s="31">
        <f t="shared" ref="L80:M80" si="120">D80+F80+H80+J80</f>
        <v>0</v>
      </c>
      <c r="M80" s="31">
        <f t="shared" si="120"/>
        <v>0</v>
      </c>
      <c r="N80" s="31">
        <f t="shared" si="93"/>
        <v>0</v>
      </c>
      <c r="O80" s="31"/>
      <c r="P80" s="31"/>
      <c r="Q80" s="31">
        <f t="shared" si="94"/>
        <v>0</v>
      </c>
      <c r="R80" s="32">
        <f t="shared" ref="R80:S80" si="121">L80+O80</f>
        <v>0</v>
      </c>
      <c r="S80" s="32">
        <f t="shared" si="121"/>
        <v>0</v>
      </c>
      <c r="T80" s="32">
        <f t="shared" si="96"/>
        <v>0</v>
      </c>
      <c r="U80" s="38"/>
      <c r="V80" s="38"/>
      <c r="W80" s="38"/>
      <c r="X80" s="34"/>
      <c r="Y80" s="34"/>
      <c r="Z80" s="34"/>
    </row>
    <row r="81" spans="1:26" ht="15" customHeight="1" x14ac:dyDescent="0.35">
      <c r="A81" s="54">
        <v>15</v>
      </c>
      <c r="B81" s="55" t="s">
        <v>80</v>
      </c>
      <c r="C81" s="56" t="s">
        <v>81</v>
      </c>
      <c r="D81" s="30"/>
      <c r="E81" s="30"/>
      <c r="F81" s="30"/>
      <c r="G81" s="30"/>
      <c r="H81" s="30"/>
      <c r="I81" s="30"/>
      <c r="J81" s="30"/>
      <c r="K81" s="30"/>
      <c r="L81" s="31">
        <f t="shared" ref="L81:M81" si="122">D81+F81+H81+J81</f>
        <v>0</v>
      </c>
      <c r="M81" s="31">
        <f t="shared" si="122"/>
        <v>0</v>
      </c>
      <c r="N81" s="31">
        <f t="shared" si="93"/>
        <v>0</v>
      </c>
      <c r="O81" s="31"/>
      <c r="P81" s="31"/>
      <c r="Q81" s="31">
        <f t="shared" si="94"/>
        <v>0</v>
      </c>
      <c r="R81" s="32">
        <f t="shared" ref="R81:S81" si="123">L81+O81</f>
        <v>0</v>
      </c>
      <c r="S81" s="32">
        <f t="shared" si="123"/>
        <v>0</v>
      </c>
      <c r="T81" s="32">
        <f t="shared" si="96"/>
        <v>0</v>
      </c>
      <c r="U81" s="38"/>
      <c r="V81" s="38"/>
      <c r="W81" s="38"/>
      <c r="X81" s="34"/>
      <c r="Y81" s="34"/>
      <c r="Z81" s="34"/>
    </row>
    <row r="82" spans="1:26" ht="15" customHeight="1" x14ac:dyDescent="0.35">
      <c r="A82" s="54">
        <v>16</v>
      </c>
      <c r="B82" s="55" t="s">
        <v>82</v>
      </c>
      <c r="C82" s="56" t="s">
        <v>83</v>
      </c>
      <c r="D82" s="30"/>
      <c r="E82" s="30"/>
      <c r="F82" s="30"/>
      <c r="G82" s="30"/>
      <c r="H82" s="30"/>
      <c r="I82" s="30"/>
      <c r="J82" s="30"/>
      <c r="K82" s="30"/>
      <c r="L82" s="31">
        <f t="shared" ref="L82:M82" si="124">D82+F82+H82+J82</f>
        <v>0</v>
      </c>
      <c r="M82" s="31">
        <f t="shared" si="124"/>
        <v>0</v>
      </c>
      <c r="N82" s="31">
        <f t="shared" si="93"/>
        <v>0</v>
      </c>
      <c r="O82" s="31"/>
      <c r="P82" s="31"/>
      <c r="Q82" s="31">
        <f t="shared" si="94"/>
        <v>0</v>
      </c>
      <c r="R82" s="32">
        <f t="shared" ref="R82:S82" si="125">L82+O82</f>
        <v>0</v>
      </c>
      <c r="S82" s="32">
        <f t="shared" si="125"/>
        <v>0</v>
      </c>
      <c r="T82" s="32">
        <f t="shared" si="96"/>
        <v>0</v>
      </c>
      <c r="U82" s="38"/>
      <c r="V82" s="38"/>
      <c r="W82" s="38"/>
      <c r="X82" s="34"/>
      <c r="Y82" s="34"/>
      <c r="Z82" s="34"/>
    </row>
    <row r="83" spans="1:26" ht="15" customHeight="1" x14ac:dyDescent="0.35">
      <c r="A83" s="54">
        <v>17</v>
      </c>
      <c r="B83" s="55" t="s">
        <v>84</v>
      </c>
      <c r="C83" s="56" t="s">
        <v>85</v>
      </c>
      <c r="D83" s="30"/>
      <c r="E83" s="30"/>
      <c r="F83" s="30"/>
      <c r="G83" s="30"/>
      <c r="H83" s="30"/>
      <c r="I83" s="30"/>
      <c r="J83" s="30"/>
      <c r="K83" s="30"/>
      <c r="L83" s="31">
        <f t="shared" ref="L83:M83" si="126">D83+F83+H83+J83</f>
        <v>0</v>
      </c>
      <c r="M83" s="31">
        <f t="shared" si="126"/>
        <v>0</v>
      </c>
      <c r="N83" s="31">
        <f t="shared" si="93"/>
        <v>0</v>
      </c>
      <c r="O83" s="31"/>
      <c r="P83" s="31"/>
      <c r="Q83" s="31">
        <f t="shared" si="94"/>
        <v>0</v>
      </c>
      <c r="R83" s="32">
        <f t="shared" ref="R83:S83" si="127">L83+O83</f>
        <v>0</v>
      </c>
      <c r="S83" s="32">
        <f t="shared" si="127"/>
        <v>0</v>
      </c>
      <c r="T83" s="32">
        <f t="shared" si="96"/>
        <v>0</v>
      </c>
      <c r="U83" s="38"/>
      <c r="V83" s="38"/>
      <c r="W83" s="38"/>
      <c r="X83" s="38"/>
      <c r="Y83" s="38"/>
      <c r="Z83" s="38"/>
    </row>
    <row r="84" spans="1:26" ht="15" customHeight="1" x14ac:dyDescent="0.35">
      <c r="A84" s="54">
        <v>18</v>
      </c>
      <c r="B84" s="55" t="s">
        <v>86</v>
      </c>
      <c r="C84" s="56" t="s">
        <v>87</v>
      </c>
      <c r="D84" s="30"/>
      <c r="E84" s="30"/>
      <c r="F84" s="30"/>
      <c r="G84" s="30"/>
      <c r="H84" s="30"/>
      <c r="I84" s="30"/>
      <c r="J84" s="30"/>
      <c r="K84" s="30"/>
      <c r="L84" s="31">
        <f t="shared" ref="L84:M84" si="128">D84+F84+H84+J84</f>
        <v>0</v>
      </c>
      <c r="M84" s="31">
        <f t="shared" si="128"/>
        <v>0</v>
      </c>
      <c r="N84" s="31">
        <f t="shared" si="93"/>
        <v>0</v>
      </c>
      <c r="O84" s="31"/>
      <c r="P84" s="31"/>
      <c r="Q84" s="31">
        <f t="shared" si="94"/>
        <v>0</v>
      </c>
      <c r="R84" s="32">
        <f t="shared" ref="R84:S84" si="129">L84+O84</f>
        <v>0</v>
      </c>
      <c r="S84" s="32">
        <f t="shared" si="129"/>
        <v>0</v>
      </c>
      <c r="T84" s="32">
        <f t="shared" si="96"/>
        <v>0</v>
      </c>
      <c r="U84" s="38"/>
      <c r="V84" s="38"/>
      <c r="W84" s="38"/>
      <c r="X84" s="38"/>
      <c r="Y84" s="38"/>
      <c r="Z84" s="38"/>
    </row>
    <row r="85" spans="1:26" ht="15" customHeight="1" x14ac:dyDescent="0.35">
      <c r="A85" s="54">
        <v>19</v>
      </c>
      <c r="B85" s="55" t="s">
        <v>88</v>
      </c>
      <c r="C85" s="56" t="s">
        <v>89</v>
      </c>
      <c r="D85" s="30"/>
      <c r="E85" s="30"/>
      <c r="F85" s="30"/>
      <c r="G85" s="30"/>
      <c r="H85" s="30"/>
      <c r="I85" s="30"/>
      <c r="J85" s="30"/>
      <c r="K85" s="30"/>
      <c r="L85" s="31">
        <f t="shared" ref="L85:M85" si="130">D85+F85+H85+J85</f>
        <v>0</v>
      </c>
      <c r="M85" s="31">
        <f t="shared" si="130"/>
        <v>0</v>
      </c>
      <c r="N85" s="31">
        <f t="shared" si="93"/>
        <v>0</v>
      </c>
      <c r="O85" s="31"/>
      <c r="P85" s="31"/>
      <c r="Q85" s="31">
        <f t="shared" si="94"/>
        <v>0</v>
      </c>
      <c r="R85" s="32">
        <f t="shared" ref="R85:S85" si="131">L85+O85</f>
        <v>0</v>
      </c>
      <c r="S85" s="32">
        <f t="shared" si="131"/>
        <v>0</v>
      </c>
      <c r="T85" s="32">
        <f t="shared" si="96"/>
        <v>0</v>
      </c>
      <c r="U85" s="38"/>
      <c r="V85" s="38"/>
      <c r="W85" s="38"/>
      <c r="X85" s="22"/>
      <c r="Y85" s="22"/>
      <c r="Z85" s="22"/>
    </row>
    <row r="86" spans="1:26" ht="15" customHeight="1" x14ac:dyDescent="0.35">
      <c r="A86" s="57">
        <v>20</v>
      </c>
      <c r="B86" s="58" t="s">
        <v>90</v>
      </c>
      <c r="C86" s="59"/>
      <c r="D86" s="30"/>
      <c r="E86" s="30"/>
      <c r="F86" s="30"/>
      <c r="G86" s="30"/>
      <c r="H86" s="30"/>
      <c r="I86" s="30"/>
      <c r="J86" s="30"/>
      <c r="K86" s="30"/>
      <c r="L86" s="31">
        <f t="shared" ref="L86:M86" si="132">D86+F86+H86+J86</f>
        <v>0</v>
      </c>
      <c r="M86" s="31">
        <f t="shared" si="132"/>
        <v>0</v>
      </c>
      <c r="N86" s="31">
        <f t="shared" si="93"/>
        <v>0</v>
      </c>
      <c r="O86" s="31"/>
      <c r="P86" s="31"/>
      <c r="Q86" s="31">
        <f t="shared" si="94"/>
        <v>0</v>
      </c>
      <c r="R86" s="32">
        <f t="shared" ref="R86:S86" si="133">L86+O86</f>
        <v>0</v>
      </c>
      <c r="S86" s="32">
        <f t="shared" si="133"/>
        <v>0</v>
      </c>
      <c r="T86" s="32">
        <f t="shared" si="96"/>
        <v>0</v>
      </c>
      <c r="U86" s="38"/>
      <c r="V86" s="38"/>
      <c r="W86" s="38"/>
      <c r="X86" s="22"/>
      <c r="Y86" s="22"/>
      <c r="Z86" s="22"/>
    </row>
    <row r="87" spans="1:26" ht="15" customHeight="1" x14ac:dyDescent="0.35">
      <c r="A87" s="51"/>
      <c r="B87" s="52" t="s">
        <v>4</v>
      </c>
      <c r="C87" s="53"/>
      <c r="D87" s="42">
        <f t="shared" ref="D87:M87" si="134">SUM(D67:D86)</f>
        <v>10</v>
      </c>
      <c r="E87" s="42">
        <f t="shared" si="134"/>
        <v>15</v>
      </c>
      <c r="F87" s="42">
        <f t="shared" si="134"/>
        <v>25</v>
      </c>
      <c r="G87" s="42">
        <f t="shared" si="134"/>
        <v>47</v>
      </c>
      <c r="H87" s="42">
        <f t="shared" si="134"/>
        <v>64</v>
      </c>
      <c r="I87" s="42">
        <f t="shared" si="134"/>
        <v>99</v>
      </c>
      <c r="J87" s="42">
        <f t="shared" si="134"/>
        <v>0</v>
      </c>
      <c r="K87" s="42">
        <f t="shared" si="134"/>
        <v>0</v>
      </c>
      <c r="L87" s="42">
        <f t="shared" si="134"/>
        <v>99</v>
      </c>
      <c r="M87" s="42">
        <f t="shared" si="134"/>
        <v>161</v>
      </c>
      <c r="N87" s="42">
        <f t="shared" si="93"/>
        <v>260</v>
      </c>
      <c r="O87" s="42">
        <f t="shared" ref="O87:P87" si="135">SUM(O67:O86)</f>
        <v>0</v>
      </c>
      <c r="P87" s="42">
        <f t="shared" si="135"/>
        <v>0</v>
      </c>
      <c r="Q87" s="42">
        <f t="shared" si="94"/>
        <v>0</v>
      </c>
      <c r="R87" s="42">
        <f t="shared" ref="R87:S87" si="136">SUM(R67:R86)</f>
        <v>99</v>
      </c>
      <c r="S87" s="42">
        <f t="shared" si="136"/>
        <v>161</v>
      </c>
      <c r="T87" s="42">
        <f t="shared" si="96"/>
        <v>260</v>
      </c>
      <c r="U87" s="38"/>
      <c r="V87" s="38"/>
      <c r="W87" s="38"/>
      <c r="X87" s="22"/>
      <c r="Y87" s="22"/>
      <c r="Z87" s="22"/>
    </row>
    <row r="88" spans="1:26" ht="15" customHeight="1" x14ac:dyDescent="0.35">
      <c r="A88" s="43"/>
      <c r="B88" s="22"/>
      <c r="C88" s="22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5"/>
      <c r="T88" s="45"/>
      <c r="U88" s="33"/>
      <c r="V88" s="33"/>
      <c r="W88" s="33"/>
      <c r="X88" s="22"/>
      <c r="Y88" s="22"/>
      <c r="Z88" s="22"/>
    </row>
    <row r="89" spans="1:26" ht="15" customHeight="1" x14ac:dyDescent="0.25">
      <c r="C89" s="13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X89" s="22"/>
      <c r="Y89" s="22"/>
      <c r="Z89" s="22"/>
    </row>
    <row r="90" spans="1:26" ht="15" customHeight="1" x14ac:dyDescent="0.25">
      <c r="A90" s="6" t="s">
        <v>8</v>
      </c>
      <c r="B90" s="22"/>
      <c r="C90" s="23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24"/>
      <c r="V90" s="24"/>
      <c r="W90" s="24"/>
      <c r="X90" s="22"/>
      <c r="Y90" s="22"/>
      <c r="Z90" s="22"/>
    </row>
    <row r="91" spans="1:26" ht="15" customHeight="1" x14ac:dyDescent="0.3">
      <c r="A91" s="109" t="s">
        <v>1</v>
      </c>
      <c r="B91" s="112" t="s">
        <v>31</v>
      </c>
      <c r="C91" s="114" t="s">
        <v>42</v>
      </c>
      <c r="D91" s="90" t="s">
        <v>32</v>
      </c>
      <c r="E91" s="91"/>
      <c r="F91" s="91"/>
      <c r="G91" s="91"/>
      <c r="H91" s="91"/>
      <c r="I91" s="91"/>
      <c r="J91" s="91"/>
      <c r="K91" s="91"/>
      <c r="L91" s="91"/>
      <c r="M91" s="91"/>
      <c r="N91" s="92"/>
      <c r="O91" s="93" t="s">
        <v>44</v>
      </c>
      <c r="P91" s="94"/>
      <c r="Q91" s="95"/>
      <c r="R91" s="93" t="s">
        <v>45</v>
      </c>
      <c r="S91" s="94"/>
      <c r="T91" s="95"/>
      <c r="U91" s="24"/>
      <c r="V91" s="24"/>
      <c r="W91" s="24"/>
      <c r="X91" s="34"/>
      <c r="Y91" s="34"/>
      <c r="Z91" s="34"/>
    </row>
    <row r="92" spans="1:26" ht="15" customHeight="1" x14ac:dyDescent="0.3">
      <c r="A92" s="110"/>
      <c r="B92" s="113"/>
      <c r="C92" s="115"/>
      <c r="D92" s="99" t="s">
        <v>46</v>
      </c>
      <c r="E92" s="92"/>
      <c r="F92" s="100" t="s">
        <v>47</v>
      </c>
      <c r="G92" s="92"/>
      <c r="H92" s="100" t="s">
        <v>48</v>
      </c>
      <c r="I92" s="92"/>
      <c r="J92" s="100" t="s">
        <v>49</v>
      </c>
      <c r="K92" s="92"/>
      <c r="L92" s="100" t="s">
        <v>39</v>
      </c>
      <c r="M92" s="91"/>
      <c r="N92" s="92"/>
      <c r="O92" s="96"/>
      <c r="P92" s="97"/>
      <c r="Q92" s="98"/>
      <c r="R92" s="96"/>
      <c r="S92" s="97"/>
      <c r="T92" s="98"/>
      <c r="U92" s="22"/>
      <c r="V92" s="22"/>
      <c r="W92" s="22"/>
      <c r="X92" s="34"/>
      <c r="Y92" s="34"/>
      <c r="Z92" s="34"/>
    </row>
    <row r="93" spans="1:26" ht="15" customHeight="1" x14ac:dyDescent="0.35">
      <c r="A93" s="111"/>
      <c r="B93" s="98"/>
      <c r="C93" s="116"/>
      <c r="D93" s="47" t="s">
        <v>2</v>
      </c>
      <c r="E93" s="48" t="s">
        <v>3</v>
      </c>
      <c r="F93" s="48" t="s">
        <v>2</v>
      </c>
      <c r="G93" s="48" t="s">
        <v>3</v>
      </c>
      <c r="H93" s="48" t="s">
        <v>2</v>
      </c>
      <c r="I93" s="48" t="s">
        <v>3</v>
      </c>
      <c r="J93" s="48" t="s">
        <v>2</v>
      </c>
      <c r="K93" s="48" t="s">
        <v>3</v>
      </c>
      <c r="L93" s="48" t="s">
        <v>2</v>
      </c>
      <c r="M93" s="48" t="s">
        <v>3</v>
      </c>
      <c r="N93" s="48" t="s">
        <v>50</v>
      </c>
      <c r="O93" s="49" t="s">
        <v>2</v>
      </c>
      <c r="P93" s="50" t="s">
        <v>3</v>
      </c>
      <c r="Q93" s="50" t="s">
        <v>51</v>
      </c>
      <c r="R93" s="50" t="s">
        <v>2</v>
      </c>
      <c r="S93" s="50" t="s">
        <v>3</v>
      </c>
      <c r="T93" s="50" t="s">
        <v>51</v>
      </c>
      <c r="U93" s="22"/>
      <c r="V93" s="22"/>
      <c r="W93" s="22"/>
      <c r="X93" s="34"/>
      <c r="Y93" s="34"/>
      <c r="Z93" s="34"/>
    </row>
    <row r="94" spans="1:26" ht="15" customHeight="1" x14ac:dyDescent="0.35">
      <c r="A94" s="51">
        <v>1</v>
      </c>
      <c r="B94" s="52" t="s">
        <v>52</v>
      </c>
      <c r="C94" s="53" t="s">
        <v>53</v>
      </c>
      <c r="D94" s="8">
        <v>6</v>
      </c>
      <c r="E94" s="29">
        <v>6</v>
      </c>
      <c r="F94" s="29">
        <v>20</v>
      </c>
      <c r="G94" s="29">
        <v>20</v>
      </c>
      <c r="H94" s="30"/>
      <c r="I94" s="30"/>
      <c r="J94" s="30"/>
      <c r="K94" s="30"/>
      <c r="L94" s="31">
        <f t="shared" ref="L94:M94" si="137">D94+F94+H94+J94</f>
        <v>26</v>
      </c>
      <c r="M94" s="31">
        <f t="shared" si="137"/>
        <v>26</v>
      </c>
      <c r="N94" s="31">
        <f t="shared" ref="N94:N114" si="138">L94+M94</f>
        <v>52</v>
      </c>
      <c r="O94" s="7"/>
      <c r="P94" s="31"/>
      <c r="Q94" s="31">
        <f t="shared" ref="Q94:Q114" si="139">O94+P94</f>
        <v>0</v>
      </c>
      <c r="R94" s="32">
        <f t="shared" ref="R94:S94" si="140">L94+O94</f>
        <v>26</v>
      </c>
      <c r="S94" s="32">
        <f t="shared" si="140"/>
        <v>26</v>
      </c>
      <c r="T94" s="32">
        <f t="shared" ref="T94:T114" si="141">R94+S94</f>
        <v>52</v>
      </c>
      <c r="U94" s="22"/>
      <c r="V94" s="22"/>
      <c r="W94" s="22"/>
      <c r="X94" s="34"/>
      <c r="Y94" s="34"/>
      <c r="Z94" s="34"/>
    </row>
    <row r="95" spans="1:26" ht="15" customHeight="1" x14ac:dyDescent="0.35">
      <c r="A95" s="54">
        <v>2</v>
      </c>
      <c r="B95" s="55" t="s">
        <v>54</v>
      </c>
      <c r="C95" s="56" t="s">
        <v>55</v>
      </c>
      <c r="D95" s="30"/>
      <c r="E95" s="30"/>
      <c r="F95" s="30"/>
      <c r="G95" s="30"/>
      <c r="H95" s="29">
        <v>7</v>
      </c>
      <c r="I95" s="29">
        <v>8</v>
      </c>
      <c r="J95" s="30"/>
      <c r="K95" s="30"/>
      <c r="L95" s="31">
        <f t="shared" ref="L95:M95" si="142">D95+F95+H95+J95</f>
        <v>7</v>
      </c>
      <c r="M95" s="31">
        <f t="shared" si="142"/>
        <v>8</v>
      </c>
      <c r="N95" s="31">
        <f t="shared" si="138"/>
        <v>15</v>
      </c>
      <c r="O95" s="31"/>
      <c r="P95" s="31"/>
      <c r="Q95" s="31">
        <f t="shared" si="139"/>
        <v>0</v>
      </c>
      <c r="R95" s="32">
        <f t="shared" ref="R95:S95" si="143">L95+O95</f>
        <v>7</v>
      </c>
      <c r="S95" s="32">
        <f t="shared" si="143"/>
        <v>8</v>
      </c>
      <c r="T95" s="32">
        <f t="shared" si="141"/>
        <v>15</v>
      </c>
      <c r="U95" s="33"/>
      <c r="V95" s="33"/>
      <c r="W95" s="33"/>
      <c r="X95" s="38"/>
      <c r="Y95" s="38"/>
      <c r="Z95" s="38"/>
    </row>
    <row r="96" spans="1:26" ht="15" customHeight="1" x14ac:dyDescent="0.35">
      <c r="A96" s="54">
        <v>3</v>
      </c>
      <c r="B96" s="55" t="s">
        <v>56</v>
      </c>
      <c r="C96" s="56" t="s">
        <v>57</v>
      </c>
      <c r="D96" s="30"/>
      <c r="E96" s="30"/>
      <c r="F96" s="30"/>
      <c r="G96" s="30"/>
      <c r="H96" s="29">
        <v>2</v>
      </c>
      <c r="I96" s="29">
        <v>2</v>
      </c>
      <c r="J96" s="30"/>
      <c r="K96" s="30"/>
      <c r="L96" s="31">
        <f t="shared" ref="L96:M96" si="144">D96+F96+H96+J96</f>
        <v>2</v>
      </c>
      <c r="M96" s="31">
        <f t="shared" si="144"/>
        <v>2</v>
      </c>
      <c r="N96" s="31">
        <f t="shared" si="138"/>
        <v>4</v>
      </c>
      <c r="O96" s="31"/>
      <c r="P96" s="31"/>
      <c r="Q96" s="31">
        <f t="shared" si="139"/>
        <v>0</v>
      </c>
      <c r="R96" s="32">
        <f t="shared" ref="R96:S96" si="145">L96+O96</f>
        <v>2</v>
      </c>
      <c r="S96" s="32">
        <f t="shared" si="145"/>
        <v>2</v>
      </c>
      <c r="T96" s="32">
        <f t="shared" si="141"/>
        <v>4</v>
      </c>
      <c r="U96" s="33"/>
      <c r="V96" s="33"/>
      <c r="W96" s="33"/>
      <c r="X96" s="22"/>
      <c r="Y96" s="22"/>
      <c r="Z96" s="22"/>
    </row>
    <row r="97" spans="1:26" ht="15" customHeight="1" x14ac:dyDescent="0.35">
      <c r="A97" s="54">
        <v>4</v>
      </c>
      <c r="B97" s="55" t="s">
        <v>58</v>
      </c>
      <c r="C97" s="56" t="s">
        <v>59</v>
      </c>
      <c r="D97" s="30"/>
      <c r="E97" s="30"/>
      <c r="F97" s="29"/>
      <c r="G97" s="29"/>
      <c r="H97" s="29">
        <v>2</v>
      </c>
      <c r="I97" s="29">
        <v>4</v>
      </c>
      <c r="J97" s="30"/>
      <c r="K97" s="30"/>
      <c r="L97" s="31">
        <f t="shared" ref="L97:M97" si="146">D97+F97+H97+J97</f>
        <v>2</v>
      </c>
      <c r="M97" s="31">
        <f t="shared" si="146"/>
        <v>4</v>
      </c>
      <c r="N97" s="31">
        <f t="shared" si="138"/>
        <v>6</v>
      </c>
      <c r="O97" s="31"/>
      <c r="P97" s="31"/>
      <c r="Q97" s="31">
        <f t="shared" si="139"/>
        <v>0</v>
      </c>
      <c r="R97" s="32">
        <f t="shared" ref="R97:S97" si="147">L97+O97</f>
        <v>2</v>
      </c>
      <c r="S97" s="32">
        <f t="shared" si="147"/>
        <v>4</v>
      </c>
      <c r="T97" s="32">
        <f t="shared" si="141"/>
        <v>6</v>
      </c>
      <c r="U97" s="38"/>
      <c r="V97" s="38"/>
      <c r="W97" s="38"/>
      <c r="X97" s="22"/>
      <c r="Y97" s="22"/>
      <c r="Z97" s="22"/>
    </row>
    <row r="98" spans="1:26" ht="15" customHeight="1" x14ac:dyDescent="0.35">
      <c r="A98" s="54">
        <v>5</v>
      </c>
      <c r="B98" s="55" t="s">
        <v>60</v>
      </c>
      <c r="C98" s="56" t="s">
        <v>61</v>
      </c>
      <c r="D98" s="30"/>
      <c r="E98" s="30"/>
      <c r="F98" s="30"/>
      <c r="G98" s="30"/>
      <c r="H98" s="29">
        <v>59</v>
      </c>
      <c r="I98" s="29">
        <v>73</v>
      </c>
      <c r="J98" s="30"/>
      <c r="K98" s="30"/>
      <c r="L98" s="31">
        <f t="shared" ref="L98:M98" si="148">D98+F98+H98+J98</f>
        <v>59</v>
      </c>
      <c r="M98" s="31">
        <f t="shared" si="148"/>
        <v>73</v>
      </c>
      <c r="N98" s="31">
        <f t="shared" si="138"/>
        <v>132</v>
      </c>
      <c r="O98" s="31"/>
      <c r="P98" s="31"/>
      <c r="Q98" s="31">
        <f t="shared" si="139"/>
        <v>0</v>
      </c>
      <c r="R98" s="32">
        <f t="shared" ref="R98:S98" si="149">L98+O98</f>
        <v>59</v>
      </c>
      <c r="S98" s="32">
        <f t="shared" si="149"/>
        <v>73</v>
      </c>
      <c r="T98" s="32">
        <f t="shared" si="141"/>
        <v>132</v>
      </c>
      <c r="U98" s="38"/>
      <c r="V98" s="38"/>
      <c r="W98" s="38"/>
      <c r="X98" s="22"/>
      <c r="Y98" s="22"/>
      <c r="Z98" s="22"/>
    </row>
    <row r="99" spans="1:26" ht="15" customHeight="1" x14ac:dyDescent="0.35">
      <c r="A99" s="54">
        <v>6</v>
      </c>
      <c r="B99" s="55" t="s">
        <v>62</v>
      </c>
      <c r="C99" s="56" t="s">
        <v>63</v>
      </c>
      <c r="D99" s="30"/>
      <c r="E99" s="30"/>
      <c r="F99" s="30"/>
      <c r="G99" s="30"/>
      <c r="H99" s="29">
        <v>7</v>
      </c>
      <c r="I99" s="29">
        <v>10</v>
      </c>
      <c r="J99" s="30"/>
      <c r="K99" s="30"/>
      <c r="L99" s="31">
        <f t="shared" ref="L99:M99" si="150">D99+F99+H99+J99</f>
        <v>7</v>
      </c>
      <c r="M99" s="31">
        <f t="shared" si="150"/>
        <v>10</v>
      </c>
      <c r="N99" s="31">
        <f t="shared" si="138"/>
        <v>17</v>
      </c>
      <c r="O99" s="31"/>
      <c r="P99" s="31"/>
      <c r="Q99" s="31">
        <f t="shared" si="139"/>
        <v>0</v>
      </c>
      <c r="R99" s="32">
        <f t="shared" ref="R99:S99" si="151">L99+O99</f>
        <v>7</v>
      </c>
      <c r="S99" s="32">
        <f t="shared" si="151"/>
        <v>10</v>
      </c>
      <c r="T99" s="32">
        <f t="shared" si="141"/>
        <v>17</v>
      </c>
      <c r="U99" s="38"/>
      <c r="V99" s="38"/>
      <c r="W99" s="38"/>
      <c r="X99" s="22"/>
      <c r="Y99" s="22"/>
      <c r="Z99" s="22"/>
    </row>
    <row r="100" spans="1:26" ht="15" customHeight="1" x14ac:dyDescent="0.35">
      <c r="A100" s="54">
        <v>7</v>
      </c>
      <c r="B100" s="55" t="s">
        <v>64</v>
      </c>
      <c r="C100" s="56" t="s">
        <v>65</v>
      </c>
      <c r="D100" s="30"/>
      <c r="E100" s="30"/>
      <c r="F100" s="30"/>
      <c r="G100" s="30"/>
      <c r="H100" s="30"/>
      <c r="I100" s="30"/>
      <c r="J100" s="30"/>
      <c r="K100" s="30"/>
      <c r="L100" s="31">
        <f t="shared" ref="L100:M100" si="152">D100+F100+H100+J100</f>
        <v>0</v>
      </c>
      <c r="M100" s="31">
        <f t="shared" si="152"/>
        <v>0</v>
      </c>
      <c r="N100" s="31">
        <f t="shared" si="138"/>
        <v>0</v>
      </c>
      <c r="O100" s="31"/>
      <c r="P100" s="31"/>
      <c r="Q100" s="31">
        <f t="shared" si="139"/>
        <v>0</v>
      </c>
      <c r="R100" s="32">
        <f t="shared" ref="R100:S100" si="153">L100+O100</f>
        <v>0</v>
      </c>
      <c r="S100" s="32">
        <f t="shared" si="153"/>
        <v>0</v>
      </c>
      <c r="T100" s="32">
        <f t="shared" si="141"/>
        <v>0</v>
      </c>
      <c r="U100" s="38"/>
      <c r="V100" s="38"/>
      <c r="W100" s="38"/>
      <c r="X100" s="22"/>
      <c r="Y100" s="22"/>
      <c r="Z100" s="22"/>
    </row>
    <row r="101" spans="1:26" ht="15" customHeight="1" x14ac:dyDescent="0.35">
      <c r="A101" s="54">
        <v>8</v>
      </c>
      <c r="B101" s="55" t="s">
        <v>66</v>
      </c>
      <c r="C101" s="56" t="s">
        <v>67</v>
      </c>
      <c r="D101" s="30"/>
      <c r="E101" s="30"/>
      <c r="F101" s="30"/>
      <c r="G101" s="30"/>
      <c r="H101" s="30"/>
      <c r="I101" s="29">
        <v>1</v>
      </c>
      <c r="J101" s="30"/>
      <c r="K101" s="30"/>
      <c r="L101" s="31">
        <f t="shared" ref="L101:M101" si="154">D101+F101+H101+J101</f>
        <v>0</v>
      </c>
      <c r="M101" s="31">
        <f t="shared" si="154"/>
        <v>1</v>
      </c>
      <c r="N101" s="31">
        <f t="shared" si="138"/>
        <v>1</v>
      </c>
      <c r="O101" s="31"/>
      <c r="P101" s="31"/>
      <c r="Q101" s="31">
        <f t="shared" si="139"/>
        <v>0</v>
      </c>
      <c r="R101" s="32">
        <f t="shared" ref="R101:S101" si="155">L101+O101</f>
        <v>0</v>
      </c>
      <c r="S101" s="32">
        <f t="shared" si="155"/>
        <v>1</v>
      </c>
      <c r="T101" s="32">
        <f t="shared" si="141"/>
        <v>1</v>
      </c>
      <c r="U101" s="38"/>
      <c r="V101" s="38"/>
      <c r="W101" s="38"/>
      <c r="X101" s="34"/>
      <c r="Y101" s="34"/>
      <c r="Z101" s="34"/>
    </row>
    <row r="102" spans="1:26" ht="15" customHeight="1" x14ac:dyDescent="0.35">
      <c r="A102" s="54">
        <v>9</v>
      </c>
      <c r="B102" s="55" t="s">
        <v>68</v>
      </c>
      <c r="C102" s="56" t="s">
        <v>69</v>
      </c>
      <c r="D102" s="30"/>
      <c r="E102" s="30"/>
      <c r="F102" s="30"/>
      <c r="G102" s="30"/>
      <c r="H102" s="29">
        <v>7</v>
      </c>
      <c r="I102" s="29">
        <v>13</v>
      </c>
      <c r="J102" s="30"/>
      <c r="K102" s="30"/>
      <c r="L102" s="31">
        <f t="shared" ref="L102:M102" si="156">D102+F102+H102+J102</f>
        <v>7</v>
      </c>
      <c r="M102" s="31">
        <f t="shared" si="156"/>
        <v>13</v>
      </c>
      <c r="N102" s="31">
        <f t="shared" si="138"/>
        <v>20</v>
      </c>
      <c r="O102" s="31"/>
      <c r="P102" s="31"/>
      <c r="Q102" s="31">
        <f t="shared" si="139"/>
        <v>0</v>
      </c>
      <c r="R102" s="32">
        <f t="shared" ref="R102:S102" si="157">L102+O102</f>
        <v>7</v>
      </c>
      <c r="S102" s="32">
        <f t="shared" si="157"/>
        <v>13</v>
      </c>
      <c r="T102" s="32">
        <f t="shared" si="141"/>
        <v>20</v>
      </c>
      <c r="U102" s="38"/>
      <c r="V102" s="38"/>
      <c r="W102" s="38"/>
      <c r="X102" s="34"/>
      <c r="Y102" s="34"/>
      <c r="Z102" s="34"/>
    </row>
    <row r="103" spans="1:26" ht="15" customHeight="1" x14ac:dyDescent="0.35">
      <c r="A103" s="54">
        <v>10</v>
      </c>
      <c r="B103" s="55" t="s">
        <v>70</v>
      </c>
      <c r="C103" s="56" t="s">
        <v>71</v>
      </c>
      <c r="D103" s="30"/>
      <c r="E103" s="30"/>
      <c r="F103" s="30"/>
      <c r="G103" s="30"/>
      <c r="H103" s="30"/>
      <c r="I103" s="30"/>
      <c r="J103" s="30"/>
      <c r="K103" s="30"/>
      <c r="L103" s="31">
        <f t="shared" ref="L103:M103" si="158">D103+F103+H103+J103</f>
        <v>0</v>
      </c>
      <c r="M103" s="31">
        <f t="shared" si="158"/>
        <v>0</v>
      </c>
      <c r="N103" s="31">
        <f t="shared" si="138"/>
        <v>0</v>
      </c>
      <c r="O103" s="31"/>
      <c r="P103" s="31"/>
      <c r="Q103" s="31">
        <f t="shared" si="139"/>
        <v>0</v>
      </c>
      <c r="R103" s="32">
        <f t="shared" ref="R103:S103" si="159">L103+O103</f>
        <v>0</v>
      </c>
      <c r="S103" s="32">
        <f t="shared" si="159"/>
        <v>0</v>
      </c>
      <c r="T103" s="32">
        <f t="shared" si="141"/>
        <v>0</v>
      </c>
      <c r="U103" s="38"/>
      <c r="V103" s="38"/>
      <c r="W103" s="38"/>
      <c r="X103" s="34"/>
      <c r="Y103" s="34"/>
      <c r="Z103" s="34"/>
    </row>
    <row r="104" spans="1:26" ht="15" customHeight="1" x14ac:dyDescent="0.35">
      <c r="A104" s="54">
        <v>11</v>
      </c>
      <c r="B104" s="55" t="s">
        <v>72</v>
      </c>
      <c r="C104" s="56" t="s">
        <v>73</v>
      </c>
      <c r="D104" s="30"/>
      <c r="E104" s="30"/>
      <c r="F104" s="30"/>
      <c r="G104" s="30"/>
      <c r="H104" s="30"/>
      <c r="I104" s="30"/>
      <c r="J104" s="30"/>
      <c r="K104" s="30"/>
      <c r="L104" s="31">
        <f t="shared" ref="L104:M104" si="160">D104+F104+H104+J104</f>
        <v>0</v>
      </c>
      <c r="M104" s="31">
        <f t="shared" si="160"/>
        <v>0</v>
      </c>
      <c r="N104" s="31">
        <f t="shared" si="138"/>
        <v>0</v>
      </c>
      <c r="O104" s="31"/>
      <c r="P104" s="31"/>
      <c r="Q104" s="31">
        <f t="shared" si="139"/>
        <v>0</v>
      </c>
      <c r="R104" s="32">
        <f t="shared" ref="R104:S104" si="161">L104+O104</f>
        <v>0</v>
      </c>
      <c r="S104" s="32">
        <f t="shared" si="161"/>
        <v>0</v>
      </c>
      <c r="T104" s="32">
        <f t="shared" si="141"/>
        <v>0</v>
      </c>
      <c r="U104" s="38"/>
      <c r="V104" s="38"/>
      <c r="W104" s="38"/>
      <c r="X104" s="34"/>
      <c r="Y104" s="34"/>
      <c r="Z104" s="34"/>
    </row>
    <row r="105" spans="1:26" ht="15" customHeight="1" x14ac:dyDescent="0.35">
      <c r="A105" s="54">
        <v>12</v>
      </c>
      <c r="B105" s="55" t="s">
        <v>74</v>
      </c>
      <c r="C105" s="56" t="s">
        <v>75</v>
      </c>
      <c r="D105" s="30"/>
      <c r="E105" s="30"/>
      <c r="F105" s="30"/>
      <c r="G105" s="30"/>
      <c r="H105" s="30"/>
      <c r="I105" s="29">
        <v>1</v>
      </c>
      <c r="J105" s="30"/>
      <c r="K105" s="30"/>
      <c r="L105" s="31">
        <f t="shared" ref="L105:M105" si="162">D105+F105+H105+J105</f>
        <v>0</v>
      </c>
      <c r="M105" s="31">
        <f t="shared" si="162"/>
        <v>1</v>
      </c>
      <c r="N105" s="31">
        <f t="shared" si="138"/>
        <v>1</v>
      </c>
      <c r="O105" s="31"/>
      <c r="P105" s="31"/>
      <c r="Q105" s="31">
        <f t="shared" si="139"/>
        <v>0</v>
      </c>
      <c r="R105" s="32">
        <f t="shared" ref="R105:S105" si="163">L105+O105</f>
        <v>0</v>
      </c>
      <c r="S105" s="32">
        <f t="shared" si="163"/>
        <v>1</v>
      </c>
      <c r="T105" s="32">
        <f t="shared" si="141"/>
        <v>1</v>
      </c>
      <c r="U105" s="38"/>
      <c r="V105" s="38"/>
      <c r="W105" s="38"/>
    </row>
    <row r="106" spans="1:26" ht="15" customHeight="1" x14ac:dyDescent="0.35">
      <c r="A106" s="54">
        <v>13</v>
      </c>
      <c r="B106" s="55" t="s">
        <v>76</v>
      </c>
      <c r="C106" s="56" t="s">
        <v>77</v>
      </c>
      <c r="D106" s="30"/>
      <c r="E106" s="30"/>
      <c r="F106" s="30"/>
      <c r="G106" s="30"/>
      <c r="H106" s="29">
        <v>1</v>
      </c>
      <c r="I106" s="29">
        <v>1</v>
      </c>
      <c r="J106" s="30"/>
      <c r="K106" s="30"/>
      <c r="L106" s="31">
        <f t="shared" ref="L106:M106" si="164">D106+F106+H106+J106</f>
        <v>1</v>
      </c>
      <c r="M106" s="31">
        <f t="shared" si="164"/>
        <v>1</v>
      </c>
      <c r="N106" s="31">
        <f t="shared" si="138"/>
        <v>2</v>
      </c>
      <c r="O106" s="31"/>
      <c r="P106" s="31"/>
      <c r="Q106" s="31">
        <f t="shared" si="139"/>
        <v>0</v>
      </c>
      <c r="R106" s="32">
        <f t="shared" ref="R106:S106" si="165">L106+O106</f>
        <v>1</v>
      </c>
      <c r="S106" s="32">
        <f t="shared" si="165"/>
        <v>1</v>
      </c>
      <c r="T106" s="32">
        <f t="shared" si="141"/>
        <v>2</v>
      </c>
      <c r="U106" s="38"/>
      <c r="V106" s="38"/>
      <c r="W106" s="38"/>
    </row>
    <row r="107" spans="1:26" ht="15" customHeight="1" x14ac:dyDescent="0.35">
      <c r="A107" s="54">
        <v>14</v>
      </c>
      <c r="B107" s="55" t="s">
        <v>78</v>
      </c>
      <c r="C107" s="56" t="s">
        <v>79</v>
      </c>
      <c r="D107" s="30"/>
      <c r="E107" s="30"/>
      <c r="F107" s="30"/>
      <c r="G107" s="30"/>
      <c r="H107" s="30"/>
      <c r="I107" s="30"/>
      <c r="J107" s="30"/>
      <c r="K107" s="30"/>
      <c r="L107" s="31">
        <f t="shared" ref="L107:M107" si="166">D107+F107+H107+J107</f>
        <v>0</v>
      </c>
      <c r="M107" s="31">
        <f t="shared" si="166"/>
        <v>0</v>
      </c>
      <c r="N107" s="31">
        <f t="shared" si="138"/>
        <v>0</v>
      </c>
      <c r="O107" s="31"/>
      <c r="P107" s="31"/>
      <c r="Q107" s="31">
        <f t="shared" si="139"/>
        <v>0</v>
      </c>
      <c r="R107" s="32">
        <f t="shared" ref="R107:S107" si="167">L107+O107</f>
        <v>0</v>
      </c>
      <c r="S107" s="32">
        <f t="shared" si="167"/>
        <v>0</v>
      </c>
      <c r="T107" s="32">
        <f t="shared" si="141"/>
        <v>0</v>
      </c>
      <c r="U107" s="38"/>
      <c r="V107" s="38"/>
      <c r="W107" s="38"/>
    </row>
    <row r="108" spans="1:26" ht="15" customHeight="1" x14ac:dyDescent="0.35">
      <c r="A108" s="54">
        <v>15</v>
      </c>
      <c r="B108" s="55" t="s">
        <v>80</v>
      </c>
      <c r="C108" s="56" t="s">
        <v>81</v>
      </c>
      <c r="D108" s="30"/>
      <c r="E108" s="30"/>
      <c r="F108" s="30"/>
      <c r="G108" s="30"/>
      <c r="H108" s="30"/>
      <c r="I108" s="30"/>
      <c r="J108" s="30"/>
      <c r="K108" s="30"/>
      <c r="L108" s="31">
        <f t="shared" ref="L108:M108" si="168">D108+F108+H108+J108</f>
        <v>0</v>
      </c>
      <c r="M108" s="31">
        <f t="shared" si="168"/>
        <v>0</v>
      </c>
      <c r="N108" s="31">
        <f t="shared" si="138"/>
        <v>0</v>
      </c>
      <c r="O108" s="31"/>
      <c r="P108" s="31"/>
      <c r="Q108" s="31">
        <f t="shared" si="139"/>
        <v>0</v>
      </c>
      <c r="R108" s="32">
        <f t="shared" ref="R108:S108" si="169">L108+O108</f>
        <v>0</v>
      </c>
      <c r="S108" s="32">
        <f t="shared" si="169"/>
        <v>0</v>
      </c>
      <c r="T108" s="32">
        <f t="shared" si="141"/>
        <v>0</v>
      </c>
      <c r="U108" s="38"/>
      <c r="V108" s="38"/>
      <c r="W108" s="38"/>
    </row>
    <row r="109" spans="1:26" ht="15" customHeight="1" x14ac:dyDescent="0.35">
      <c r="A109" s="54">
        <v>16</v>
      </c>
      <c r="B109" s="55" t="s">
        <v>82</v>
      </c>
      <c r="C109" s="56" t="s">
        <v>83</v>
      </c>
      <c r="D109" s="30"/>
      <c r="E109" s="30"/>
      <c r="F109" s="30"/>
      <c r="G109" s="30"/>
      <c r="H109" s="30"/>
      <c r="I109" s="30"/>
      <c r="J109" s="30"/>
      <c r="K109" s="30"/>
      <c r="L109" s="31">
        <f t="shared" ref="L109:M109" si="170">D109+F109+H109+J109</f>
        <v>0</v>
      </c>
      <c r="M109" s="31">
        <f t="shared" si="170"/>
        <v>0</v>
      </c>
      <c r="N109" s="31">
        <f t="shared" si="138"/>
        <v>0</v>
      </c>
      <c r="O109" s="31"/>
      <c r="P109" s="31"/>
      <c r="Q109" s="31">
        <f t="shared" si="139"/>
        <v>0</v>
      </c>
      <c r="R109" s="32">
        <f t="shared" ref="R109:S109" si="171">L109+O109</f>
        <v>0</v>
      </c>
      <c r="S109" s="32">
        <f t="shared" si="171"/>
        <v>0</v>
      </c>
      <c r="T109" s="32">
        <f t="shared" si="141"/>
        <v>0</v>
      </c>
      <c r="U109" s="38"/>
      <c r="V109" s="38"/>
      <c r="W109" s="38"/>
    </row>
    <row r="110" spans="1:26" ht="15" customHeight="1" x14ac:dyDescent="0.35">
      <c r="A110" s="54">
        <v>17</v>
      </c>
      <c r="B110" s="55" t="s">
        <v>84</v>
      </c>
      <c r="C110" s="56" t="s">
        <v>85</v>
      </c>
      <c r="D110" s="30"/>
      <c r="E110" s="30"/>
      <c r="F110" s="30"/>
      <c r="G110" s="30"/>
      <c r="H110" s="30"/>
      <c r="I110" s="30"/>
      <c r="J110" s="30"/>
      <c r="K110" s="30"/>
      <c r="L110" s="31">
        <f t="shared" ref="L110:M110" si="172">D110+F110+H110+J110</f>
        <v>0</v>
      </c>
      <c r="M110" s="31">
        <f t="shared" si="172"/>
        <v>0</v>
      </c>
      <c r="N110" s="31">
        <f t="shared" si="138"/>
        <v>0</v>
      </c>
      <c r="O110" s="31"/>
      <c r="P110" s="31"/>
      <c r="Q110" s="31">
        <f t="shared" si="139"/>
        <v>0</v>
      </c>
      <c r="R110" s="32">
        <f t="shared" ref="R110:S110" si="173">L110+O110</f>
        <v>0</v>
      </c>
      <c r="S110" s="32">
        <f t="shared" si="173"/>
        <v>0</v>
      </c>
      <c r="T110" s="32">
        <f t="shared" si="141"/>
        <v>0</v>
      </c>
      <c r="U110" s="38"/>
      <c r="V110" s="38"/>
      <c r="W110" s="38"/>
    </row>
    <row r="111" spans="1:26" ht="15" customHeight="1" x14ac:dyDescent="0.35">
      <c r="A111" s="54">
        <v>18</v>
      </c>
      <c r="B111" s="55" t="s">
        <v>86</v>
      </c>
      <c r="C111" s="56" t="s">
        <v>87</v>
      </c>
      <c r="D111" s="30"/>
      <c r="E111" s="30"/>
      <c r="F111" s="30"/>
      <c r="G111" s="30"/>
      <c r="H111" s="30"/>
      <c r="I111" s="30"/>
      <c r="J111" s="30"/>
      <c r="K111" s="30"/>
      <c r="L111" s="31">
        <f t="shared" ref="L111:M111" si="174">D111+F111+H111+J111</f>
        <v>0</v>
      </c>
      <c r="M111" s="31">
        <f t="shared" si="174"/>
        <v>0</v>
      </c>
      <c r="N111" s="31">
        <f t="shared" si="138"/>
        <v>0</v>
      </c>
      <c r="O111" s="31"/>
      <c r="P111" s="31"/>
      <c r="Q111" s="31">
        <f t="shared" si="139"/>
        <v>0</v>
      </c>
      <c r="R111" s="32">
        <f t="shared" ref="R111:S111" si="175">L111+O111</f>
        <v>0</v>
      </c>
      <c r="S111" s="32">
        <f t="shared" si="175"/>
        <v>0</v>
      </c>
      <c r="T111" s="32">
        <f t="shared" si="141"/>
        <v>0</v>
      </c>
      <c r="U111" s="38"/>
      <c r="V111" s="38"/>
      <c r="W111" s="38"/>
    </row>
    <row r="112" spans="1:26" ht="15" customHeight="1" x14ac:dyDescent="0.35">
      <c r="A112" s="54">
        <v>19</v>
      </c>
      <c r="B112" s="55" t="s">
        <v>88</v>
      </c>
      <c r="C112" s="56" t="s">
        <v>89</v>
      </c>
      <c r="D112" s="30"/>
      <c r="E112" s="30"/>
      <c r="F112" s="30"/>
      <c r="G112" s="30"/>
      <c r="H112" s="30"/>
      <c r="I112" s="30"/>
      <c r="J112" s="30"/>
      <c r="K112" s="30"/>
      <c r="L112" s="31">
        <f t="shared" ref="L112:M112" si="176">D112+F112+H112+J112</f>
        <v>0</v>
      </c>
      <c r="M112" s="31">
        <f t="shared" si="176"/>
        <v>0</v>
      </c>
      <c r="N112" s="31">
        <f t="shared" si="138"/>
        <v>0</v>
      </c>
      <c r="O112" s="31"/>
      <c r="P112" s="31"/>
      <c r="Q112" s="31">
        <f t="shared" si="139"/>
        <v>0</v>
      </c>
      <c r="R112" s="32">
        <f t="shared" ref="R112:S112" si="177">L112+O112</f>
        <v>0</v>
      </c>
      <c r="S112" s="32">
        <f t="shared" si="177"/>
        <v>0</v>
      </c>
      <c r="T112" s="32">
        <f t="shared" si="141"/>
        <v>0</v>
      </c>
      <c r="U112" s="38"/>
      <c r="V112" s="38"/>
      <c r="W112" s="38"/>
    </row>
    <row r="113" spans="1:26" ht="15" customHeight="1" x14ac:dyDescent="0.35">
      <c r="A113" s="57">
        <v>20</v>
      </c>
      <c r="B113" s="58" t="s">
        <v>90</v>
      </c>
      <c r="C113" s="59"/>
      <c r="D113" s="30"/>
      <c r="E113" s="30"/>
      <c r="F113" s="30"/>
      <c r="G113" s="30"/>
      <c r="H113" s="30"/>
      <c r="I113" s="30"/>
      <c r="J113" s="30"/>
      <c r="K113" s="30"/>
      <c r="L113" s="31">
        <f t="shared" ref="L113:M113" si="178">D113+F113+H113+J113</f>
        <v>0</v>
      </c>
      <c r="M113" s="31">
        <f t="shared" si="178"/>
        <v>0</v>
      </c>
      <c r="N113" s="31">
        <f t="shared" si="138"/>
        <v>0</v>
      </c>
      <c r="O113" s="31"/>
      <c r="P113" s="31"/>
      <c r="Q113" s="31">
        <f t="shared" si="139"/>
        <v>0</v>
      </c>
      <c r="R113" s="32">
        <f t="shared" ref="R113:S113" si="179">L113+O113</f>
        <v>0</v>
      </c>
      <c r="S113" s="32">
        <f t="shared" si="179"/>
        <v>0</v>
      </c>
      <c r="T113" s="32">
        <f t="shared" si="141"/>
        <v>0</v>
      </c>
      <c r="U113" s="38"/>
      <c r="V113" s="38"/>
      <c r="W113" s="38"/>
    </row>
    <row r="114" spans="1:26" ht="15" customHeight="1" x14ac:dyDescent="0.35">
      <c r="A114" s="51"/>
      <c r="B114" s="52" t="s">
        <v>4</v>
      </c>
      <c r="C114" s="53"/>
      <c r="D114" s="42">
        <f t="shared" ref="D114:M114" si="180">SUM(D94:D113)</f>
        <v>6</v>
      </c>
      <c r="E114" s="42">
        <f t="shared" si="180"/>
        <v>6</v>
      </c>
      <c r="F114" s="42">
        <f t="shared" si="180"/>
        <v>20</v>
      </c>
      <c r="G114" s="42">
        <f t="shared" si="180"/>
        <v>20</v>
      </c>
      <c r="H114" s="42">
        <f t="shared" si="180"/>
        <v>85</v>
      </c>
      <c r="I114" s="42">
        <f t="shared" si="180"/>
        <v>113</v>
      </c>
      <c r="J114" s="42">
        <f t="shared" si="180"/>
        <v>0</v>
      </c>
      <c r="K114" s="42">
        <f t="shared" si="180"/>
        <v>0</v>
      </c>
      <c r="L114" s="42">
        <f t="shared" si="180"/>
        <v>111</v>
      </c>
      <c r="M114" s="42">
        <f t="shared" si="180"/>
        <v>139</v>
      </c>
      <c r="N114" s="42">
        <f t="shared" si="138"/>
        <v>250</v>
      </c>
      <c r="O114" s="42">
        <f t="shared" ref="O114:P114" si="181">SUM(O94:O113)</f>
        <v>0</v>
      </c>
      <c r="P114" s="42">
        <f t="shared" si="181"/>
        <v>0</v>
      </c>
      <c r="Q114" s="42">
        <f t="shared" si="139"/>
        <v>0</v>
      </c>
      <c r="R114" s="42">
        <f t="shared" ref="R114:S114" si="182">SUM(R94:R113)</f>
        <v>111</v>
      </c>
      <c r="S114" s="42">
        <f t="shared" si="182"/>
        <v>139</v>
      </c>
      <c r="T114" s="42">
        <f t="shared" si="141"/>
        <v>250</v>
      </c>
      <c r="U114" s="38"/>
      <c r="V114" s="38"/>
      <c r="W114" s="38"/>
    </row>
    <row r="115" spans="1:26" ht="15" customHeight="1" x14ac:dyDescent="0.35">
      <c r="A115" s="43"/>
      <c r="B115" s="22"/>
      <c r="C115" s="22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5"/>
      <c r="T115" s="45"/>
      <c r="U115" s="33"/>
      <c r="V115" s="33"/>
      <c r="W115" s="33"/>
      <c r="X115" s="33"/>
      <c r="Y115" s="33"/>
      <c r="Z115" s="33"/>
    </row>
    <row r="116" spans="1:26" ht="15" customHeight="1" x14ac:dyDescent="0.25">
      <c r="C116" s="13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X116" s="38"/>
      <c r="Y116" s="38"/>
      <c r="Z116" s="38"/>
    </row>
    <row r="117" spans="1:26" ht="15" customHeight="1" x14ac:dyDescent="0.25">
      <c r="A117" s="6" t="s">
        <v>9</v>
      </c>
      <c r="B117" s="22"/>
      <c r="C117" s="23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24"/>
      <c r="V117" s="24"/>
      <c r="W117" s="24"/>
      <c r="X117" s="38"/>
      <c r="Y117" s="38"/>
      <c r="Z117" s="38"/>
    </row>
    <row r="118" spans="1:26" ht="15" customHeight="1" x14ac:dyDescent="0.25">
      <c r="A118" s="109" t="s">
        <v>1</v>
      </c>
      <c r="B118" s="112" t="s">
        <v>31</v>
      </c>
      <c r="C118" s="114" t="s">
        <v>42</v>
      </c>
      <c r="D118" s="90" t="s">
        <v>32</v>
      </c>
      <c r="E118" s="91"/>
      <c r="F118" s="91"/>
      <c r="G118" s="91"/>
      <c r="H118" s="91"/>
      <c r="I118" s="91"/>
      <c r="J118" s="91"/>
      <c r="K118" s="91"/>
      <c r="L118" s="91"/>
      <c r="M118" s="91"/>
      <c r="N118" s="92"/>
      <c r="O118" s="93" t="s">
        <v>44</v>
      </c>
      <c r="P118" s="94"/>
      <c r="Q118" s="95"/>
      <c r="R118" s="93" t="s">
        <v>45</v>
      </c>
      <c r="S118" s="94"/>
      <c r="T118" s="95"/>
      <c r="U118" s="24"/>
      <c r="V118" s="24"/>
      <c r="W118" s="24"/>
      <c r="X118" s="38"/>
      <c r="Y118" s="38"/>
      <c r="Z118" s="38"/>
    </row>
    <row r="119" spans="1:26" ht="15" customHeight="1" x14ac:dyDescent="0.25">
      <c r="A119" s="110"/>
      <c r="B119" s="113"/>
      <c r="C119" s="115"/>
      <c r="D119" s="99" t="s">
        <v>46</v>
      </c>
      <c r="E119" s="92"/>
      <c r="F119" s="100" t="s">
        <v>47</v>
      </c>
      <c r="G119" s="92"/>
      <c r="H119" s="100" t="s">
        <v>48</v>
      </c>
      <c r="I119" s="92"/>
      <c r="J119" s="100" t="s">
        <v>49</v>
      </c>
      <c r="K119" s="92"/>
      <c r="L119" s="100" t="s">
        <v>39</v>
      </c>
      <c r="M119" s="91"/>
      <c r="N119" s="92"/>
      <c r="O119" s="96"/>
      <c r="P119" s="97"/>
      <c r="Q119" s="98"/>
      <c r="R119" s="96"/>
      <c r="S119" s="97"/>
      <c r="T119" s="98"/>
      <c r="U119" s="22"/>
      <c r="V119" s="22"/>
      <c r="W119" s="22"/>
      <c r="X119" s="38"/>
      <c r="Y119" s="38"/>
      <c r="Z119" s="38"/>
    </row>
    <row r="120" spans="1:26" ht="15" customHeight="1" x14ac:dyDescent="0.35">
      <c r="A120" s="111"/>
      <c r="B120" s="98"/>
      <c r="C120" s="116"/>
      <c r="D120" s="47" t="s">
        <v>2</v>
      </c>
      <c r="E120" s="48" t="s">
        <v>3</v>
      </c>
      <c r="F120" s="48" t="s">
        <v>2</v>
      </c>
      <c r="G120" s="48" t="s">
        <v>3</v>
      </c>
      <c r="H120" s="48" t="s">
        <v>2</v>
      </c>
      <c r="I120" s="48" t="s">
        <v>3</v>
      </c>
      <c r="J120" s="48" t="s">
        <v>2</v>
      </c>
      <c r="K120" s="48" t="s">
        <v>3</v>
      </c>
      <c r="L120" s="48" t="s">
        <v>2</v>
      </c>
      <c r="M120" s="48" t="s">
        <v>3</v>
      </c>
      <c r="N120" s="48" t="s">
        <v>50</v>
      </c>
      <c r="O120" s="49" t="s">
        <v>2</v>
      </c>
      <c r="P120" s="50" t="s">
        <v>3</v>
      </c>
      <c r="Q120" s="50" t="s">
        <v>51</v>
      </c>
      <c r="R120" s="50" t="s">
        <v>2</v>
      </c>
      <c r="S120" s="50" t="s">
        <v>3</v>
      </c>
      <c r="T120" s="50" t="s">
        <v>51</v>
      </c>
      <c r="U120" s="22"/>
      <c r="V120" s="22"/>
      <c r="W120" s="22"/>
      <c r="X120" s="38"/>
      <c r="Y120" s="38"/>
      <c r="Z120" s="38"/>
    </row>
    <row r="121" spans="1:26" ht="15" customHeight="1" x14ac:dyDescent="0.35">
      <c r="A121" s="51">
        <v>1</v>
      </c>
      <c r="B121" s="52" t="s">
        <v>52</v>
      </c>
      <c r="C121" s="53" t="s">
        <v>53</v>
      </c>
      <c r="D121" s="8">
        <v>8</v>
      </c>
      <c r="E121" s="29">
        <v>10</v>
      </c>
      <c r="F121" s="29">
        <v>14</v>
      </c>
      <c r="G121" s="29">
        <v>22</v>
      </c>
      <c r="H121" s="30"/>
      <c r="I121" s="30"/>
      <c r="J121" s="30"/>
      <c r="K121" s="30"/>
      <c r="L121" s="31">
        <f t="shared" ref="L121:M121" si="183">D121+F121+H121+J121</f>
        <v>22</v>
      </c>
      <c r="M121" s="31">
        <f t="shared" si="183"/>
        <v>32</v>
      </c>
      <c r="N121" s="31">
        <f t="shared" ref="N121:N141" si="184">L121+M121</f>
        <v>54</v>
      </c>
      <c r="O121" s="7"/>
      <c r="P121" s="31"/>
      <c r="Q121" s="31">
        <f t="shared" ref="Q121:Q141" si="185">O121+P121</f>
        <v>0</v>
      </c>
      <c r="R121" s="32">
        <f t="shared" ref="R121:S121" si="186">L121+O121</f>
        <v>22</v>
      </c>
      <c r="S121" s="32">
        <f t="shared" si="186"/>
        <v>32</v>
      </c>
      <c r="T121" s="32">
        <f t="shared" ref="T121:T141" si="187">R121+S121</f>
        <v>54</v>
      </c>
      <c r="U121" s="22"/>
      <c r="V121" s="22"/>
      <c r="W121" s="22"/>
      <c r="X121" s="38"/>
      <c r="Y121" s="38"/>
      <c r="Z121" s="38"/>
    </row>
    <row r="122" spans="1:26" ht="15" customHeight="1" x14ac:dyDescent="0.35">
      <c r="A122" s="54">
        <v>2</v>
      </c>
      <c r="B122" s="55" t="s">
        <v>54</v>
      </c>
      <c r="C122" s="56" t="s">
        <v>55</v>
      </c>
      <c r="D122" s="30"/>
      <c r="E122" s="30"/>
      <c r="F122" s="30"/>
      <c r="G122" s="30"/>
      <c r="H122" s="29">
        <v>5</v>
      </c>
      <c r="I122" s="29">
        <v>10</v>
      </c>
      <c r="J122" s="30"/>
      <c r="K122" s="30"/>
      <c r="L122" s="31">
        <f t="shared" ref="L122:M122" si="188">D122+F122+H122+J122</f>
        <v>5</v>
      </c>
      <c r="M122" s="31">
        <f t="shared" si="188"/>
        <v>10</v>
      </c>
      <c r="N122" s="31">
        <f t="shared" si="184"/>
        <v>15</v>
      </c>
      <c r="O122" s="31"/>
      <c r="P122" s="31"/>
      <c r="Q122" s="31">
        <f t="shared" si="185"/>
        <v>0</v>
      </c>
      <c r="R122" s="32">
        <f t="shared" ref="R122:S122" si="189">L122+O122</f>
        <v>5</v>
      </c>
      <c r="S122" s="32">
        <f t="shared" si="189"/>
        <v>10</v>
      </c>
      <c r="T122" s="32">
        <f t="shared" si="187"/>
        <v>15</v>
      </c>
      <c r="U122" s="33"/>
      <c r="V122" s="33"/>
      <c r="W122" s="33"/>
      <c r="X122" s="38"/>
      <c r="Y122" s="38"/>
      <c r="Z122" s="38"/>
    </row>
    <row r="123" spans="1:26" ht="15" customHeight="1" x14ac:dyDescent="0.35">
      <c r="A123" s="54">
        <v>3</v>
      </c>
      <c r="B123" s="55" t="s">
        <v>56</v>
      </c>
      <c r="C123" s="56" t="s">
        <v>57</v>
      </c>
      <c r="D123" s="30"/>
      <c r="E123" s="30"/>
      <c r="F123" s="30"/>
      <c r="G123" s="30"/>
      <c r="H123" s="29">
        <v>4</v>
      </c>
      <c r="I123" s="29">
        <v>5</v>
      </c>
      <c r="J123" s="30"/>
      <c r="K123" s="30"/>
      <c r="L123" s="31">
        <f t="shared" ref="L123:M123" si="190">D123+F123+H123+J123</f>
        <v>4</v>
      </c>
      <c r="M123" s="31">
        <f t="shared" si="190"/>
        <v>5</v>
      </c>
      <c r="N123" s="31">
        <f t="shared" si="184"/>
        <v>9</v>
      </c>
      <c r="O123" s="31"/>
      <c r="P123" s="31"/>
      <c r="Q123" s="31">
        <f t="shared" si="185"/>
        <v>0</v>
      </c>
      <c r="R123" s="32">
        <f t="shared" ref="R123:S123" si="191">L123+O123</f>
        <v>4</v>
      </c>
      <c r="S123" s="32">
        <f t="shared" si="191"/>
        <v>5</v>
      </c>
      <c r="T123" s="32">
        <f t="shared" si="187"/>
        <v>9</v>
      </c>
      <c r="U123" s="33"/>
      <c r="V123" s="33"/>
      <c r="W123" s="33"/>
      <c r="X123" s="38"/>
      <c r="Y123" s="38"/>
      <c r="Z123" s="38"/>
    </row>
    <row r="124" spans="1:26" ht="15" customHeight="1" x14ac:dyDescent="0.35">
      <c r="A124" s="54">
        <v>4</v>
      </c>
      <c r="B124" s="55" t="s">
        <v>58</v>
      </c>
      <c r="C124" s="56" t="s">
        <v>59</v>
      </c>
      <c r="D124" s="30"/>
      <c r="E124" s="30"/>
      <c r="F124" s="30"/>
      <c r="G124" s="30"/>
      <c r="H124" s="29">
        <v>1</v>
      </c>
      <c r="I124" s="29">
        <v>2</v>
      </c>
      <c r="J124" s="30"/>
      <c r="K124" s="30"/>
      <c r="L124" s="31">
        <f t="shared" ref="L124:M124" si="192">D124+F124+H124+J124</f>
        <v>1</v>
      </c>
      <c r="M124" s="31">
        <f t="shared" si="192"/>
        <v>2</v>
      </c>
      <c r="N124" s="31">
        <f t="shared" si="184"/>
        <v>3</v>
      </c>
      <c r="O124" s="31"/>
      <c r="P124" s="31"/>
      <c r="Q124" s="31">
        <f t="shared" si="185"/>
        <v>0</v>
      </c>
      <c r="R124" s="32">
        <f t="shared" ref="R124:S124" si="193">L124+O124</f>
        <v>1</v>
      </c>
      <c r="S124" s="32">
        <f t="shared" si="193"/>
        <v>2</v>
      </c>
      <c r="T124" s="32">
        <f t="shared" si="187"/>
        <v>3</v>
      </c>
      <c r="U124" s="38"/>
      <c r="V124" s="38"/>
      <c r="W124" s="38"/>
      <c r="X124" s="38"/>
      <c r="Y124" s="38"/>
      <c r="Z124" s="38"/>
    </row>
    <row r="125" spans="1:26" ht="15" customHeight="1" x14ac:dyDescent="0.35">
      <c r="A125" s="54">
        <v>5</v>
      </c>
      <c r="B125" s="55" t="s">
        <v>60</v>
      </c>
      <c r="C125" s="56" t="s">
        <v>61</v>
      </c>
      <c r="D125" s="30"/>
      <c r="E125" s="30"/>
      <c r="F125" s="29">
        <v>6</v>
      </c>
      <c r="G125" s="29">
        <v>5</v>
      </c>
      <c r="H125" s="29">
        <v>89</v>
      </c>
      <c r="I125" s="29">
        <v>98</v>
      </c>
      <c r="J125" s="30"/>
      <c r="K125" s="30"/>
      <c r="L125" s="31">
        <f t="shared" ref="L125:M125" si="194">D125+F125+H125+J125</f>
        <v>95</v>
      </c>
      <c r="M125" s="31">
        <f t="shared" si="194"/>
        <v>103</v>
      </c>
      <c r="N125" s="31">
        <f t="shared" si="184"/>
        <v>198</v>
      </c>
      <c r="O125" s="31"/>
      <c r="P125" s="31"/>
      <c r="Q125" s="31">
        <f t="shared" si="185"/>
        <v>0</v>
      </c>
      <c r="R125" s="32">
        <f t="shared" ref="R125:S125" si="195">L125+O125</f>
        <v>95</v>
      </c>
      <c r="S125" s="32">
        <f t="shared" si="195"/>
        <v>103</v>
      </c>
      <c r="T125" s="32">
        <f t="shared" si="187"/>
        <v>198</v>
      </c>
      <c r="U125" s="38"/>
      <c r="V125" s="38"/>
      <c r="W125" s="38"/>
      <c r="X125" s="38"/>
      <c r="Y125" s="38"/>
      <c r="Z125" s="38"/>
    </row>
    <row r="126" spans="1:26" ht="15" customHeight="1" x14ac:dyDescent="0.35">
      <c r="A126" s="54">
        <v>6</v>
      </c>
      <c r="B126" s="55" t="s">
        <v>62</v>
      </c>
      <c r="C126" s="56" t="s">
        <v>63</v>
      </c>
      <c r="D126" s="30"/>
      <c r="E126" s="30"/>
      <c r="F126" s="29">
        <v>3</v>
      </c>
      <c r="G126" s="29">
        <v>5</v>
      </c>
      <c r="H126" s="29">
        <v>23</v>
      </c>
      <c r="I126" s="29">
        <v>14</v>
      </c>
      <c r="J126" s="30"/>
      <c r="K126" s="30"/>
      <c r="L126" s="31">
        <f t="shared" ref="L126:M126" si="196">D126+F126+H126+J126</f>
        <v>26</v>
      </c>
      <c r="M126" s="31">
        <f t="shared" si="196"/>
        <v>19</v>
      </c>
      <c r="N126" s="31">
        <f t="shared" si="184"/>
        <v>45</v>
      </c>
      <c r="O126" s="31"/>
      <c r="P126" s="31"/>
      <c r="Q126" s="31">
        <f t="shared" si="185"/>
        <v>0</v>
      </c>
      <c r="R126" s="32">
        <f t="shared" ref="R126:S126" si="197">L126+O126</f>
        <v>26</v>
      </c>
      <c r="S126" s="32">
        <f t="shared" si="197"/>
        <v>19</v>
      </c>
      <c r="T126" s="32">
        <f t="shared" si="187"/>
        <v>45</v>
      </c>
      <c r="U126" s="38"/>
      <c r="V126" s="38"/>
      <c r="W126" s="38"/>
      <c r="X126" s="38"/>
      <c r="Y126" s="38"/>
      <c r="Z126" s="38"/>
    </row>
    <row r="127" spans="1:26" ht="15" customHeight="1" x14ac:dyDescent="0.35">
      <c r="A127" s="54">
        <v>7</v>
      </c>
      <c r="B127" s="55" t="s">
        <v>64</v>
      </c>
      <c r="C127" s="56" t="s">
        <v>65</v>
      </c>
      <c r="D127" s="30"/>
      <c r="E127" s="30"/>
      <c r="F127" s="30"/>
      <c r="G127" s="30"/>
      <c r="H127" s="30"/>
      <c r="I127" s="30"/>
      <c r="J127" s="30"/>
      <c r="K127" s="30"/>
      <c r="L127" s="31">
        <f t="shared" ref="L127:M127" si="198">D127+F127+H127+J127</f>
        <v>0</v>
      </c>
      <c r="M127" s="31">
        <f t="shared" si="198"/>
        <v>0</v>
      </c>
      <c r="N127" s="31">
        <f t="shared" si="184"/>
        <v>0</v>
      </c>
      <c r="O127" s="31"/>
      <c r="P127" s="31"/>
      <c r="Q127" s="31">
        <f t="shared" si="185"/>
        <v>0</v>
      </c>
      <c r="R127" s="32">
        <f t="shared" ref="R127:S127" si="199">L127+O127</f>
        <v>0</v>
      </c>
      <c r="S127" s="32">
        <f t="shared" si="199"/>
        <v>0</v>
      </c>
      <c r="T127" s="32">
        <f t="shared" si="187"/>
        <v>0</v>
      </c>
      <c r="U127" s="38"/>
      <c r="V127" s="38"/>
      <c r="W127" s="38"/>
      <c r="X127" s="38"/>
      <c r="Y127" s="38"/>
      <c r="Z127" s="38"/>
    </row>
    <row r="128" spans="1:26" ht="15" customHeight="1" x14ac:dyDescent="0.35">
      <c r="A128" s="54">
        <v>8</v>
      </c>
      <c r="B128" s="55" t="s">
        <v>66</v>
      </c>
      <c r="C128" s="56" t="s">
        <v>67</v>
      </c>
      <c r="D128" s="30"/>
      <c r="E128" s="30"/>
      <c r="F128" s="30"/>
      <c r="G128" s="30"/>
      <c r="H128" s="29">
        <v>1</v>
      </c>
      <c r="I128" s="30"/>
      <c r="J128" s="30"/>
      <c r="K128" s="30"/>
      <c r="L128" s="31">
        <f t="shared" ref="L128:M128" si="200">D128+F128+H128+J128</f>
        <v>1</v>
      </c>
      <c r="M128" s="31">
        <f t="shared" si="200"/>
        <v>0</v>
      </c>
      <c r="N128" s="31">
        <f t="shared" si="184"/>
        <v>1</v>
      </c>
      <c r="O128" s="31"/>
      <c r="P128" s="31"/>
      <c r="Q128" s="31">
        <f t="shared" si="185"/>
        <v>0</v>
      </c>
      <c r="R128" s="32">
        <f t="shared" ref="R128:S128" si="201">L128+O128</f>
        <v>1</v>
      </c>
      <c r="S128" s="32">
        <f t="shared" si="201"/>
        <v>0</v>
      </c>
      <c r="T128" s="32">
        <f t="shared" si="187"/>
        <v>1</v>
      </c>
      <c r="U128" s="38"/>
      <c r="V128" s="38"/>
      <c r="W128" s="38"/>
      <c r="X128" s="38"/>
      <c r="Y128" s="38"/>
      <c r="Z128" s="38"/>
    </row>
    <row r="129" spans="1:26" ht="15" customHeight="1" x14ac:dyDescent="0.35">
      <c r="A129" s="54">
        <v>9</v>
      </c>
      <c r="B129" s="55" t="s">
        <v>68</v>
      </c>
      <c r="C129" s="56" t="s">
        <v>69</v>
      </c>
      <c r="D129" s="30"/>
      <c r="E129" s="30"/>
      <c r="F129" s="30"/>
      <c r="G129" s="30"/>
      <c r="H129" s="29">
        <v>8</v>
      </c>
      <c r="I129" s="29">
        <v>10</v>
      </c>
      <c r="J129" s="30"/>
      <c r="K129" s="30"/>
      <c r="L129" s="31">
        <f t="shared" ref="L129:M129" si="202">D129+F129+H129+J129</f>
        <v>8</v>
      </c>
      <c r="M129" s="31">
        <f t="shared" si="202"/>
        <v>10</v>
      </c>
      <c r="N129" s="31">
        <f t="shared" si="184"/>
        <v>18</v>
      </c>
      <c r="O129" s="31"/>
      <c r="P129" s="31"/>
      <c r="Q129" s="31">
        <f t="shared" si="185"/>
        <v>0</v>
      </c>
      <c r="R129" s="32">
        <f t="shared" ref="R129:S129" si="203">L129+O129</f>
        <v>8</v>
      </c>
      <c r="S129" s="32">
        <f t="shared" si="203"/>
        <v>10</v>
      </c>
      <c r="T129" s="32">
        <f t="shared" si="187"/>
        <v>18</v>
      </c>
      <c r="U129" s="38"/>
      <c r="V129" s="38"/>
      <c r="W129" s="38"/>
      <c r="X129" s="38"/>
      <c r="Y129" s="38"/>
      <c r="Z129" s="38"/>
    </row>
    <row r="130" spans="1:26" ht="15" customHeight="1" x14ac:dyDescent="0.35">
      <c r="A130" s="54">
        <v>10</v>
      </c>
      <c r="B130" s="55" t="s">
        <v>70</v>
      </c>
      <c r="C130" s="56" t="s">
        <v>71</v>
      </c>
      <c r="D130" s="30"/>
      <c r="E130" s="30"/>
      <c r="F130" s="30"/>
      <c r="G130" s="30"/>
      <c r="H130" s="30"/>
      <c r="I130" s="30"/>
      <c r="J130" s="30"/>
      <c r="K130" s="30"/>
      <c r="L130" s="31">
        <f t="shared" ref="L130:M130" si="204">D130+F130+H130+J130</f>
        <v>0</v>
      </c>
      <c r="M130" s="31">
        <f t="shared" si="204"/>
        <v>0</v>
      </c>
      <c r="N130" s="31">
        <f t="shared" si="184"/>
        <v>0</v>
      </c>
      <c r="O130" s="31"/>
      <c r="P130" s="31"/>
      <c r="Q130" s="31">
        <f t="shared" si="185"/>
        <v>0</v>
      </c>
      <c r="R130" s="32">
        <f t="shared" ref="R130:S130" si="205">L130+O130</f>
        <v>0</v>
      </c>
      <c r="S130" s="32">
        <f t="shared" si="205"/>
        <v>0</v>
      </c>
      <c r="T130" s="32">
        <f t="shared" si="187"/>
        <v>0</v>
      </c>
      <c r="U130" s="38"/>
      <c r="V130" s="38"/>
      <c r="W130" s="38"/>
      <c r="X130" s="38"/>
      <c r="Y130" s="38"/>
      <c r="Z130" s="38"/>
    </row>
    <row r="131" spans="1:26" ht="15" customHeight="1" x14ac:dyDescent="0.35">
      <c r="A131" s="54">
        <v>11</v>
      </c>
      <c r="B131" s="55" t="s">
        <v>72</v>
      </c>
      <c r="C131" s="56" t="s">
        <v>73</v>
      </c>
      <c r="D131" s="30"/>
      <c r="E131" s="30"/>
      <c r="F131" s="30"/>
      <c r="G131" s="30"/>
      <c r="H131" s="30"/>
      <c r="I131" s="30"/>
      <c r="J131" s="30"/>
      <c r="K131" s="29">
        <v>1</v>
      </c>
      <c r="L131" s="31">
        <f t="shared" ref="L131:M131" si="206">D131+F131+H131+J131</f>
        <v>0</v>
      </c>
      <c r="M131" s="31">
        <f t="shared" si="206"/>
        <v>1</v>
      </c>
      <c r="N131" s="31">
        <f t="shared" si="184"/>
        <v>1</v>
      </c>
      <c r="O131" s="31"/>
      <c r="P131" s="31"/>
      <c r="Q131" s="31">
        <f t="shared" si="185"/>
        <v>0</v>
      </c>
      <c r="R131" s="32">
        <f t="shared" ref="R131:S131" si="207">L131+O131</f>
        <v>0</v>
      </c>
      <c r="S131" s="32">
        <f t="shared" si="207"/>
        <v>1</v>
      </c>
      <c r="T131" s="32">
        <f t="shared" si="187"/>
        <v>1</v>
      </c>
      <c r="U131" s="38"/>
      <c r="V131" s="38"/>
      <c r="W131" s="38"/>
      <c r="X131" s="38"/>
      <c r="Y131" s="38"/>
      <c r="Z131" s="38"/>
    </row>
    <row r="132" spans="1:26" ht="15" customHeight="1" x14ac:dyDescent="0.35">
      <c r="A132" s="54">
        <v>12</v>
      </c>
      <c r="B132" s="55" t="s">
        <v>74</v>
      </c>
      <c r="C132" s="56" t="s">
        <v>75</v>
      </c>
      <c r="D132" s="30"/>
      <c r="E132" s="30"/>
      <c r="F132" s="30"/>
      <c r="G132" s="30"/>
      <c r="H132" s="30"/>
      <c r="I132" s="30"/>
      <c r="J132" s="30"/>
      <c r="K132" s="30"/>
      <c r="L132" s="31">
        <f t="shared" ref="L132:M132" si="208">D132+F132+H132+J132</f>
        <v>0</v>
      </c>
      <c r="M132" s="31">
        <f t="shared" si="208"/>
        <v>0</v>
      </c>
      <c r="N132" s="31">
        <f t="shared" si="184"/>
        <v>0</v>
      </c>
      <c r="O132" s="31"/>
      <c r="P132" s="31"/>
      <c r="Q132" s="31">
        <f t="shared" si="185"/>
        <v>0</v>
      </c>
      <c r="R132" s="32">
        <f t="shared" ref="R132:S132" si="209">L132+O132</f>
        <v>0</v>
      </c>
      <c r="S132" s="32">
        <f t="shared" si="209"/>
        <v>0</v>
      </c>
      <c r="T132" s="32">
        <f t="shared" si="187"/>
        <v>0</v>
      </c>
      <c r="U132" s="38"/>
      <c r="V132" s="38"/>
      <c r="W132" s="38"/>
      <c r="X132" s="38"/>
      <c r="Y132" s="38"/>
      <c r="Z132" s="38"/>
    </row>
    <row r="133" spans="1:26" ht="15" customHeight="1" x14ac:dyDescent="0.35">
      <c r="A133" s="54">
        <v>13</v>
      </c>
      <c r="B133" s="55" t="s">
        <v>76</v>
      </c>
      <c r="C133" s="56" t="s">
        <v>77</v>
      </c>
      <c r="D133" s="30"/>
      <c r="E133" s="30"/>
      <c r="F133" s="30"/>
      <c r="G133" s="30"/>
      <c r="H133" s="30"/>
      <c r="I133" s="29">
        <v>1</v>
      </c>
      <c r="J133" s="30"/>
      <c r="K133" s="30"/>
      <c r="L133" s="31">
        <f t="shared" ref="L133:M133" si="210">D133+F133+H133+J133</f>
        <v>0</v>
      </c>
      <c r="M133" s="31">
        <f t="shared" si="210"/>
        <v>1</v>
      </c>
      <c r="N133" s="31">
        <f t="shared" si="184"/>
        <v>1</v>
      </c>
      <c r="O133" s="31"/>
      <c r="P133" s="31"/>
      <c r="Q133" s="31">
        <f t="shared" si="185"/>
        <v>0</v>
      </c>
      <c r="R133" s="32">
        <f t="shared" ref="R133:S133" si="211">L133+O133</f>
        <v>0</v>
      </c>
      <c r="S133" s="32">
        <f t="shared" si="211"/>
        <v>1</v>
      </c>
      <c r="T133" s="32">
        <f t="shared" si="187"/>
        <v>1</v>
      </c>
      <c r="U133" s="38"/>
      <c r="V133" s="38"/>
      <c r="W133" s="38"/>
      <c r="X133" s="38"/>
      <c r="Y133" s="38"/>
      <c r="Z133" s="38"/>
    </row>
    <row r="134" spans="1:26" ht="15" customHeight="1" x14ac:dyDescent="0.35">
      <c r="A134" s="54">
        <v>14</v>
      </c>
      <c r="B134" s="55" t="s">
        <v>78</v>
      </c>
      <c r="C134" s="56" t="s">
        <v>79</v>
      </c>
      <c r="D134" s="30"/>
      <c r="E134" s="30"/>
      <c r="F134" s="30"/>
      <c r="G134" s="30"/>
      <c r="H134" s="30"/>
      <c r="I134" s="30"/>
      <c r="J134" s="30"/>
      <c r="K134" s="30"/>
      <c r="L134" s="31">
        <f t="shared" ref="L134:M134" si="212">D134+F134+H134+J134</f>
        <v>0</v>
      </c>
      <c r="M134" s="31">
        <f t="shared" si="212"/>
        <v>0</v>
      </c>
      <c r="N134" s="31">
        <f t="shared" si="184"/>
        <v>0</v>
      </c>
      <c r="O134" s="31"/>
      <c r="P134" s="31"/>
      <c r="Q134" s="31">
        <f t="shared" si="185"/>
        <v>0</v>
      </c>
      <c r="R134" s="32">
        <f t="shared" ref="R134:S134" si="213">L134+O134</f>
        <v>0</v>
      </c>
      <c r="S134" s="32">
        <f t="shared" si="213"/>
        <v>0</v>
      </c>
      <c r="T134" s="32">
        <f t="shared" si="187"/>
        <v>0</v>
      </c>
      <c r="U134" s="38"/>
      <c r="V134" s="38"/>
      <c r="W134" s="38"/>
      <c r="X134" s="38"/>
      <c r="Y134" s="38"/>
      <c r="Z134" s="38"/>
    </row>
    <row r="135" spans="1:26" ht="15" customHeight="1" x14ac:dyDescent="0.35">
      <c r="A135" s="54">
        <v>15</v>
      </c>
      <c r="B135" s="55" t="s">
        <v>80</v>
      </c>
      <c r="C135" s="56" t="s">
        <v>81</v>
      </c>
      <c r="D135" s="30"/>
      <c r="E135" s="30"/>
      <c r="F135" s="30"/>
      <c r="G135" s="30"/>
      <c r="H135" s="30"/>
      <c r="I135" s="30"/>
      <c r="J135" s="30"/>
      <c r="K135" s="30"/>
      <c r="L135" s="31">
        <f t="shared" ref="L135:M135" si="214">D135+F135+H135+J135</f>
        <v>0</v>
      </c>
      <c r="M135" s="31">
        <f t="shared" si="214"/>
        <v>0</v>
      </c>
      <c r="N135" s="31">
        <f t="shared" si="184"/>
        <v>0</v>
      </c>
      <c r="O135" s="31"/>
      <c r="P135" s="31"/>
      <c r="Q135" s="31">
        <f t="shared" si="185"/>
        <v>0</v>
      </c>
      <c r="R135" s="32">
        <f t="shared" ref="R135:S135" si="215">L135+O135</f>
        <v>0</v>
      </c>
      <c r="S135" s="32">
        <f t="shared" si="215"/>
        <v>0</v>
      </c>
      <c r="T135" s="32">
        <f t="shared" si="187"/>
        <v>0</v>
      </c>
      <c r="U135" s="38"/>
      <c r="V135" s="38"/>
      <c r="W135" s="38"/>
      <c r="X135" s="38"/>
      <c r="Y135" s="38"/>
      <c r="Z135" s="38"/>
    </row>
    <row r="136" spans="1:26" ht="15" customHeight="1" x14ac:dyDescent="0.35">
      <c r="A136" s="54">
        <v>16</v>
      </c>
      <c r="B136" s="55" t="s">
        <v>82</v>
      </c>
      <c r="C136" s="56" t="s">
        <v>83</v>
      </c>
      <c r="D136" s="30"/>
      <c r="E136" s="30"/>
      <c r="F136" s="30"/>
      <c r="G136" s="30"/>
      <c r="H136" s="30"/>
      <c r="I136" s="30"/>
      <c r="J136" s="30"/>
      <c r="K136" s="30"/>
      <c r="L136" s="31">
        <f t="shared" ref="L136:M136" si="216">D136+F136+H136+J136</f>
        <v>0</v>
      </c>
      <c r="M136" s="31">
        <f t="shared" si="216"/>
        <v>0</v>
      </c>
      <c r="N136" s="31">
        <f t="shared" si="184"/>
        <v>0</v>
      </c>
      <c r="O136" s="31"/>
      <c r="P136" s="31"/>
      <c r="Q136" s="31">
        <f t="shared" si="185"/>
        <v>0</v>
      </c>
      <c r="R136" s="32">
        <f t="shared" ref="R136:S136" si="217">L136+O136</f>
        <v>0</v>
      </c>
      <c r="S136" s="32">
        <f t="shared" si="217"/>
        <v>0</v>
      </c>
      <c r="T136" s="32">
        <f t="shared" si="187"/>
        <v>0</v>
      </c>
      <c r="U136" s="38"/>
      <c r="V136" s="38"/>
      <c r="W136" s="38"/>
      <c r="X136" s="38"/>
      <c r="Y136" s="38"/>
      <c r="Z136" s="38"/>
    </row>
    <row r="137" spans="1:26" ht="15" customHeight="1" x14ac:dyDescent="0.35">
      <c r="A137" s="54">
        <v>17</v>
      </c>
      <c r="B137" s="55" t="s">
        <v>84</v>
      </c>
      <c r="C137" s="56" t="s">
        <v>85</v>
      </c>
      <c r="D137" s="30"/>
      <c r="E137" s="30"/>
      <c r="F137" s="30"/>
      <c r="G137" s="30"/>
      <c r="H137" s="30"/>
      <c r="I137" s="30"/>
      <c r="J137" s="30"/>
      <c r="K137" s="30"/>
      <c r="L137" s="31">
        <f t="shared" ref="L137:M137" si="218">D137+F137+H137+J137</f>
        <v>0</v>
      </c>
      <c r="M137" s="31">
        <f t="shared" si="218"/>
        <v>0</v>
      </c>
      <c r="N137" s="31">
        <f t="shared" si="184"/>
        <v>0</v>
      </c>
      <c r="O137" s="31"/>
      <c r="P137" s="31"/>
      <c r="Q137" s="31">
        <f t="shared" si="185"/>
        <v>0</v>
      </c>
      <c r="R137" s="32">
        <f t="shared" ref="R137:S137" si="219">L137+O137</f>
        <v>0</v>
      </c>
      <c r="S137" s="32">
        <f t="shared" si="219"/>
        <v>0</v>
      </c>
      <c r="T137" s="32">
        <f t="shared" si="187"/>
        <v>0</v>
      </c>
      <c r="U137" s="38"/>
      <c r="V137" s="38"/>
      <c r="W137" s="38"/>
      <c r="X137" s="38"/>
      <c r="Y137" s="38"/>
      <c r="Z137" s="38"/>
    </row>
    <row r="138" spans="1:26" ht="15" customHeight="1" x14ac:dyDescent="0.35">
      <c r="A138" s="54">
        <v>18</v>
      </c>
      <c r="B138" s="55" t="s">
        <v>86</v>
      </c>
      <c r="C138" s="56" t="s">
        <v>87</v>
      </c>
      <c r="D138" s="30"/>
      <c r="E138" s="30"/>
      <c r="F138" s="30"/>
      <c r="G138" s="30"/>
      <c r="H138" s="30"/>
      <c r="I138" s="30"/>
      <c r="J138" s="30"/>
      <c r="K138" s="30"/>
      <c r="L138" s="31">
        <f t="shared" ref="L138:M138" si="220">D138+F138+H138+J138</f>
        <v>0</v>
      </c>
      <c r="M138" s="31">
        <f t="shared" si="220"/>
        <v>0</v>
      </c>
      <c r="N138" s="31">
        <f t="shared" si="184"/>
        <v>0</v>
      </c>
      <c r="O138" s="31"/>
      <c r="P138" s="31"/>
      <c r="Q138" s="31">
        <f t="shared" si="185"/>
        <v>0</v>
      </c>
      <c r="R138" s="32">
        <f t="shared" ref="R138:S138" si="221">L138+O138</f>
        <v>0</v>
      </c>
      <c r="S138" s="32">
        <f t="shared" si="221"/>
        <v>0</v>
      </c>
      <c r="T138" s="32">
        <f t="shared" si="187"/>
        <v>0</v>
      </c>
      <c r="U138" s="38"/>
      <c r="V138" s="38"/>
      <c r="W138" s="38"/>
      <c r="X138" s="38"/>
      <c r="Y138" s="38"/>
      <c r="Z138" s="38"/>
    </row>
    <row r="139" spans="1:26" ht="15" customHeight="1" x14ac:dyDescent="0.35">
      <c r="A139" s="54">
        <v>19</v>
      </c>
      <c r="B139" s="55" t="s">
        <v>88</v>
      </c>
      <c r="C139" s="56" t="s">
        <v>89</v>
      </c>
      <c r="D139" s="30"/>
      <c r="E139" s="30"/>
      <c r="F139" s="30"/>
      <c r="G139" s="30"/>
      <c r="H139" s="30"/>
      <c r="I139" s="30"/>
      <c r="J139" s="30"/>
      <c r="K139" s="30"/>
      <c r="L139" s="31">
        <f t="shared" ref="L139:M139" si="222">D139+F139+H139+J139</f>
        <v>0</v>
      </c>
      <c r="M139" s="31">
        <f t="shared" si="222"/>
        <v>0</v>
      </c>
      <c r="N139" s="31">
        <f t="shared" si="184"/>
        <v>0</v>
      </c>
      <c r="O139" s="31"/>
      <c r="P139" s="31"/>
      <c r="Q139" s="31">
        <f t="shared" si="185"/>
        <v>0</v>
      </c>
      <c r="R139" s="32">
        <f t="shared" ref="R139:S139" si="223">L139+O139</f>
        <v>0</v>
      </c>
      <c r="S139" s="32">
        <f t="shared" si="223"/>
        <v>0</v>
      </c>
      <c r="T139" s="32">
        <f t="shared" si="187"/>
        <v>0</v>
      </c>
      <c r="U139" s="38"/>
      <c r="V139" s="38"/>
      <c r="W139" s="38"/>
      <c r="X139" s="38"/>
      <c r="Y139" s="38"/>
      <c r="Z139" s="38"/>
    </row>
    <row r="140" spans="1:26" ht="15" customHeight="1" x14ac:dyDescent="0.35">
      <c r="A140" s="57">
        <v>20</v>
      </c>
      <c r="B140" s="58" t="s">
        <v>90</v>
      </c>
      <c r="C140" s="59"/>
      <c r="D140" s="30"/>
      <c r="E140" s="30"/>
      <c r="F140" s="30"/>
      <c r="G140" s="30"/>
      <c r="H140" s="30"/>
      <c r="I140" s="30"/>
      <c r="J140" s="30"/>
      <c r="K140" s="30"/>
      <c r="L140" s="31">
        <f t="shared" ref="L140:M140" si="224">D140+F140+H140+J140</f>
        <v>0</v>
      </c>
      <c r="M140" s="31">
        <f t="shared" si="224"/>
        <v>0</v>
      </c>
      <c r="N140" s="31">
        <f t="shared" si="184"/>
        <v>0</v>
      </c>
      <c r="O140" s="31"/>
      <c r="P140" s="31"/>
      <c r="Q140" s="31">
        <f t="shared" si="185"/>
        <v>0</v>
      </c>
      <c r="R140" s="32">
        <f t="shared" ref="R140:S140" si="225">L140+O140</f>
        <v>0</v>
      </c>
      <c r="S140" s="32">
        <f t="shared" si="225"/>
        <v>0</v>
      </c>
      <c r="T140" s="32">
        <f t="shared" si="187"/>
        <v>0</v>
      </c>
      <c r="U140" s="38"/>
      <c r="V140" s="38"/>
      <c r="W140" s="38"/>
      <c r="X140" s="38"/>
      <c r="Y140" s="38"/>
      <c r="Z140" s="38"/>
    </row>
    <row r="141" spans="1:26" ht="15" customHeight="1" x14ac:dyDescent="0.35">
      <c r="A141" s="51"/>
      <c r="B141" s="52" t="s">
        <v>4</v>
      </c>
      <c r="C141" s="53"/>
      <c r="D141" s="42">
        <f t="shared" ref="D141:M141" si="226">SUM(D121:D140)</f>
        <v>8</v>
      </c>
      <c r="E141" s="42">
        <f t="shared" si="226"/>
        <v>10</v>
      </c>
      <c r="F141" s="42">
        <f t="shared" si="226"/>
        <v>23</v>
      </c>
      <c r="G141" s="42">
        <f t="shared" si="226"/>
        <v>32</v>
      </c>
      <c r="H141" s="42">
        <f t="shared" si="226"/>
        <v>131</v>
      </c>
      <c r="I141" s="42">
        <f t="shared" si="226"/>
        <v>140</v>
      </c>
      <c r="J141" s="42">
        <f t="shared" si="226"/>
        <v>0</v>
      </c>
      <c r="K141" s="42">
        <f t="shared" si="226"/>
        <v>1</v>
      </c>
      <c r="L141" s="42">
        <f t="shared" si="226"/>
        <v>162</v>
      </c>
      <c r="M141" s="42">
        <f t="shared" si="226"/>
        <v>183</v>
      </c>
      <c r="N141" s="42">
        <f t="shared" si="184"/>
        <v>345</v>
      </c>
      <c r="O141" s="42">
        <f t="shared" ref="O141:P141" si="227">SUM(O121:O140)</f>
        <v>0</v>
      </c>
      <c r="P141" s="42">
        <f t="shared" si="227"/>
        <v>0</v>
      </c>
      <c r="Q141" s="42">
        <f t="shared" si="185"/>
        <v>0</v>
      </c>
      <c r="R141" s="42">
        <f t="shared" ref="R141:S141" si="228">SUM(R121:R140)</f>
        <v>162</v>
      </c>
      <c r="S141" s="42">
        <f t="shared" si="228"/>
        <v>183</v>
      </c>
      <c r="T141" s="42">
        <f t="shared" si="187"/>
        <v>345</v>
      </c>
      <c r="U141" s="38"/>
      <c r="V141" s="38"/>
      <c r="W141" s="38"/>
      <c r="X141" s="38"/>
      <c r="Y141" s="38"/>
      <c r="Z141" s="38"/>
    </row>
    <row r="142" spans="1:26" ht="15" customHeight="1" x14ac:dyDescent="0.35">
      <c r="A142" s="43"/>
      <c r="B142" s="22"/>
      <c r="C142" s="22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5"/>
      <c r="T142" s="45"/>
      <c r="U142" s="33"/>
      <c r="V142" s="33"/>
      <c r="W142" s="33"/>
      <c r="X142" s="38"/>
      <c r="Y142" s="38"/>
      <c r="Z142" s="38"/>
    </row>
    <row r="143" spans="1:26" ht="15" customHeight="1" x14ac:dyDescent="0.25">
      <c r="C143" s="13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X143" s="38"/>
      <c r="Y143" s="38"/>
      <c r="Z143" s="38"/>
    </row>
    <row r="144" spans="1:26" ht="15" customHeight="1" x14ac:dyDescent="0.25">
      <c r="A144" s="6" t="s">
        <v>10</v>
      </c>
      <c r="B144" s="22"/>
      <c r="C144" s="23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24"/>
      <c r="V144" s="24"/>
      <c r="W144" s="24"/>
      <c r="X144" s="38"/>
      <c r="Y144" s="38"/>
      <c r="Z144" s="38"/>
    </row>
    <row r="145" spans="1:26" ht="15" customHeight="1" x14ac:dyDescent="0.25">
      <c r="A145" s="109" t="s">
        <v>1</v>
      </c>
      <c r="B145" s="109" t="s">
        <v>31</v>
      </c>
      <c r="C145" s="117" t="s">
        <v>42</v>
      </c>
      <c r="D145" s="106" t="s">
        <v>32</v>
      </c>
      <c r="E145" s="91"/>
      <c r="F145" s="91"/>
      <c r="G145" s="91"/>
      <c r="H145" s="91"/>
      <c r="I145" s="91"/>
      <c r="J145" s="91"/>
      <c r="K145" s="91"/>
      <c r="L145" s="91"/>
      <c r="M145" s="91"/>
      <c r="N145" s="92"/>
      <c r="O145" s="93" t="s">
        <v>44</v>
      </c>
      <c r="P145" s="94"/>
      <c r="Q145" s="95"/>
      <c r="R145" s="93" t="s">
        <v>45</v>
      </c>
      <c r="S145" s="94"/>
      <c r="T145" s="95"/>
      <c r="U145" s="24"/>
      <c r="V145" s="24"/>
      <c r="W145" s="24"/>
      <c r="X145" s="38"/>
      <c r="Y145" s="38"/>
      <c r="Z145" s="38"/>
    </row>
    <row r="146" spans="1:26" ht="15" customHeight="1" x14ac:dyDescent="0.25">
      <c r="A146" s="110"/>
      <c r="B146" s="110"/>
      <c r="C146" s="110"/>
      <c r="D146" s="101" t="s">
        <v>46</v>
      </c>
      <c r="E146" s="92"/>
      <c r="F146" s="101" t="s">
        <v>47</v>
      </c>
      <c r="G146" s="92"/>
      <c r="H146" s="101" t="s">
        <v>48</v>
      </c>
      <c r="I146" s="92"/>
      <c r="J146" s="101" t="s">
        <v>49</v>
      </c>
      <c r="K146" s="92"/>
      <c r="L146" s="101" t="s">
        <v>39</v>
      </c>
      <c r="M146" s="91"/>
      <c r="N146" s="92"/>
      <c r="O146" s="96"/>
      <c r="P146" s="97"/>
      <c r="Q146" s="98"/>
      <c r="R146" s="96"/>
      <c r="S146" s="97"/>
      <c r="T146" s="98"/>
      <c r="U146" s="22"/>
      <c r="V146" s="22"/>
      <c r="W146" s="22"/>
      <c r="X146" s="38"/>
      <c r="Y146" s="38"/>
      <c r="Z146" s="38"/>
    </row>
    <row r="147" spans="1:26" ht="15" customHeight="1" x14ac:dyDescent="0.35">
      <c r="A147" s="111"/>
      <c r="B147" s="111"/>
      <c r="C147" s="111"/>
      <c r="D147" s="60" t="s">
        <v>2</v>
      </c>
      <c r="E147" s="60" t="s">
        <v>3</v>
      </c>
      <c r="F147" s="60" t="s">
        <v>2</v>
      </c>
      <c r="G147" s="60" t="s">
        <v>3</v>
      </c>
      <c r="H147" s="60" t="s">
        <v>2</v>
      </c>
      <c r="I147" s="60" t="s">
        <v>3</v>
      </c>
      <c r="J147" s="60" t="s">
        <v>2</v>
      </c>
      <c r="K147" s="60" t="s">
        <v>3</v>
      </c>
      <c r="L147" s="60" t="s">
        <v>2</v>
      </c>
      <c r="M147" s="60" t="s">
        <v>3</v>
      </c>
      <c r="N147" s="60" t="s">
        <v>50</v>
      </c>
      <c r="O147" s="61" t="s">
        <v>2</v>
      </c>
      <c r="P147" s="61" t="s">
        <v>3</v>
      </c>
      <c r="Q147" s="61" t="s">
        <v>51</v>
      </c>
      <c r="R147" s="61" t="s">
        <v>2</v>
      </c>
      <c r="S147" s="61" t="s">
        <v>3</v>
      </c>
      <c r="T147" s="61" t="s">
        <v>51</v>
      </c>
      <c r="U147" s="22"/>
      <c r="V147" s="22"/>
      <c r="W147" s="22"/>
      <c r="X147" s="38"/>
      <c r="Y147" s="38"/>
      <c r="Z147" s="38"/>
    </row>
    <row r="148" spans="1:26" ht="15" customHeight="1" x14ac:dyDescent="0.35">
      <c r="A148" s="51">
        <v>1</v>
      </c>
      <c r="B148" s="62" t="s">
        <v>52</v>
      </c>
      <c r="C148" s="63" t="s">
        <v>53</v>
      </c>
      <c r="D148" s="8">
        <v>8</v>
      </c>
      <c r="E148" s="29">
        <v>12</v>
      </c>
      <c r="F148" s="29">
        <v>11</v>
      </c>
      <c r="G148" s="29">
        <v>21</v>
      </c>
      <c r="H148" s="30"/>
      <c r="I148" s="30"/>
      <c r="J148" s="30"/>
      <c r="K148" s="30"/>
      <c r="L148" s="31">
        <f t="shared" ref="L148:M148" si="229">D148+F148+H148+J148</f>
        <v>19</v>
      </c>
      <c r="M148" s="31">
        <f t="shared" si="229"/>
        <v>33</v>
      </c>
      <c r="N148" s="31">
        <f t="shared" ref="N148:N168" si="230">L148+M148</f>
        <v>52</v>
      </c>
      <c r="O148" s="7"/>
      <c r="P148" s="31"/>
      <c r="Q148" s="31">
        <f t="shared" ref="Q148:Q168" si="231">O148+P148</f>
        <v>0</v>
      </c>
      <c r="R148" s="32">
        <f t="shared" ref="R148:S148" si="232">L148+O148</f>
        <v>19</v>
      </c>
      <c r="S148" s="32">
        <f t="shared" si="232"/>
        <v>33</v>
      </c>
      <c r="T148" s="32">
        <f t="shared" ref="T148:T168" si="233">R148+S148</f>
        <v>52</v>
      </c>
      <c r="U148" s="22"/>
      <c r="V148" s="22"/>
      <c r="W148" s="22"/>
      <c r="X148" s="38"/>
      <c r="Y148" s="38"/>
      <c r="Z148" s="38"/>
    </row>
    <row r="149" spans="1:26" ht="15" customHeight="1" x14ac:dyDescent="0.35">
      <c r="A149" s="51">
        <v>2</v>
      </c>
      <c r="B149" s="62" t="s">
        <v>54</v>
      </c>
      <c r="C149" s="63" t="s">
        <v>55</v>
      </c>
      <c r="D149" s="30"/>
      <c r="E149" s="30"/>
      <c r="F149" s="30"/>
      <c r="G149" s="30"/>
      <c r="H149" s="29">
        <v>5</v>
      </c>
      <c r="I149" s="29">
        <v>7</v>
      </c>
      <c r="J149" s="30"/>
      <c r="K149" s="30"/>
      <c r="L149" s="31">
        <f t="shared" ref="L149:M149" si="234">D149+F149+H149+J149</f>
        <v>5</v>
      </c>
      <c r="M149" s="31">
        <f t="shared" si="234"/>
        <v>7</v>
      </c>
      <c r="N149" s="31">
        <f t="shared" si="230"/>
        <v>12</v>
      </c>
      <c r="O149" s="31"/>
      <c r="P149" s="31"/>
      <c r="Q149" s="31">
        <f t="shared" si="231"/>
        <v>0</v>
      </c>
      <c r="R149" s="32">
        <f t="shared" ref="R149:S149" si="235">L149+O149</f>
        <v>5</v>
      </c>
      <c r="S149" s="32">
        <f t="shared" si="235"/>
        <v>7</v>
      </c>
      <c r="T149" s="32">
        <f t="shared" si="233"/>
        <v>12</v>
      </c>
      <c r="U149" s="33"/>
      <c r="V149" s="33"/>
      <c r="W149" s="33"/>
      <c r="X149" s="38"/>
      <c r="Y149" s="38"/>
      <c r="Z149" s="38"/>
    </row>
    <row r="150" spans="1:26" ht="15" customHeight="1" x14ac:dyDescent="0.35">
      <c r="A150" s="51">
        <v>3</v>
      </c>
      <c r="B150" s="62" t="s">
        <v>56</v>
      </c>
      <c r="C150" s="63" t="s">
        <v>57</v>
      </c>
      <c r="D150" s="30"/>
      <c r="E150" s="30"/>
      <c r="F150" s="30"/>
      <c r="G150" s="29">
        <v>5</v>
      </c>
      <c r="H150" s="29">
        <v>3</v>
      </c>
      <c r="I150" s="29">
        <v>5</v>
      </c>
      <c r="J150" s="30"/>
      <c r="K150" s="30"/>
      <c r="L150" s="31">
        <f t="shared" ref="L150:M150" si="236">D150+F150+H150+J150</f>
        <v>3</v>
      </c>
      <c r="M150" s="31">
        <f t="shared" si="236"/>
        <v>10</v>
      </c>
      <c r="N150" s="31">
        <f t="shared" si="230"/>
        <v>13</v>
      </c>
      <c r="O150" s="31"/>
      <c r="P150" s="31"/>
      <c r="Q150" s="31">
        <f t="shared" si="231"/>
        <v>0</v>
      </c>
      <c r="R150" s="32">
        <f t="shared" ref="R150:S150" si="237">L150+O150</f>
        <v>3</v>
      </c>
      <c r="S150" s="32">
        <f t="shared" si="237"/>
        <v>10</v>
      </c>
      <c r="T150" s="32">
        <f t="shared" si="233"/>
        <v>13</v>
      </c>
      <c r="U150" s="33"/>
      <c r="V150" s="33"/>
      <c r="W150" s="33"/>
      <c r="X150" s="38"/>
      <c r="Y150" s="38"/>
      <c r="Z150" s="38"/>
    </row>
    <row r="151" spans="1:26" ht="15" customHeight="1" x14ac:dyDescent="0.35">
      <c r="A151" s="51">
        <v>4</v>
      </c>
      <c r="B151" s="62" t="s">
        <v>58</v>
      </c>
      <c r="C151" s="63" t="s">
        <v>59</v>
      </c>
      <c r="D151" s="30"/>
      <c r="E151" s="30"/>
      <c r="F151" s="30"/>
      <c r="G151" s="30"/>
      <c r="H151" s="29">
        <v>1</v>
      </c>
      <c r="I151" s="29">
        <v>6</v>
      </c>
      <c r="J151" s="30"/>
      <c r="K151" s="30"/>
      <c r="L151" s="31">
        <f t="shared" ref="L151:M151" si="238">D151+F151+H151+J151</f>
        <v>1</v>
      </c>
      <c r="M151" s="31">
        <f t="shared" si="238"/>
        <v>6</v>
      </c>
      <c r="N151" s="31">
        <f t="shared" si="230"/>
        <v>7</v>
      </c>
      <c r="O151" s="31"/>
      <c r="P151" s="31"/>
      <c r="Q151" s="31">
        <f t="shared" si="231"/>
        <v>0</v>
      </c>
      <c r="R151" s="32">
        <f t="shared" ref="R151:S151" si="239">L151+O151</f>
        <v>1</v>
      </c>
      <c r="S151" s="32">
        <f t="shared" si="239"/>
        <v>6</v>
      </c>
      <c r="T151" s="32">
        <f t="shared" si="233"/>
        <v>7</v>
      </c>
      <c r="U151" s="38"/>
      <c r="V151" s="38"/>
      <c r="W151" s="38"/>
      <c r="X151" s="38"/>
      <c r="Y151" s="38"/>
      <c r="Z151" s="38"/>
    </row>
    <row r="152" spans="1:26" ht="15" customHeight="1" x14ac:dyDescent="0.35">
      <c r="A152" s="51">
        <v>5</v>
      </c>
      <c r="B152" s="62" t="s">
        <v>60</v>
      </c>
      <c r="C152" s="63" t="s">
        <v>61</v>
      </c>
      <c r="D152" s="30"/>
      <c r="E152" s="30"/>
      <c r="F152" s="29">
        <v>6</v>
      </c>
      <c r="G152" s="29">
        <v>9</v>
      </c>
      <c r="H152" s="29">
        <v>68</v>
      </c>
      <c r="I152" s="29">
        <v>83</v>
      </c>
      <c r="J152" s="30"/>
      <c r="K152" s="30"/>
      <c r="L152" s="31">
        <f t="shared" ref="L152:M152" si="240">D152+F152+H152+J152</f>
        <v>74</v>
      </c>
      <c r="M152" s="31">
        <f t="shared" si="240"/>
        <v>92</v>
      </c>
      <c r="N152" s="31">
        <f t="shared" si="230"/>
        <v>166</v>
      </c>
      <c r="O152" s="31"/>
      <c r="P152" s="31"/>
      <c r="Q152" s="31">
        <f t="shared" si="231"/>
        <v>0</v>
      </c>
      <c r="R152" s="32">
        <f t="shared" ref="R152:S152" si="241">L152+O152</f>
        <v>74</v>
      </c>
      <c r="S152" s="32">
        <f t="shared" si="241"/>
        <v>92</v>
      </c>
      <c r="T152" s="32">
        <f t="shared" si="233"/>
        <v>166</v>
      </c>
      <c r="U152" s="38"/>
      <c r="V152" s="38"/>
      <c r="W152" s="38"/>
      <c r="X152" s="38"/>
      <c r="Y152" s="38"/>
      <c r="Z152" s="38"/>
    </row>
    <row r="153" spans="1:26" ht="15" customHeight="1" x14ac:dyDescent="0.35">
      <c r="A153" s="51">
        <v>6</v>
      </c>
      <c r="B153" s="62" t="s">
        <v>62</v>
      </c>
      <c r="C153" s="63" t="s">
        <v>63</v>
      </c>
      <c r="D153" s="30"/>
      <c r="E153" s="30"/>
      <c r="F153" s="30"/>
      <c r="G153" s="29">
        <v>5</v>
      </c>
      <c r="H153" s="29">
        <v>15</v>
      </c>
      <c r="I153" s="29">
        <v>17</v>
      </c>
      <c r="J153" s="30"/>
      <c r="K153" s="30"/>
      <c r="L153" s="31">
        <f t="shared" ref="L153:M153" si="242">D153+F153+H153+J153</f>
        <v>15</v>
      </c>
      <c r="M153" s="31">
        <f t="shared" si="242"/>
        <v>22</v>
      </c>
      <c r="N153" s="31">
        <f t="shared" si="230"/>
        <v>37</v>
      </c>
      <c r="O153" s="31"/>
      <c r="P153" s="31"/>
      <c r="Q153" s="31">
        <f t="shared" si="231"/>
        <v>0</v>
      </c>
      <c r="R153" s="32">
        <f t="shared" ref="R153:S153" si="243">L153+O153</f>
        <v>15</v>
      </c>
      <c r="S153" s="32">
        <f t="shared" si="243"/>
        <v>22</v>
      </c>
      <c r="T153" s="32">
        <f t="shared" si="233"/>
        <v>37</v>
      </c>
      <c r="U153" s="38"/>
      <c r="V153" s="38"/>
      <c r="W153" s="38"/>
      <c r="X153" s="38"/>
      <c r="Y153" s="38"/>
      <c r="Z153" s="38"/>
    </row>
    <row r="154" spans="1:26" ht="15" customHeight="1" x14ac:dyDescent="0.35">
      <c r="A154" s="51">
        <v>7</v>
      </c>
      <c r="B154" s="62" t="s">
        <v>64</v>
      </c>
      <c r="C154" s="63" t="s">
        <v>65</v>
      </c>
      <c r="D154" s="30"/>
      <c r="E154" s="30"/>
      <c r="F154" s="30"/>
      <c r="G154" s="30"/>
      <c r="H154" s="30"/>
      <c r="I154" s="30"/>
      <c r="J154" s="30"/>
      <c r="K154" s="30"/>
      <c r="L154" s="31">
        <f t="shared" ref="L154:M154" si="244">D154+F154+H154+J154</f>
        <v>0</v>
      </c>
      <c r="M154" s="31">
        <f t="shared" si="244"/>
        <v>0</v>
      </c>
      <c r="N154" s="31">
        <f t="shared" si="230"/>
        <v>0</v>
      </c>
      <c r="O154" s="31"/>
      <c r="P154" s="31"/>
      <c r="Q154" s="31">
        <f t="shared" si="231"/>
        <v>0</v>
      </c>
      <c r="R154" s="32">
        <f t="shared" ref="R154:S154" si="245">L154+O154</f>
        <v>0</v>
      </c>
      <c r="S154" s="32">
        <f t="shared" si="245"/>
        <v>0</v>
      </c>
      <c r="T154" s="32">
        <f t="shared" si="233"/>
        <v>0</v>
      </c>
      <c r="U154" s="38"/>
      <c r="V154" s="38"/>
      <c r="W154" s="38"/>
      <c r="X154" s="38"/>
      <c r="Y154" s="38"/>
      <c r="Z154" s="38"/>
    </row>
    <row r="155" spans="1:26" ht="15" customHeight="1" x14ac:dyDescent="0.35">
      <c r="A155" s="51">
        <v>8</v>
      </c>
      <c r="B155" s="62" t="s">
        <v>66</v>
      </c>
      <c r="C155" s="63" t="s">
        <v>67</v>
      </c>
      <c r="D155" s="30"/>
      <c r="E155" s="30"/>
      <c r="F155" s="30"/>
      <c r="G155" s="30"/>
      <c r="H155" s="30"/>
      <c r="I155" s="30"/>
      <c r="J155" s="30"/>
      <c r="K155" s="30"/>
      <c r="L155" s="31">
        <f t="shared" ref="L155:M155" si="246">D155+F155+H155+J155</f>
        <v>0</v>
      </c>
      <c r="M155" s="31">
        <f t="shared" si="246"/>
        <v>0</v>
      </c>
      <c r="N155" s="31">
        <f t="shared" si="230"/>
        <v>0</v>
      </c>
      <c r="O155" s="31"/>
      <c r="P155" s="31"/>
      <c r="Q155" s="31">
        <f t="shared" si="231"/>
        <v>0</v>
      </c>
      <c r="R155" s="32">
        <f t="shared" ref="R155:S155" si="247">L155+O155</f>
        <v>0</v>
      </c>
      <c r="S155" s="32">
        <f t="shared" si="247"/>
        <v>0</v>
      </c>
      <c r="T155" s="32">
        <f t="shared" si="233"/>
        <v>0</v>
      </c>
      <c r="U155" s="38"/>
      <c r="V155" s="38"/>
      <c r="W155" s="38"/>
      <c r="X155" s="38"/>
      <c r="Y155" s="38"/>
      <c r="Z155" s="38"/>
    </row>
    <row r="156" spans="1:26" ht="15" customHeight="1" x14ac:dyDescent="0.35">
      <c r="A156" s="51">
        <v>9</v>
      </c>
      <c r="B156" s="62" t="s">
        <v>68</v>
      </c>
      <c r="C156" s="63" t="s">
        <v>69</v>
      </c>
      <c r="D156" s="30"/>
      <c r="E156" s="30"/>
      <c r="F156" s="30"/>
      <c r="G156" s="30"/>
      <c r="H156" s="30"/>
      <c r="I156" s="29">
        <v>1</v>
      </c>
      <c r="J156" s="29">
        <v>1</v>
      </c>
      <c r="K156" s="30"/>
      <c r="L156" s="31">
        <f t="shared" ref="L156:M156" si="248">D156+F156+H156+J156</f>
        <v>1</v>
      </c>
      <c r="M156" s="31">
        <f t="shared" si="248"/>
        <v>1</v>
      </c>
      <c r="N156" s="31">
        <f t="shared" si="230"/>
        <v>2</v>
      </c>
      <c r="O156" s="31"/>
      <c r="P156" s="31"/>
      <c r="Q156" s="31">
        <f t="shared" si="231"/>
        <v>0</v>
      </c>
      <c r="R156" s="32">
        <f t="shared" ref="R156:S156" si="249">L156+O156</f>
        <v>1</v>
      </c>
      <c r="S156" s="32">
        <f t="shared" si="249"/>
        <v>1</v>
      </c>
      <c r="T156" s="32">
        <f t="shared" si="233"/>
        <v>2</v>
      </c>
      <c r="U156" s="38"/>
      <c r="V156" s="38"/>
      <c r="W156" s="38"/>
      <c r="X156" s="38"/>
      <c r="Y156" s="38"/>
      <c r="Z156" s="38"/>
    </row>
    <row r="157" spans="1:26" ht="15" customHeight="1" x14ac:dyDescent="0.35">
      <c r="A157" s="51">
        <v>10</v>
      </c>
      <c r="B157" s="62" t="s">
        <v>70</v>
      </c>
      <c r="C157" s="63" t="s">
        <v>71</v>
      </c>
      <c r="D157" s="30"/>
      <c r="E157" s="30"/>
      <c r="F157" s="30"/>
      <c r="G157" s="30"/>
      <c r="H157" s="30"/>
      <c r="I157" s="30"/>
      <c r="J157" s="30"/>
      <c r="K157" s="30"/>
      <c r="L157" s="31">
        <f t="shared" ref="L157:M157" si="250">D157+F157+H157+J157</f>
        <v>0</v>
      </c>
      <c r="M157" s="31">
        <f t="shared" si="250"/>
        <v>0</v>
      </c>
      <c r="N157" s="31">
        <f t="shared" si="230"/>
        <v>0</v>
      </c>
      <c r="O157" s="31"/>
      <c r="P157" s="31"/>
      <c r="Q157" s="31">
        <f t="shared" si="231"/>
        <v>0</v>
      </c>
      <c r="R157" s="32">
        <f t="shared" ref="R157:S157" si="251">L157+O157</f>
        <v>0</v>
      </c>
      <c r="S157" s="32">
        <f t="shared" si="251"/>
        <v>0</v>
      </c>
      <c r="T157" s="32">
        <f t="shared" si="233"/>
        <v>0</v>
      </c>
      <c r="U157" s="38"/>
      <c r="V157" s="38"/>
      <c r="W157" s="38"/>
      <c r="X157" s="38"/>
      <c r="Y157" s="38"/>
      <c r="Z157" s="38"/>
    </row>
    <row r="158" spans="1:26" ht="15" customHeight="1" x14ac:dyDescent="0.35">
      <c r="A158" s="51">
        <v>11</v>
      </c>
      <c r="B158" s="62" t="s">
        <v>72</v>
      </c>
      <c r="C158" s="63" t="s">
        <v>73</v>
      </c>
      <c r="D158" s="30"/>
      <c r="E158" s="30"/>
      <c r="F158" s="30"/>
      <c r="G158" s="30"/>
      <c r="H158" s="30"/>
      <c r="I158" s="30"/>
      <c r="J158" s="30"/>
      <c r="K158" s="30"/>
      <c r="L158" s="31">
        <f t="shared" ref="L158:M158" si="252">D158+F158+H158+J158</f>
        <v>0</v>
      </c>
      <c r="M158" s="31">
        <f t="shared" si="252"/>
        <v>0</v>
      </c>
      <c r="N158" s="31">
        <f t="shared" si="230"/>
        <v>0</v>
      </c>
      <c r="O158" s="31"/>
      <c r="P158" s="31"/>
      <c r="Q158" s="31">
        <f t="shared" si="231"/>
        <v>0</v>
      </c>
      <c r="R158" s="32">
        <f t="shared" ref="R158:S158" si="253">L158+O158</f>
        <v>0</v>
      </c>
      <c r="S158" s="32">
        <f t="shared" si="253"/>
        <v>0</v>
      </c>
      <c r="T158" s="32">
        <f t="shared" si="233"/>
        <v>0</v>
      </c>
      <c r="U158" s="38"/>
      <c r="V158" s="38"/>
      <c r="W158" s="38"/>
      <c r="X158" s="38"/>
      <c r="Y158" s="38"/>
      <c r="Z158" s="38"/>
    </row>
    <row r="159" spans="1:26" ht="15" customHeight="1" x14ac:dyDescent="0.35">
      <c r="A159" s="51">
        <v>12</v>
      </c>
      <c r="B159" s="62" t="s">
        <v>74</v>
      </c>
      <c r="C159" s="63" t="s">
        <v>75</v>
      </c>
      <c r="D159" s="30"/>
      <c r="E159" s="30"/>
      <c r="F159" s="30"/>
      <c r="G159" s="30"/>
      <c r="H159" s="30"/>
      <c r="I159" s="30"/>
      <c r="J159" s="30"/>
      <c r="K159" s="30"/>
      <c r="L159" s="31">
        <f t="shared" ref="L159:M159" si="254">D159+F159+H159+J159</f>
        <v>0</v>
      </c>
      <c r="M159" s="31">
        <f t="shared" si="254"/>
        <v>0</v>
      </c>
      <c r="N159" s="31">
        <f t="shared" si="230"/>
        <v>0</v>
      </c>
      <c r="O159" s="31"/>
      <c r="P159" s="31"/>
      <c r="Q159" s="31">
        <f t="shared" si="231"/>
        <v>0</v>
      </c>
      <c r="R159" s="32">
        <f t="shared" ref="R159:S159" si="255">L159+O159</f>
        <v>0</v>
      </c>
      <c r="S159" s="32">
        <f t="shared" si="255"/>
        <v>0</v>
      </c>
      <c r="T159" s="32">
        <f t="shared" si="233"/>
        <v>0</v>
      </c>
      <c r="U159" s="38"/>
      <c r="V159" s="38"/>
      <c r="W159" s="38"/>
      <c r="X159" s="38"/>
      <c r="Y159" s="38"/>
      <c r="Z159" s="38"/>
    </row>
    <row r="160" spans="1:26" ht="15" customHeight="1" x14ac:dyDescent="0.35">
      <c r="A160" s="51">
        <v>13</v>
      </c>
      <c r="B160" s="62" t="s">
        <v>76</v>
      </c>
      <c r="C160" s="63" t="s">
        <v>77</v>
      </c>
      <c r="D160" s="30"/>
      <c r="E160" s="30"/>
      <c r="F160" s="30"/>
      <c r="G160" s="30"/>
      <c r="H160" s="30"/>
      <c r="I160" s="29">
        <v>1</v>
      </c>
      <c r="J160" s="30"/>
      <c r="K160" s="30"/>
      <c r="L160" s="31">
        <f t="shared" ref="L160:M160" si="256">D160+F160+H160+J160</f>
        <v>0</v>
      </c>
      <c r="M160" s="31">
        <f t="shared" si="256"/>
        <v>1</v>
      </c>
      <c r="N160" s="31">
        <f t="shared" si="230"/>
        <v>1</v>
      </c>
      <c r="O160" s="31"/>
      <c r="P160" s="31"/>
      <c r="Q160" s="31">
        <f t="shared" si="231"/>
        <v>0</v>
      </c>
      <c r="R160" s="32">
        <f t="shared" ref="R160:S160" si="257">L160+O160</f>
        <v>0</v>
      </c>
      <c r="S160" s="32">
        <f t="shared" si="257"/>
        <v>1</v>
      </c>
      <c r="T160" s="32">
        <f t="shared" si="233"/>
        <v>1</v>
      </c>
      <c r="U160" s="38"/>
      <c r="V160" s="38"/>
      <c r="W160" s="38"/>
      <c r="X160" s="38"/>
      <c r="Y160" s="38"/>
      <c r="Z160" s="38"/>
    </row>
    <row r="161" spans="1:26" ht="15" customHeight="1" x14ac:dyDescent="0.35">
      <c r="A161" s="51">
        <v>14</v>
      </c>
      <c r="B161" s="62" t="s">
        <v>78</v>
      </c>
      <c r="C161" s="63" t="s">
        <v>79</v>
      </c>
      <c r="D161" s="30"/>
      <c r="E161" s="30"/>
      <c r="F161" s="30"/>
      <c r="G161" s="30"/>
      <c r="H161" s="30"/>
      <c r="I161" s="30"/>
      <c r="J161" s="30"/>
      <c r="K161" s="30"/>
      <c r="L161" s="31">
        <f t="shared" ref="L161:M161" si="258">D161+F161+H161+J161</f>
        <v>0</v>
      </c>
      <c r="M161" s="31">
        <f t="shared" si="258"/>
        <v>0</v>
      </c>
      <c r="N161" s="31">
        <f t="shared" si="230"/>
        <v>0</v>
      </c>
      <c r="O161" s="31"/>
      <c r="P161" s="31"/>
      <c r="Q161" s="31">
        <f t="shared" si="231"/>
        <v>0</v>
      </c>
      <c r="R161" s="32">
        <f t="shared" ref="R161:S161" si="259">L161+O161</f>
        <v>0</v>
      </c>
      <c r="S161" s="32">
        <f t="shared" si="259"/>
        <v>0</v>
      </c>
      <c r="T161" s="32">
        <f t="shared" si="233"/>
        <v>0</v>
      </c>
      <c r="U161" s="38"/>
      <c r="V161" s="38"/>
      <c r="W161" s="38"/>
      <c r="X161" s="38"/>
      <c r="Y161" s="38"/>
      <c r="Z161" s="38"/>
    </row>
    <row r="162" spans="1:26" ht="15" customHeight="1" x14ac:dyDescent="0.35">
      <c r="A162" s="51">
        <v>15</v>
      </c>
      <c r="B162" s="62" t="s">
        <v>80</v>
      </c>
      <c r="C162" s="63" t="s">
        <v>81</v>
      </c>
      <c r="D162" s="30"/>
      <c r="E162" s="30"/>
      <c r="F162" s="30"/>
      <c r="G162" s="30"/>
      <c r="H162" s="30"/>
      <c r="I162" s="30"/>
      <c r="J162" s="30"/>
      <c r="K162" s="30"/>
      <c r="L162" s="31">
        <f t="shared" ref="L162:M162" si="260">D162+F162+H162+J162</f>
        <v>0</v>
      </c>
      <c r="M162" s="31">
        <f t="shared" si="260"/>
        <v>0</v>
      </c>
      <c r="N162" s="31">
        <f t="shared" si="230"/>
        <v>0</v>
      </c>
      <c r="O162" s="31"/>
      <c r="P162" s="31"/>
      <c r="Q162" s="31">
        <f t="shared" si="231"/>
        <v>0</v>
      </c>
      <c r="R162" s="32">
        <f t="shared" ref="R162:S162" si="261">L162+O162</f>
        <v>0</v>
      </c>
      <c r="S162" s="32">
        <f t="shared" si="261"/>
        <v>0</v>
      </c>
      <c r="T162" s="32">
        <f t="shared" si="233"/>
        <v>0</v>
      </c>
      <c r="U162" s="38"/>
      <c r="V162" s="38"/>
      <c r="W162" s="38"/>
      <c r="X162" s="38"/>
      <c r="Y162" s="38"/>
      <c r="Z162" s="38"/>
    </row>
    <row r="163" spans="1:26" ht="15" customHeight="1" x14ac:dyDescent="0.35">
      <c r="A163" s="51">
        <v>16</v>
      </c>
      <c r="B163" s="62" t="s">
        <v>82</v>
      </c>
      <c r="C163" s="63" t="s">
        <v>83</v>
      </c>
      <c r="D163" s="30"/>
      <c r="E163" s="30"/>
      <c r="F163" s="30"/>
      <c r="G163" s="30"/>
      <c r="H163" s="30"/>
      <c r="I163" s="30"/>
      <c r="J163" s="30"/>
      <c r="K163" s="30"/>
      <c r="L163" s="31">
        <f t="shared" ref="L163:M163" si="262">D163+F163+H163+J163</f>
        <v>0</v>
      </c>
      <c r="M163" s="31">
        <f t="shared" si="262"/>
        <v>0</v>
      </c>
      <c r="N163" s="31">
        <f t="shared" si="230"/>
        <v>0</v>
      </c>
      <c r="O163" s="31"/>
      <c r="P163" s="31"/>
      <c r="Q163" s="31">
        <f t="shared" si="231"/>
        <v>0</v>
      </c>
      <c r="R163" s="32">
        <f t="shared" ref="R163:S163" si="263">L163+O163</f>
        <v>0</v>
      </c>
      <c r="S163" s="32">
        <f t="shared" si="263"/>
        <v>0</v>
      </c>
      <c r="T163" s="32">
        <f t="shared" si="233"/>
        <v>0</v>
      </c>
      <c r="U163" s="38"/>
      <c r="V163" s="38"/>
      <c r="W163" s="38"/>
      <c r="X163" s="38"/>
      <c r="Y163" s="38"/>
      <c r="Z163" s="38"/>
    </row>
    <row r="164" spans="1:26" ht="15" customHeight="1" x14ac:dyDescent="0.35">
      <c r="A164" s="51">
        <v>17</v>
      </c>
      <c r="B164" s="62" t="s">
        <v>84</v>
      </c>
      <c r="C164" s="63" t="s">
        <v>85</v>
      </c>
      <c r="D164" s="30"/>
      <c r="E164" s="30"/>
      <c r="F164" s="30"/>
      <c r="G164" s="30"/>
      <c r="H164" s="30"/>
      <c r="I164" s="30"/>
      <c r="J164" s="30"/>
      <c r="K164" s="30"/>
      <c r="L164" s="31">
        <f t="shared" ref="L164:M164" si="264">D164+F164+H164+J164</f>
        <v>0</v>
      </c>
      <c r="M164" s="31">
        <f t="shared" si="264"/>
        <v>0</v>
      </c>
      <c r="N164" s="31">
        <f t="shared" si="230"/>
        <v>0</v>
      </c>
      <c r="O164" s="31"/>
      <c r="P164" s="31"/>
      <c r="Q164" s="31">
        <f t="shared" si="231"/>
        <v>0</v>
      </c>
      <c r="R164" s="32">
        <f t="shared" ref="R164:S164" si="265">L164+O164</f>
        <v>0</v>
      </c>
      <c r="S164" s="32">
        <f t="shared" si="265"/>
        <v>0</v>
      </c>
      <c r="T164" s="32">
        <f t="shared" si="233"/>
        <v>0</v>
      </c>
      <c r="U164" s="38"/>
      <c r="V164" s="38"/>
      <c r="W164" s="38"/>
      <c r="X164" s="38"/>
      <c r="Y164" s="38"/>
      <c r="Z164" s="38"/>
    </row>
    <row r="165" spans="1:26" ht="15" customHeight="1" x14ac:dyDescent="0.35">
      <c r="A165" s="51">
        <v>18</v>
      </c>
      <c r="B165" s="62" t="s">
        <v>86</v>
      </c>
      <c r="C165" s="63" t="s">
        <v>87</v>
      </c>
      <c r="D165" s="30"/>
      <c r="E165" s="30"/>
      <c r="F165" s="30"/>
      <c r="G165" s="30"/>
      <c r="H165" s="30"/>
      <c r="I165" s="30"/>
      <c r="J165" s="30"/>
      <c r="K165" s="30"/>
      <c r="L165" s="31">
        <f t="shared" ref="L165:M165" si="266">D165+F165+H165+J165</f>
        <v>0</v>
      </c>
      <c r="M165" s="31">
        <f t="shared" si="266"/>
        <v>0</v>
      </c>
      <c r="N165" s="31">
        <f t="shared" si="230"/>
        <v>0</v>
      </c>
      <c r="O165" s="31"/>
      <c r="P165" s="31"/>
      <c r="Q165" s="31">
        <f t="shared" si="231"/>
        <v>0</v>
      </c>
      <c r="R165" s="32">
        <f t="shared" ref="R165:S165" si="267">L165+O165</f>
        <v>0</v>
      </c>
      <c r="S165" s="32">
        <f t="shared" si="267"/>
        <v>0</v>
      </c>
      <c r="T165" s="32">
        <f t="shared" si="233"/>
        <v>0</v>
      </c>
      <c r="U165" s="38"/>
      <c r="V165" s="38"/>
      <c r="W165" s="38"/>
      <c r="X165" s="38"/>
      <c r="Y165" s="38"/>
      <c r="Z165" s="38"/>
    </row>
    <row r="166" spans="1:26" ht="15" customHeight="1" x14ac:dyDescent="0.35">
      <c r="A166" s="51">
        <v>19</v>
      </c>
      <c r="B166" s="62" t="s">
        <v>88</v>
      </c>
      <c r="C166" s="63" t="s">
        <v>89</v>
      </c>
      <c r="D166" s="30"/>
      <c r="E166" s="30"/>
      <c r="F166" s="30"/>
      <c r="G166" s="30"/>
      <c r="H166" s="30"/>
      <c r="I166" s="30"/>
      <c r="J166" s="30"/>
      <c r="K166" s="30"/>
      <c r="L166" s="31">
        <f t="shared" ref="L166:M166" si="268">D166+F166+H166+J166</f>
        <v>0</v>
      </c>
      <c r="M166" s="31">
        <f t="shared" si="268"/>
        <v>0</v>
      </c>
      <c r="N166" s="31">
        <f t="shared" si="230"/>
        <v>0</v>
      </c>
      <c r="O166" s="31"/>
      <c r="P166" s="31"/>
      <c r="Q166" s="31">
        <f t="shared" si="231"/>
        <v>0</v>
      </c>
      <c r="R166" s="32">
        <f t="shared" ref="R166:S166" si="269">L166+O166</f>
        <v>0</v>
      </c>
      <c r="S166" s="32">
        <f t="shared" si="269"/>
        <v>0</v>
      </c>
      <c r="T166" s="32">
        <f t="shared" si="233"/>
        <v>0</v>
      </c>
      <c r="U166" s="38"/>
      <c r="V166" s="38"/>
      <c r="W166" s="38"/>
      <c r="X166" s="38"/>
      <c r="Y166" s="38"/>
      <c r="Z166" s="38"/>
    </row>
    <row r="167" spans="1:26" ht="15" customHeight="1" x14ac:dyDescent="0.35">
      <c r="A167" s="51">
        <v>20</v>
      </c>
      <c r="B167" s="62" t="s">
        <v>90</v>
      </c>
      <c r="C167" s="63"/>
      <c r="D167" s="30"/>
      <c r="E167" s="30"/>
      <c r="F167" s="30"/>
      <c r="G167" s="29">
        <v>2</v>
      </c>
      <c r="H167" s="30"/>
      <c r="I167" s="30"/>
      <c r="J167" s="30"/>
      <c r="K167" s="30"/>
      <c r="L167" s="31">
        <f t="shared" ref="L167:M167" si="270">D167+F167+H167+J167</f>
        <v>0</v>
      </c>
      <c r="M167" s="31">
        <f t="shared" si="270"/>
        <v>2</v>
      </c>
      <c r="N167" s="31">
        <f t="shared" si="230"/>
        <v>2</v>
      </c>
      <c r="O167" s="31"/>
      <c r="P167" s="31"/>
      <c r="Q167" s="31">
        <f t="shared" si="231"/>
        <v>0</v>
      </c>
      <c r="R167" s="32">
        <f t="shared" ref="R167:S167" si="271">L167+O167</f>
        <v>0</v>
      </c>
      <c r="S167" s="32">
        <f t="shared" si="271"/>
        <v>2</v>
      </c>
      <c r="T167" s="32">
        <f t="shared" si="233"/>
        <v>2</v>
      </c>
      <c r="U167" s="38"/>
      <c r="V167" s="38"/>
      <c r="W167" s="38"/>
      <c r="X167" s="38"/>
      <c r="Y167" s="38"/>
      <c r="Z167" s="38"/>
    </row>
    <row r="168" spans="1:26" ht="15" customHeight="1" x14ac:dyDescent="0.35">
      <c r="A168" s="51"/>
      <c r="B168" s="62" t="s">
        <v>4</v>
      </c>
      <c r="C168" s="63"/>
      <c r="D168" s="64">
        <f t="shared" ref="D168:M168" si="272">SUM(D148:D167)</f>
        <v>8</v>
      </c>
      <c r="E168" s="64">
        <f t="shared" si="272"/>
        <v>12</v>
      </c>
      <c r="F168" s="64">
        <f t="shared" si="272"/>
        <v>17</v>
      </c>
      <c r="G168" s="64">
        <f t="shared" si="272"/>
        <v>42</v>
      </c>
      <c r="H168" s="64">
        <f t="shared" si="272"/>
        <v>92</v>
      </c>
      <c r="I168" s="64">
        <f t="shared" si="272"/>
        <v>120</v>
      </c>
      <c r="J168" s="64">
        <f t="shared" si="272"/>
        <v>1</v>
      </c>
      <c r="K168" s="64">
        <f t="shared" si="272"/>
        <v>0</v>
      </c>
      <c r="L168" s="64">
        <f t="shared" si="272"/>
        <v>118</v>
      </c>
      <c r="M168" s="64">
        <f t="shared" si="272"/>
        <v>174</v>
      </c>
      <c r="N168" s="64">
        <f t="shared" si="230"/>
        <v>292</v>
      </c>
      <c r="O168" s="64">
        <f t="shared" ref="O168:P168" si="273">SUM(O148:O167)</f>
        <v>0</v>
      </c>
      <c r="P168" s="64">
        <f t="shared" si="273"/>
        <v>0</v>
      </c>
      <c r="Q168" s="64">
        <f t="shared" si="231"/>
        <v>0</v>
      </c>
      <c r="R168" s="64">
        <f t="shared" ref="R168:S168" si="274">SUM(R148:R167)</f>
        <v>118</v>
      </c>
      <c r="S168" s="64">
        <f t="shared" si="274"/>
        <v>174</v>
      </c>
      <c r="T168" s="64">
        <f t="shared" si="233"/>
        <v>292</v>
      </c>
      <c r="U168" s="38"/>
      <c r="V168" s="38"/>
      <c r="W168" s="38"/>
      <c r="X168" s="38"/>
      <c r="Y168" s="38"/>
      <c r="Z168" s="38"/>
    </row>
    <row r="169" spans="1:26" ht="15" customHeight="1" x14ac:dyDescent="0.35">
      <c r="A169" s="43"/>
      <c r="B169" s="22"/>
      <c r="C169" s="22"/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5"/>
      <c r="T169" s="45"/>
      <c r="U169" s="33"/>
      <c r="V169" s="33"/>
      <c r="W169" s="33"/>
      <c r="X169" s="38"/>
      <c r="Y169" s="38"/>
      <c r="Z169" s="38"/>
    </row>
    <row r="170" spans="1:26" ht="15" customHeight="1" x14ac:dyDescent="0.25">
      <c r="C170" s="13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X170" s="38"/>
      <c r="Y170" s="38"/>
      <c r="Z170" s="38"/>
    </row>
    <row r="171" spans="1:26" ht="15" customHeight="1" x14ac:dyDescent="0.25">
      <c r="A171" s="6" t="s">
        <v>11</v>
      </c>
      <c r="B171" s="22"/>
      <c r="C171" s="23"/>
      <c r="D171" s="46"/>
      <c r="E171" s="46"/>
      <c r="F171" s="46"/>
      <c r="G171" s="46"/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24"/>
      <c r="V171" s="24"/>
      <c r="W171" s="24"/>
      <c r="X171" s="38"/>
      <c r="Y171" s="38"/>
      <c r="Z171" s="38"/>
    </row>
    <row r="172" spans="1:26" ht="15" customHeight="1" x14ac:dyDescent="0.25">
      <c r="A172" s="109" t="s">
        <v>1</v>
      </c>
      <c r="B172" s="112" t="s">
        <v>31</v>
      </c>
      <c r="C172" s="114" t="s">
        <v>42</v>
      </c>
      <c r="D172" s="90" t="s">
        <v>32</v>
      </c>
      <c r="E172" s="91"/>
      <c r="F172" s="91"/>
      <c r="G172" s="91"/>
      <c r="H172" s="91"/>
      <c r="I172" s="91"/>
      <c r="J172" s="91"/>
      <c r="K172" s="91"/>
      <c r="L172" s="91"/>
      <c r="M172" s="91"/>
      <c r="N172" s="92"/>
      <c r="O172" s="93" t="s">
        <v>44</v>
      </c>
      <c r="P172" s="94"/>
      <c r="Q172" s="95"/>
      <c r="R172" s="93" t="s">
        <v>45</v>
      </c>
      <c r="S172" s="94"/>
      <c r="T172" s="95"/>
      <c r="U172" s="24"/>
      <c r="V172" s="24"/>
      <c r="W172" s="24"/>
      <c r="X172" s="38"/>
      <c r="Y172" s="38"/>
      <c r="Z172" s="38"/>
    </row>
    <row r="173" spans="1:26" ht="15" customHeight="1" x14ac:dyDescent="0.25">
      <c r="A173" s="110"/>
      <c r="B173" s="113"/>
      <c r="C173" s="115"/>
      <c r="D173" s="99" t="s">
        <v>46</v>
      </c>
      <c r="E173" s="92"/>
      <c r="F173" s="100" t="s">
        <v>47</v>
      </c>
      <c r="G173" s="92"/>
      <c r="H173" s="100" t="s">
        <v>48</v>
      </c>
      <c r="I173" s="92"/>
      <c r="J173" s="100" t="s">
        <v>49</v>
      </c>
      <c r="K173" s="92"/>
      <c r="L173" s="100" t="s">
        <v>39</v>
      </c>
      <c r="M173" s="91"/>
      <c r="N173" s="92"/>
      <c r="O173" s="96"/>
      <c r="P173" s="97"/>
      <c r="Q173" s="98"/>
      <c r="R173" s="96"/>
      <c r="S173" s="97"/>
      <c r="T173" s="98"/>
      <c r="U173" s="22"/>
      <c r="V173" s="22"/>
      <c r="W173" s="22"/>
      <c r="X173" s="38"/>
      <c r="Y173" s="38"/>
      <c r="Z173" s="38"/>
    </row>
    <row r="174" spans="1:26" ht="15" customHeight="1" x14ac:dyDescent="0.35">
      <c r="A174" s="111"/>
      <c r="B174" s="98"/>
      <c r="C174" s="116"/>
      <c r="D174" s="47" t="s">
        <v>2</v>
      </c>
      <c r="E174" s="48" t="s">
        <v>3</v>
      </c>
      <c r="F174" s="48" t="s">
        <v>2</v>
      </c>
      <c r="G174" s="48" t="s">
        <v>3</v>
      </c>
      <c r="H174" s="48" t="s">
        <v>2</v>
      </c>
      <c r="I174" s="48" t="s">
        <v>3</v>
      </c>
      <c r="J174" s="48" t="s">
        <v>2</v>
      </c>
      <c r="K174" s="48" t="s">
        <v>3</v>
      </c>
      <c r="L174" s="48" t="s">
        <v>2</v>
      </c>
      <c r="M174" s="48" t="s">
        <v>3</v>
      </c>
      <c r="N174" s="48" t="s">
        <v>50</v>
      </c>
      <c r="O174" s="49" t="s">
        <v>2</v>
      </c>
      <c r="P174" s="50" t="s">
        <v>3</v>
      </c>
      <c r="Q174" s="50" t="s">
        <v>51</v>
      </c>
      <c r="R174" s="50" t="s">
        <v>2</v>
      </c>
      <c r="S174" s="50" t="s">
        <v>3</v>
      </c>
      <c r="T174" s="50" t="s">
        <v>51</v>
      </c>
      <c r="U174" s="22"/>
      <c r="V174" s="22"/>
      <c r="W174" s="22"/>
      <c r="X174" s="38"/>
      <c r="Y174" s="38"/>
      <c r="Z174" s="38"/>
    </row>
    <row r="175" spans="1:26" ht="15" customHeight="1" x14ac:dyDescent="0.35">
      <c r="A175" s="51">
        <v>1</v>
      </c>
      <c r="B175" s="52" t="s">
        <v>52</v>
      </c>
      <c r="C175" s="53" t="s">
        <v>53</v>
      </c>
      <c r="D175" s="8">
        <v>9</v>
      </c>
      <c r="E175" s="29">
        <v>15</v>
      </c>
      <c r="F175" s="29">
        <v>18</v>
      </c>
      <c r="G175" s="29">
        <v>34</v>
      </c>
      <c r="H175" s="30"/>
      <c r="I175" s="30"/>
      <c r="J175" s="30"/>
      <c r="K175" s="30"/>
      <c r="L175" s="31">
        <f t="shared" ref="L175:M175" si="275">D175+F175+H175+J175</f>
        <v>27</v>
      </c>
      <c r="M175" s="31">
        <f t="shared" si="275"/>
        <v>49</v>
      </c>
      <c r="N175" s="31">
        <f t="shared" ref="N175:N195" si="276">L175+M175</f>
        <v>76</v>
      </c>
      <c r="O175" s="7"/>
      <c r="P175" s="31"/>
      <c r="Q175" s="31">
        <f t="shared" ref="Q175:Q195" si="277">O175+P175</f>
        <v>0</v>
      </c>
      <c r="R175" s="32">
        <f t="shared" ref="R175:S175" si="278">L175+O175</f>
        <v>27</v>
      </c>
      <c r="S175" s="32">
        <f t="shared" si="278"/>
        <v>49</v>
      </c>
      <c r="T175" s="32">
        <f t="shared" ref="T175:T195" si="279">R175+S175</f>
        <v>76</v>
      </c>
      <c r="U175" s="22"/>
      <c r="V175" s="22"/>
      <c r="W175" s="22"/>
      <c r="X175" s="38"/>
      <c r="Y175" s="38"/>
      <c r="Z175" s="38"/>
    </row>
    <row r="176" spans="1:26" ht="15" customHeight="1" x14ac:dyDescent="0.35">
      <c r="A176" s="54">
        <v>2</v>
      </c>
      <c r="B176" s="55" t="s">
        <v>54</v>
      </c>
      <c r="C176" s="56" t="s">
        <v>55</v>
      </c>
      <c r="D176" s="30"/>
      <c r="E176" s="30"/>
      <c r="F176" s="30"/>
      <c r="G176" s="30"/>
      <c r="H176" s="29">
        <v>6</v>
      </c>
      <c r="I176" s="29">
        <v>6</v>
      </c>
      <c r="J176" s="30"/>
      <c r="K176" s="30"/>
      <c r="L176" s="31">
        <f t="shared" ref="L176:M176" si="280">D176+F176+H176+J176</f>
        <v>6</v>
      </c>
      <c r="M176" s="31">
        <f t="shared" si="280"/>
        <v>6</v>
      </c>
      <c r="N176" s="31">
        <f t="shared" si="276"/>
        <v>12</v>
      </c>
      <c r="O176" s="31"/>
      <c r="P176" s="31"/>
      <c r="Q176" s="31">
        <f t="shared" si="277"/>
        <v>0</v>
      </c>
      <c r="R176" s="32">
        <f t="shared" ref="R176:S176" si="281">L176+O176</f>
        <v>6</v>
      </c>
      <c r="S176" s="32">
        <f t="shared" si="281"/>
        <v>6</v>
      </c>
      <c r="T176" s="32">
        <f t="shared" si="279"/>
        <v>12</v>
      </c>
      <c r="U176" s="33"/>
      <c r="V176" s="33"/>
      <c r="W176" s="33"/>
      <c r="X176" s="38"/>
      <c r="Y176" s="38"/>
      <c r="Z176" s="38"/>
    </row>
    <row r="177" spans="1:26" ht="15" customHeight="1" x14ac:dyDescent="0.35">
      <c r="A177" s="54">
        <v>3</v>
      </c>
      <c r="B177" s="55" t="s">
        <v>56</v>
      </c>
      <c r="C177" s="56" t="s">
        <v>57</v>
      </c>
      <c r="D177" s="30"/>
      <c r="E177" s="30"/>
      <c r="F177" s="30"/>
      <c r="G177" s="30"/>
      <c r="H177" s="29">
        <v>5</v>
      </c>
      <c r="I177" s="29">
        <v>8</v>
      </c>
      <c r="J177" s="30"/>
      <c r="K177" s="30"/>
      <c r="L177" s="31">
        <f t="shared" ref="L177:M177" si="282">D177+F177+H177+J177</f>
        <v>5</v>
      </c>
      <c r="M177" s="31">
        <f t="shared" si="282"/>
        <v>8</v>
      </c>
      <c r="N177" s="31">
        <f t="shared" si="276"/>
        <v>13</v>
      </c>
      <c r="O177" s="31"/>
      <c r="P177" s="31"/>
      <c r="Q177" s="31">
        <f t="shared" si="277"/>
        <v>0</v>
      </c>
      <c r="R177" s="32">
        <f t="shared" ref="R177:S177" si="283">L177+O177</f>
        <v>5</v>
      </c>
      <c r="S177" s="32">
        <f t="shared" si="283"/>
        <v>8</v>
      </c>
      <c r="T177" s="32">
        <f t="shared" si="279"/>
        <v>13</v>
      </c>
      <c r="U177" s="33"/>
      <c r="V177" s="33"/>
      <c r="W177" s="33"/>
      <c r="X177" s="38"/>
      <c r="Y177" s="38"/>
      <c r="Z177" s="38"/>
    </row>
    <row r="178" spans="1:26" ht="15" customHeight="1" x14ac:dyDescent="0.35">
      <c r="A178" s="54">
        <v>4</v>
      </c>
      <c r="B178" s="55" t="s">
        <v>58</v>
      </c>
      <c r="C178" s="56" t="s">
        <v>59</v>
      </c>
      <c r="D178" s="30"/>
      <c r="E178" s="30"/>
      <c r="F178" s="30"/>
      <c r="G178" s="30"/>
      <c r="H178" s="30"/>
      <c r="I178" s="29">
        <v>5</v>
      </c>
      <c r="J178" s="30"/>
      <c r="K178" s="30"/>
      <c r="L178" s="31">
        <f t="shared" ref="L178:M178" si="284">D178+F178+H178+J178</f>
        <v>0</v>
      </c>
      <c r="M178" s="31">
        <f t="shared" si="284"/>
        <v>5</v>
      </c>
      <c r="N178" s="31">
        <f t="shared" si="276"/>
        <v>5</v>
      </c>
      <c r="O178" s="31"/>
      <c r="P178" s="31"/>
      <c r="Q178" s="31">
        <f t="shared" si="277"/>
        <v>0</v>
      </c>
      <c r="R178" s="32">
        <f t="shared" ref="R178:S178" si="285">L178+O178</f>
        <v>0</v>
      </c>
      <c r="S178" s="32">
        <f t="shared" si="285"/>
        <v>5</v>
      </c>
      <c r="T178" s="32">
        <f t="shared" si="279"/>
        <v>5</v>
      </c>
      <c r="U178" s="38"/>
      <c r="V178" s="38"/>
      <c r="W178" s="38"/>
      <c r="X178" s="38"/>
      <c r="Y178" s="38"/>
      <c r="Z178" s="38"/>
    </row>
    <row r="179" spans="1:26" ht="15" customHeight="1" x14ac:dyDescent="0.35">
      <c r="A179" s="54">
        <v>5</v>
      </c>
      <c r="B179" s="55" t="s">
        <v>60</v>
      </c>
      <c r="C179" s="56" t="s">
        <v>61</v>
      </c>
      <c r="D179" s="30"/>
      <c r="E179" s="30"/>
      <c r="F179" s="29">
        <v>15</v>
      </c>
      <c r="G179" s="29">
        <v>24</v>
      </c>
      <c r="H179" s="29">
        <v>74</v>
      </c>
      <c r="I179" s="29">
        <v>86</v>
      </c>
      <c r="J179" s="30"/>
      <c r="K179" s="30"/>
      <c r="L179" s="31">
        <f t="shared" ref="L179:M179" si="286">D179+F179+H179+J179</f>
        <v>89</v>
      </c>
      <c r="M179" s="31">
        <f t="shared" si="286"/>
        <v>110</v>
      </c>
      <c r="N179" s="31">
        <f t="shared" si="276"/>
        <v>199</v>
      </c>
      <c r="O179" s="31"/>
      <c r="P179" s="31"/>
      <c r="Q179" s="31">
        <f t="shared" si="277"/>
        <v>0</v>
      </c>
      <c r="R179" s="32">
        <f t="shared" ref="R179:S179" si="287">L179+O179</f>
        <v>89</v>
      </c>
      <c r="S179" s="32">
        <f t="shared" si="287"/>
        <v>110</v>
      </c>
      <c r="T179" s="32">
        <f t="shared" si="279"/>
        <v>199</v>
      </c>
      <c r="U179" s="38"/>
      <c r="V179" s="38"/>
      <c r="W179" s="38"/>
      <c r="X179" s="38"/>
      <c r="Y179" s="38"/>
      <c r="Z179" s="38"/>
    </row>
    <row r="180" spans="1:26" ht="15" customHeight="1" x14ac:dyDescent="0.35">
      <c r="A180" s="54">
        <v>6</v>
      </c>
      <c r="B180" s="55" t="s">
        <v>62</v>
      </c>
      <c r="C180" s="56" t="s">
        <v>63</v>
      </c>
      <c r="D180" s="30"/>
      <c r="E180" s="30"/>
      <c r="F180" s="30"/>
      <c r="G180" s="30"/>
      <c r="H180" s="30"/>
      <c r="I180" s="30"/>
      <c r="J180" s="30"/>
      <c r="K180" s="30"/>
      <c r="L180" s="31">
        <f t="shared" ref="L180:M180" si="288">D180+F180+H180+J180</f>
        <v>0</v>
      </c>
      <c r="M180" s="31">
        <f t="shared" si="288"/>
        <v>0</v>
      </c>
      <c r="N180" s="31">
        <f t="shared" si="276"/>
        <v>0</v>
      </c>
      <c r="O180" s="31"/>
      <c r="P180" s="31"/>
      <c r="Q180" s="31">
        <f t="shared" si="277"/>
        <v>0</v>
      </c>
      <c r="R180" s="32">
        <f t="shared" ref="R180:S180" si="289">L180+O180</f>
        <v>0</v>
      </c>
      <c r="S180" s="32">
        <f t="shared" si="289"/>
        <v>0</v>
      </c>
      <c r="T180" s="32">
        <f t="shared" si="279"/>
        <v>0</v>
      </c>
      <c r="U180" s="38"/>
      <c r="V180" s="38"/>
      <c r="W180" s="38"/>
      <c r="X180" s="38"/>
      <c r="Y180" s="38"/>
      <c r="Z180" s="38"/>
    </row>
    <row r="181" spans="1:26" ht="15" customHeight="1" x14ac:dyDescent="0.35">
      <c r="A181" s="54">
        <v>7</v>
      </c>
      <c r="B181" s="55" t="s">
        <v>64</v>
      </c>
      <c r="C181" s="56" t="s">
        <v>65</v>
      </c>
      <c r="D181" s="30"/>
      <c r="E181" s="30"/>
      <c r="F181" s="30"/>
      <c r="G181" s="30"/>
      <c r="H181" s="30"/>
      <c r="I181" s="30"/>
      <c r="J181" s="30"/>
      <c r="K181" s="30"/>
      <c r="L181" s="31">
        <f t="shared" ref="L181:M181" si="290">D181+F181+H181+J181</f>
        <v>0</v>
      </c>
      <c r="M181" s="31">
        <f t="shared" si="290"/>
        <v>0</v>
      </c>
      <c r="N181" s="31">
        <f t="shared" si="276"/>
        <v>0</v>
      </c>
      <c r="O181" s="31"/>
      <c r="P181" s="31"/>
      <c r="Q181" s="31">
        <f t="shared" si="277"/>
        <v>0</v>
      </c>
      <c r="R181" s="32">
        <f t="shared" ref="R181:S181" si="291">L181+O181</f>
        <v>0</v>
      </c>
      <c r="S181" s="32">
        <f t="shared" si="291"/>
        <v>0</v>
      </c>
      <c r="T181" s="32">
        <f t="shared" si="279"/>
        <v>0</v>
      </c>
      <c r="U181" s="38"/>
      <c r="V181" s="38"/>
      <c r="W181" s="38"/>
      <c r="X181" s="38"/>
      <c r="Y181" s="38"/>
      <c r="Z181" s="38"/>
    </row>
    <row r="182" spans="1:26" ht="15" customHeight="1" x14ac:dyDescent="0.35">
      <c r="A182" s="54">
        <v>8</v>
      </c>
      <c r="B182" s="55" t="s">
        <v>66</v>
      </c>
      <c r="C182" s="56" t="s">
        <v>67</v>
      </c>
      <c r="D182" s="30"/>
      <c r="E182" s="30"/>
      <c r="F182" s="30"/>
      <c r="G182" s="30"/>
      <c r="H182" s="30"/>
      <c r="I182" s="30"/>
      <c r="J182" s="30"/>
      <c r="K182" s="30"/>
      <c r="L182" s="31">
        <f t="shared" ref="L182:M182" si="292">D182+F182+H182+J182</f>
        <v>0</v>
      </c>
      <c r="M182" s="31">
        <f t="shared" si="292"/>
        <v>0</v>
      </c>
      <c r="N182" s="31">
        <f t="shared" si="276"/>
        <v>0</v>
      </c>
      <c r="O182" s="31"/>
      <c r="P182" s="31"/>
      <c r="Q182" s="31">
        <f t="shared" si="277"/>
        <v>0</v>
      </c>
      <c r="R182" s="32">
        <f t="shared" ref="R182:S182" si="293">L182+O182</f>
        <v>0</v>
      </c>
      <c r="S182" s="32">
        <f t="shared" si="293"/>
        <v>0</v>
      </c>
      <c r="T182" s="32">
        <f t="shared" si="279"/>
        <v>0</v>
      </c>
      <c r="U182" s="38"/>
      <c r="V182" s="38"/>
      <c r="W182" s="38"/>
      <c r="X182" s="38"/>
      <c r="Y182" s="38"/>
      <c r="Z182" s="38"/>
    </row>
    <row r="183" spans="1:26" ht="15" customHeight="1" x14ac:dyDescent="0.35">
      <c r="A183" s="54">
        <v>9</v>
      </c>
      <c r="B183" s="55" t="s">
        <v>68</v>
      </c>
      <c r="C183" s="56" t="s">
        <v>69</v>
      </c>
      <c r="D183" s="30"/>
      <c r="E183" s="30"/>
      <c r="F183" s="30"/>
      <c r="G183" s="30"/>
      <c r="H183" s="30"/>
      <c r="I183" s="30"/>
      <c r="J183" s="30"/>
      <c r="K183" s="30"/>
      <c r="L183" s="31">
        <f t="shared" ref="L183:M183" si="294">D183+F183+H183+J183</f>
        <v>0</v>
      </c>
      <c r="M183" s="31">
        <f t="shared" si="294"/>
        <v>0</v>
      </c>
      <c r="N183" s="31">
        <f t="shared" si="276"/>
        <v>0</v>
      </c>
      <c r="O183" s="31"/>
      <c r="P183" s="31"/>
      <c r="Q183" s="31">
        <f t="shared" si="277"/>
        <v>0</v>
      </c>
      <c r="R183" s="32">
        <f t="shared" ref="R183:S183" si="295">L183+O183</f>
        <v>0</v>
      </c>
      <c r="S183" s="32">
        <f t="shared" si="295"/>
        <v>0</v>
      </c>
      <c r="T183" s="32">
        <f t="shared" si="279"/>
        <v>0</v>
      </c>
      <c r="U183" s="38"/>
      <c r="V183" s="38"/>
      <c r="W183" s="38"/>
      <c r="X183" s="38"/>
      <c r="Y183" s="38"/>
      <c r="Z183" s="38"/>
    </row>
    <row r="184" spans="1:26" ht="15" customHeight="1" x14ac:dyDescent="0.35">
      <c r="A184" s="54">
        <v>10</v>
      </c>
      <c r="B184" s="55" t="s">
        <v>70</v>
      </c>
      <c r="C184" s="56" t="s">
        <v>71</v>
      </c>
      <c r="D184" s="30"/>
      <c r="E184" s="30"/>
      <c r="F184" s="30"/>
      <c r="G184" s="30"/>
      <c r="H184" s="30"/>
      <c r="I184" s="30"/>
      <c r="J184" s="30"/>
      <c r="K184" s="30"/>
      <c r="L184" s="31">
        <f t="shared" ref="L184:M184" si="296">D184+F184+H184+J184</f>
        <v>0</v>
      </c>
      <c r="M184" s="31">
        <f t="shared" si="296"/>
        <v>0</v>
      </c>
      <c r="N184" s="31">
        <f t="shared" si="276"/>
        <v>0</v>
      </c>
      <c r="O184" s="31"/>
      <c r="P184" s="31"/>
      <c r="Q184" s="31">
        <f t="shared" si="277"/>
        <v>0</v>
      </c>
      <c r="R184" s="32">
        <f t="shared" ref="R184:S184" si="297">L184+O184</f>
        <v>0</v>
      </c>
      <c r="S184" s="32">
        <f t="shared" si="297"/>
        <v>0</v>
      </c>
      <c r="T184" s="32">
        <f t="shared" si="279"/>
        <v>0</v>
      </c>
      <c r="U184" s="38"/>
      <c r="V184" s="38"/>
      <c r="W184" s="38"/>
      <c r="X184" s="38"/>
      <c r="Y184" s="38"/>
      <c r="Z184" s="38"/>
    </row>
    <row r="185" spans="1:26" ht="15" customHeight="1" x14ac:dyDescent="0.35">
      <c r="A185" s="54">
        <v>11</v>
      </c>
      <c r="B185" s="55" t="s">
        <v>72</v>
      </c>
      <c r="C185" s="56" t="s">
        <v>73</v>
      </c>
      <c r="D185" s="30"/>
      <c r="E185" s="30"/>
      <c r="F185" s="30"/>
      <c r="G185" s="30"/>
      <c r="H185" s="30"/>
      <c r="I185" s="30"/>
      <c r="J185" s="30"/>
      <c r="K185" s="30"/>
      <c r="L185" s="31">
        <f t="shared" ref="L185:M185" si="298">D185+F185+H185+J185</f>
        <v>0</v>
      </c>
      <c r="M185" s="31">
        <f t="shared" si="298"/>
        <v>0</v>
      </c>
      <c r="N185" s="31">
        <f t="shared" si="276"/>
        <v>0</v>
      </c>
      <c r="O185" s="31"/>
      <c r="P185" s="31"/>
      <c r="Q185" s="31">
        <f t="shared" si="277"/>
        <v>0</v>
      </c>
      <c r="R185" s="32">
        <f t="shared" ref="R185:S185" si="299">L185+O185</f>
        <v>0</v>
      </c>
      <c r="S185" s="32">
        <f t="shared" si="299"/>
        <v>0</v>
      </c>
      <c r="T185" s="32">
        <f t="shared" si="279"/>
        <v>0</v>
      </c>
      <c r="U185" s="38"/>
      <c r="V185" s="38"/>
      <c r="W185" s="38"/>
      <c r="X185" s="38"/>
      <c r="Y185" s="38"/>
      <c r="Z185" s="38"/>
    </row>
    <row r="186" spans="1:26" ht="15" customHeight="1" x14ac:dyDescent="0.35">
      <c r="A186" s="54">
        <v>12</v>
      </c>
      <c r="B186" s="55" t="s">
        <v>74</v>
      </c>
      <c r="C186" s="56" t="s">
        <v>75</v>
      </c>
      <c r="D186" s="30"/>
      <c r="E186" s="30"/>
      <c r="F186" s="30"/>
      <c r="G186" s="30"/>
      <c r="H186" s="30"/>
      <c r="I186" s="30"/>
      <c r="J186" s="30"/>
      <c r="K186" s="30"/>
      <c r="L186" s="31">
        <f t="shared" ref="L186:M186" si="300">D186+F186+H186+J186</f>
        <v>0</v>
      </c>
      <c r="M186" s="31">
        <f t="shared" si="300"/>
        <v>0</v>
      </c>
      <c r="N186" s="31">
        <f t="shared" si="276"/>
        <v>0</v>
      </c>
      <c r="O186" s="31"/>
      <c r="P186" s="31"/>
      <c r="Q186" s="31">
        <f t="shared" si="277"/>
        <v>0</v>
      </c>
      <c r="R186" s="32">
        <f t="shared" ref="R186:S186" si="301">L186+O186</f>
        <v>0</v>
      </c>
      <c r="S186" s="32">
        <f t="shared" si="301"/>
        <v>0</v>
      </c>
      <c r="T186" s="32">
        <f t="shared" si="279"/>
        <v>0</v>
      </c>
      <c r="U186" s="38"/>
      <c r="V186" s="38"/>
      <c r="W186" s="38"/>
      <c r="X186" s="38"/>
      <c r="Y186" s="38"/>
      <c r="Z186" s="38"/>
    </row>
    <row r="187" spans="1:26" ht="15" customHeight="1" x14ac:dyDescent="0.35">
      <c r="A187" s="54">
        <v>13</v>
      </c>
      <c r="B187" s="55" t="s">
        <v>76</v>
      </c>
      <c r="C187" s="56" t="s">
        <v>77</v>
      </c>
      <c r="D187" s="30"/>
      <c r="E187" s="30"/>
      <c r="F187" s="30"/>
      <c r="G187" s="30"/>
      <c r="H187" s="30"/>
      <c r="I187" s="30"/>
      <c r="J187" s="30"/>
      <c r="K187" s="30"/>
      <c r="L187" s="31">
        <f t="shared" ref="L187:M187" si="302">D187+F187+H187+J187</f>
        <v>0</v>
      </c>
      <c r="M187" s="31">
        <f t="shared" si="302"/>
        <v>0</v>
      </c>
      <c r="N187" s="31">
        <f t="shared" si="276"/>
        <v>0</v>
      </c>
      <c r="O187" s="31"/>
      <c r="P187" s="31"/>
      <c r="Q187" s="31">
        <f t="shared" si="277"/>
        <v>0</v>
      </c>
      <c r="R187" s="32">
        <f t="shared" ref="R187:S187" si="303">L187+O187</f>
        <v>0</v>
      </c>
      <c r="S187" s="32">
        <f t="shared" si="303"/>
        <v>0</v>
      </c>
      <c r="T187" s="32">
        <f t="shared" si="279"/>
        <v>0</v>
      </c>
      <c r="U187" s="38"/>
      <c r="V187" s="38"/>
      <c r="W187" s="38"/>
      <c r="X187" s="38"/>
      <c r="Y187" s="38"/>
      <c r="Z187" s="38"/>
    </row>
    <row r="188" spans="1:26" ht="15" customHeight="1" x14ac:dyDescent="0.35">
      <c r="A188" s="54">
        <v>14</v>
      </c>
      <c r="B188" s="55" t="s">
        <v>78</v>
      </c>
      <c r="C188" s="56" t="s">
        <v>79</v>
      </c>
      <c r="D188" s="30"/>
      <c r="E188" s="30"/>
      <c r="F188" s="30"/>
      <c r="G188" s="30"/>
      <c r="H188" s="30"/>
      <c r="I188" s="30"/>
      <c r="J188" s="30"/>
      <c r="K188" s="30"/>
      <c r="L188" s="31">
        <f t="shared" ref="L188:M188" si="304">D188+F188+H188+J188</f>
        <v>0</v>
      </c>
      <c r="M188" s="31">
        <f t="shared" si="304"/>
        <v>0</v>
      </c>
      <c r="N188" s="31">
        <f t="shared" si="276"/>
        <v>0</v>
      </c>
      <c r="O188" s="31"/>
      <c r="P188" s="31"/>
      <c r="Q188" s="31">
        <f t="shared" si="277"/>
        <v>0</v>
      </c>
      <c r="R188" s="32">
        <f t="shared" ref="R188:S188" si="305">L188+O188</f>
        <v>0</v>
      </c>
      <c r="S188" s="32">
        <f t="shared" si="305"/>
        <v>0</v>
      </c>
      <c r="T188" s="32">
        <f t="shared" si="279"/>
        <v>0</v>
      </c>
      <c r="U188" s="38"/>
      <c r="V188" s="38"/>
      <c r="W188" s="38"/>
      <c r="X188" s="38"/>
      <c r="Y188" s="38"/>
      <c r="Z188" s="38"/>
    </row>
    <row r="189" spans="1:26" ht="15" customHeight="1" x14ac:dyDescent="0.35">
      <c r="A189" s="54">
        <v>15</v>
      </c>
      <c r="B189" s="55" t="s">
        <v>80</v>
      </c>
      <c r="C189" s="56" t="s">
        <v>81</v>
      </c>
      <c r="D189" s="30"/>
      <c r="E189" s="30"/>
      <c r="F189" s="30"/>
      <c r="G189" s="30"/>
      <c r="H189" s="30"/>
      <c r="I189" s="30"/>
      <c r="J189" s="30"/>
      <c r="K189" s="30"/>
      <c r="L189" s="31">
        <f t="shared" ref="L189:M189" si="306">D189+F189+H189+J189</f>
        <v>0</v>
      </c>
      <c r="M189" s="31">
        <f t="shared" si="306"/>
        <v>0</v>
      </c>
      <c r="N189" s="31">
        <f t="shared" si="276"/>
        <v>0</v>
      </c>
      <c r="O189" s="31"/>
      <c r="P189" s="31"/>
      <c r="Q189" s="31">
        <f t="shared" si="277"/>
        <v>0</v>
      </c>
      <c r="R189" s="32">
        <f t="shared" ref="R189:S189" si="307">L189+O189</f>
        <v>0</v>
      </c>
      <c r="S189" s="32">
        <f t="shared" si="307"/>
        <v>0</v>
      </c>
      <c r="T189" s="32">
        <f t="shared" si="279"/>
        <v>0</v>
      </c>
      <c r="U189" s="38"/>
      <c r="V189" s="38"/>
      <c r="W189" s="38"/>
      <c r="X189" s="38"/>
      <c r="Y189" s="38"/>
      <c r="Z189" s="38"/>
    </row>
    <row r="190" spans="1:26" ht="15" customHeight="1" x14ac:dyDescent="0.35">
      <c r="A190" s="54">
        <v>16</v>
      </c>
      <c r="B190" s="55" t="s">
        <v>82</v>
      </c>
      <c r="C190" s="56" t="s">
        <v>83</v>
      </c>
      <c r="D190" s="30"/>
      <c r="E190" s="30"/>
      <c r="F190" s="30"/>
      <c r="G190" s="30"/>
      <c r="H190" s="30"/>
      <c r="I190" s="30"/>
      <c r="J190" s="30"/>
      <c r="K190" s="30"/>
      <c r="L190" s="31">
        <f t="shared" ref="L190:M190" si="308">D190+F190+H190+J190</f>
        <v>0</v>
      </c>
      <c r="M190" s="31">
        <f t="shared" si="308"/>
        <v>0</v>
      </c>
      <c r="N190" s="31">
        <f t="shared" si="276"/>
        <v>0</v>
      </c>
      <c r="O190" s="31"/>
      <c r="P190" s="31"/>
      <c r="Q190" s="31">
        <f t="shared" si="277"/>
        <v>0</v>
      </c>
      <c r="R190" s="32">
        <f t="shared" ref="R190:S190" si="309">L190+O190</f>
        <v>0</v>
      </c>
      <c r="S190" s="32">
        <f t="shared" si="309"/>
        <v>0</v>
      </c>
      <c r="T190" s="32">
        <f t="shared" si="279"/>
        <v>0</v>
      </c>
      <c r="U190" s="38"/>
      <c r="V190" s="38"/>
      <c r="W190" s="38"/>
      <c r="X190" s="38"/>
      <c r="Y190" s="38"/>
      <c r="Z190" s="38"/>
    </row>
    <row r="191" spans="1:26" ht="15" customHeight="1" x14ac:dyDescent="0.35">
      <c r="A191" s="54">
        <v>17</v>
      </c>
      <c r="B191" s="55" t="s">
        <v>84</v>
      </c>
      <c r="C191" s="56" t="s">
        <v>85</v>
      </c>
      <c r="D191" s="30"/>
      <c r="E191" s="30"/>
      <c r="F191" s="30"/>
      <c r="G191" s="30"/>
      <c r="H191" s="30"/>
      <c r="I191" s="30"/>
      <c r="J191" s="30"/>
      <c r="K191" s="30"/>
      <c r="L191" s="31">
        <f t="shared" ref="L191:M191" si="310">D191+F191+H191+J191</f>
        <v>0</v>
      </c>
      <c r="M191" s="31">
        <f t="shared" si="310"/>
        <v>0</v>
      </c>
      <c r="N191" s="31">
        <f t="shared" si="276"/>
        <v>0</v>
      </c>
      <c r="O191" s="31"/>
      <c r="P191" s="31"/>
      <c r="Q191" s="31">
        <f t="shared" si="277"/>
        <v>0</v>
      </c>
      <c r="R191" s="32">
        <f t="shared" ref="R191:S191" si="311">L191+O191</f>
        <v>0</v>
      </c>
      <c r="S191" s="32">
        <f t="shared" si="311"/>
        <v>0</v>
      </c>
      <c r="T191" s="32">
        <f t="shared" si="279"/>
        <v>0</v>
      </c>
      <c r="U191" s="38"/>
      <c r="V191" s="38"/>
      <c r="W191" s="38"/>
      <c r="X191" s="38"/>
      <c r="Y191" s="38"/>
      <c r="Z191" s="38"/>
    </row>
    <row r="192" spans="1:26" ht="15" customHeight="1" x14ac:dyDescent="0.35">
      <c r="A192" s="54">
        <v>18</v>
      </c>
      <c r="B192" s="55" t="s">
        <v>86</v>
      </c>
      <c r="C192" s="56" t="s">
        <v>87</v>
      </c>
      <c r="D192" s="30"/>
      <c r="E192" s="30"/>
      <c r="F192" s="30"/>
      <c r="G192" s="30"/>
      <c r="H192" s="30"/>
      <c r="I192" s="30"/>
      <c r="J192" s="30"/>
      <c r="K192" s="30"/>
      <c r="L192" s="31">
        <f t="shared" ref="L192:M192" si="312">D192+F192+H192+J192</f>
        <v>0</v>
      </c>
      <c r="M192" s="31">
        <f t="shared" si="312"/>
        <v>0</v>
      </c>
      <c r="N192" s="31">
        <f t="shared" si="276"/>
        <v>0</v>
      </c>
      <c r="O192" s="31"/>
      <c r="P192" s="31"/>
      <c r="Q192" s="31">
        <f t="shared" si="277"/>
        <v>0</v>
      </c>
      <c r="R192" s="32">
        <f t="shared" ref="R192:S192" si="313">L192+O192</f>
        <v>0</v>
      </c>
      <c r="S192" s="32">
        <f t="shared" si="313"/>
        <v>0</v>
      </c>
      <c r="T192" s="32">
        <f t="shared" si="279"/>
        <v>0</v>
      </c>
      <c r="U192" s="38"/>
      <c r="V192" s="38"/>
      <c r="W192" s="38"/>
      <c r="X192" s="38"/>
      <c r="Y192" s="38"/>
      <c r="Z192" s="38"/>
    </row>
    <row r="193" spans="1:26" ht="15" customHeight="1" x14ac:dyDescent="0.35">
      <c r="A193" s="54">
        <v>19</v>
      </c>
      <c r="B193" s="55" t="s">
        <v>88</v>
      </c>
      <c r="C193" s="56" t="s">
        <v>89</v>
      </c>
      <c r="D193" s="30"/>
      <c r="E193" s="30"/>
      <c r="F193" s="30"/>
      <c r="G193" s="30"/>
      <c r="H193" s="30"/>
      <c r="I193" s="30"/>
      <c r="J193" s="30"/>
      <c r="K193" s="30"/>
      <c r="L193" s="31">
        <f t="shared" ref="L193:M193" si="314">D193+F193+H193+J193</f>
        <v>0</v>
      </c>
      <c r="M193" s="31">
        <f t="shared" si="314"/>
        <v>0</v>
      </c>
      <c r="N193" s="31">
        <f t="shared" si="276"/>
        <v>0</v>
      </c>
      <c r="O193" s="31"/>
      <c r="P193" s="31"/>
      <c r="Q193" s="31">
        <f t="shared" si="277"/>
        <v>0</v>
      </c>
      <c r="R193" s="32">
        <f t="shared" ref="R193:S193" si="315">L193+O193</f>
        <v>0</v>
      </c>
      <c r="S193" s="32">
        <f t="shared" si="315"/>
        <v>0</v>
      </c>
      <c r="T193" s="32">
        <f t="shared" si="279"/>
        <v>0</v>
      </c>
      <c r="U193" s="38"/>
      <c r="V193" s="38"/>
      <c r="W193" s="38"/>
      <c r="X193" s="38"/>
      <c r="Y193" s="38"/>
      <c r="Z193" s="38"/>
    </row>
    <row r="194" spans="1:26" ht="15" customHeight="1" x14ac:dyDescent="0.35">
      <c r="A194" s="57">
        <v>20</v>
      </c>
      <c r="B194" s="58" t="s">
        <v>90</v>
      </c>
      <c r="C194" s="59"/>
      <c r="D194" s="30"/>
      <c r="E194" s="30"/>
      <c r="F194" s="30"/>
      <c r="G194" s="30"/>
      <c r="H194" s="30"/>
      <c r="I194" s="30"/>
      <c r="J194" s="30"/>
      <c r="K194" s="30"/>
      <c r="L194" s="31">
        <f t="shared" ref="L194:M194" si="316">D194+F194+H194+J194</f>
        <v>0</v>
      </c>
      <c r="M194" s="31">
        <f t="shared" si="316"/>
        <v>0</v>
      </c>
      <c r="N194" s="31">
        <f t="shared" si="276"/>
        <v>0</v>
      </c>
      <c r="O194" s="31"/>
      <c r="P194" s="31"/>
      <c r="Q194" s="31">
        <f t="shared" si="277"/>
        <v>0</v>
      </c>
      <c r="R194" s="32">
        <f t="shared" ref="R194:S194" si="317">L194+O194</f>
        <v>0</v>
      </c>
      <c r="S194" s="32">
        <f t="shared" si="317"/>
        <v>0</v>
      </c>
      <c r="T194" s="32">
        <f t="shared" si="279"/>
        <v>0</v>
      </c>
      <c r="U194" s="38"/>
      <c r="V194" s="38"/>
      <c r="W194" s="38"/>
      <c r="X194" s="38"/>
      <c r="Y194" s="38"/>
      <c r="Z194" s="38"/>
    </row>
    <row r="195" spans="1:26" ht="15" customHeight="1" x14ac:dyDescent="0.35">
      <c r="A195" s="51"/>
      <c r="B195" s="52" t="s">
        <v>4</v>
      </c>
      <c r="C195" s="53"/>
      <c r="D195" s="42">
        <f t="shared" ref="D195:M195" si="318">SUM(D175:D194)</f>
        <v>9</v>
      </c>
      <c r="E195" s="42">
        <f t="shared" si="318"/>
        <v>15</v>
      </c>
      <c r="F195" s="42">
        <f t="shared" si="318"/>
        <v>33</v>
      </c>
      <c r="G195" s="42">
        <f t="shared" si="318"/>
        <v>58</v>
      </c>
      <c r="H195" s="42">
        <f t="shared" si="318"/>
        <v>85</v>
      </c>
      <c r="I195" s="42">
        <f t="shared" si="318"/>
        <v>105</v>
      </c>
      <c r="J195" s="42">
        <f t="shared" si="318"/>
        <v>0</v>
      </c>
      <c r="K195" s="42">
        <f t="shared" si="318"/>
        <v>0</v>
      </c>
      <c r="L195" s="42">
        <f t="shared" si="318"/>
        <v>127</v>
      </c>
      <c r="M195" s="42">
        <f t="shared" si="318"/>
        <v>178</v>
      </c>
      <c r="N195" s="42">
        <f t="shared" si="276"/>
        <v>305</v>
      </c>
      <c r="O195" s="42">
        <f t="shared" ref="O195:P195" si="319">SUM(O175:O194)</f>
        <v>0</v>
      </c>
      <c r="P195" s="42">
        <f t="shared" si="319"/>
        <v>0</v>
      </c>
      <c r="Q195" s="42">
        <f t="shared" si="277"/>
        <v>0</v>
      </c>
      <c r="R195" s="42">
        <f t="shared" ref="R195:S195" si="320">SUM(R175:R194)</f>
        <v>127</v>
      </c>
      <c r="S195" s="42">
        <f t="shared" si="320"/>
        <v>178</v>
      </c>
      <c r="T195" s="42">
        <f t="shared" si="279"/>
        <v>305</v>
      </c>
      <c r="U195" s="38"/>
      <c r="V195" s="38"/>
      <c r="W195" s="38"/>
      <c r="X195" s="38"/>
      <c r="Y195" s="38"/>
      <c r="Z195" s="38"/>
    </row>
    <row r="196" spans="1:26" ht="15" customHeight="1" x14ac:dyDescent="0.35">
      <c r="A196" s="43"/>
      <c r="B196" s="22"/>
      <c r="C196" s="22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44"/>
      <c r="P196" s="44"/>
      <c r="Q196" s="44"/>
      <c r="R196" s="44"/>
      <c r="S196" s="45"/>
      <c r="T196" s="45"/>
      <c r="U196" s="33"/>
      <c r="V196" s="33"/>
      <c r="W196" s="33"/>
      <c r="X196" s="38"/>
      <c r="Y196" s="38"/>
      <c r="Z196" s="38"/>
    </row>
    <row r="197" spans="1:26" ht="15" customHeight="1" x14ac:dyDescent="0.25">
      <c r="C197" s="13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X197" s="38"/>
      <c r="Y197" s="38"/>
      <c r="Z197" s="38"/>
    </row>
    <row r="198" spans="1:26" ht="15" customHeight="1" x14ac:dyDescent="0.25">
      <c r="A198" s="107" t="s">
        <v>12</v>
      </c>
      <c r="B198" s="108"/>
      <c r="C198" s="23"/>
      <c r="D198" s="46"/>
      <c r="E198" s="46"/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24"/>
      <c r="V198" s="24"/>
      <c r="W198" s="24"/>
      <c r="X198" s="38"/>
      <c r="Y198" s="38"/>
      <c r="Z198" s="38"/>
    </row>
    <row r="199" spans="1:26" ht="15" customHeight="1" x14ac:dyDescent="0.25">
      <c r="A199" s="109" t="s">
        <v>1</v>
      </c>
      <c r="B199" s="112" t="s">
        <v>31</v>
      </c>
      <c r="C199" s="114" t="s">
        <v>42</v>
      </c>
      <c r="D199" s="90" t="s">
        <v>32</v>
      </c>
      <c r="E199" s="91"/>
      <c r="F199" s="91"/>
      <c r="G199" s="91"/>
      <c r="H199" s="91"/>
      <c r="I199" s="91"/>
      <c r="J199" s="91"/>
      <c r="K199" s="91"/>
      <c r="L199" s="91"/>
      <c r="M199" s="91"/>
      <c r="N199" s="92"/>
      <c r="O199" s="93" t="s">
        <v>44</v>
      </c>
      <c r="P199" s="94"/>
      <c r="Q199" s="95"/>
      <c r="R199" s="93" t="s">
        <v>45</v>
      </c>
      <c r="S199" s="94"/>
      <c r="T199" s="95"/>
      <c r="U199" s="24"/>
      <c r="V199" s="24"/>
      <c r="W199" s="24"/>
      <c r="X199" s="38"/>
      <c r="Y199" s="38"/>
      <c r="Z199" s="38"/>
    </row>
    <row r="200" spans="1:26" ht="15" customHeight="1" x14ac:dyDescent="0.25">
      <c r="A200" s="110"/>
      <c r="B200" s="113"/>
      <c r="C200" s="115"/>
      <c r="D200" s="99" t="s">
        <v>46</v>
      </c>
      <c r="E200" s="92"/>
      <c r="F200" s="100" t="s">
        <v>47</v>
      </c>
      <c r="G200" s="92"/>
      <c r="H200" s="100" t="s">
        <v>48</v>
      </c>
      <c r="I200" s="92"/>
      <c r="J200" s="100" t="s">
        <v>49</v>
      </c>
      <c r="K200" s="92"/>
      <c r="L200" s="100" t="s">
        <v>39</v>
      </c>
      <c r="M200" s="91"/>
      <c r="N200" s="92"/>
      <c r="O200" s="96"/>
      <c r="P200" s="97"/>
      <c r="Q200" s="98"/>
      <c r="R200" s="96"/>
      <c r="S200" s="97"/>
      <c r="T200" s="98"/>
      <c r="U200" s="22"/>
      <c r="V200" s="22"/>
      <c r="W200" s="22"/>
      <c r="X200" s="38"/>
      <c r="Y200" s="38"/>
      <c r="Z200" s="38"/>
    </row>
    <row r="201" spans="1:26" ht="15" customHeight="1" x14ac:dyDescent="0.35">
      <c r="A201" s="111"/>
      <c r="B201" s="98"/>
      <c r="C201" s="116"/>
      <c r="D201" s="47" t="s">
        <v>2</v>
      </c>
      <c r="E201" s="48" t="s">
        <v>3</v>
      </c>
      <c r="F201" s="48" t="s">
        <v>2</v>
      </c>
      <c r="G201" s="48" t="s">
        <v>3</v>
      </c>
      <c r="H201" s="48" t="s">
        <v>2</v>
      </c>
      <c r="I201" s="48" t="s">
        <v>3</v>
      </c>
      <c r="J201" s="48" t="s">
        <v>2</v>
      </c>
      <c r="K201" s="48" t="s">
        <v>3</v>
      </c>
      <c r="L201" s="48" t="s">
        <v>2</v>
      </c>
      <c r="M201" s="48" t="s">
        <v>3</v>
      </c>
      <c r="N201" s="48" t="s">
        <v>50</v>
      </c>
      <c r="O201" s="49" t="s">
        <v>2</v>
      </c>
      <c r="P201" s="50" t="s">
        <v>3</v>
      </c>
      <c r="Q201" s="50" t="s">
        <v>51</v>
      </c>
      <c r="R201" s="50" t="s">
        <v>2</v>
      </c>
      <c r="S201" s="50" t="s">
        <v>3</v>
      </c>
      <c r="T201" s="50" t="s">
        <v>51</v>
      </c>
      <c r="U201" s="22"/>
      <c r="V201" s="22"/>
      <c r="W201" s="22"/>
      <c r="X201" s="38"/>
      <c r="Y201" s="38"/>
      <c r="Z201" s="38"/>
    </row>
    <row r="202" spans="1:26" ht="15" customHeight="1" x14ac:dyDescent="0.35">
      <c r="A202" s="51">
        <v>1</v>
      </c>
      <c r="B202" s="52" t="s">
        <v>52</v>
      </c>
      <c r="C202" s="53" t="s">
        <v>53</v>
      </c>
      <c r="D202" s="8">
        <v>3</v>
      </c>
      <c r="E202" s="29">
        <v>5</v>
      </c>
      <c r="F202" s="29">
        <v>15</v>
      </c>
      <c r="G202" s="29">
        <v>34</v>
      </c>
      <c r="H202" s="30"/>
      <c r="I202" s="30"/>
      <c r="J202" s="30"/>
      <c r="K202" s="30"/>
      <c r="L202" s="31">
        <f t="shared" ref="L202:M202" si="321">D202+F202+H202+J202</f>
        <v>18</v>
      </c>
      <c r="M202" s="31">
        <f t="shared" si="321"/>
        <v>39</v>
      </c>
      <c r="N202" s="31">
        <f t="shared" ref="N202:N222" si="322">L202+M202</f>
        <v>57</v>
      </c>
      <c r="O202" s="7"/>
      <c r="P202" s="31"/>
      <c r="Q202" s="31">
        <f t="shared" ref="Q202:Q222" si="323">O202+P202</f>
        <v>0</v>
      </c>
      <c r="R202" s="32">
        <f t="shared" ref="R202:S202" si="324">L202+O202</f>
        <v>18</v>
      </c>
      <c r="S202" s="32">
        <f t="shared" si="324"/>
        <v>39</v>
      </c>
      <c r="T202" s="32">
        <f t="shared" ref="T202:T222" si="325">R202+S202</f>
        <v>57</v>
      </c>
      <c r="U202" s="22"/>
      <c r="V202" s="22"/>
      <c r="W202" s="22"/>
      <c r="X202" s="38"/>
      <c r="Y202" s="38"/>
      <c r="Z202" s="38"/>
    </row>
    <row r="203" spans="1:26" ht="15" customHeight="1" x14ac:dyDescent="0.35">
      <c r="A203" s="54">
        <v>2</v>
      </c>
      <c r="B203" s="55" t="s">
        <v>54</v>
      </c>
      <c r="C203" s="56" t="s">
        <v>55</v>
      </c>
      <c r="D203" s="30"/>
      <c r="E203" s="30"/>
      <c r="F203" s="30"/>
      <c r="G203" s="30"/>
      <c r="H203" s="29">
        <v>3</v>
      </c>
      <c r="I203" s="29">
        <v>8</v>
      </c>
      <c r="J203" s="30"/>
      <c r="K203" s="30"/>
      <c r="L203" s="31">
        <f t="shared" ref="L203:M203" si="326">D203+F203+H203+J203</f>
        <v>3</v>
      </c>
      <c r="M203" s="31">
        <f t="shared" si="326"/>
        <v>8</v>
      </c>
      <c r="N203" s="31">
        <f t="shared" si="322"/>
        <v>11</v>
      </c>
      <c r="O203" s="31"/>
      <c r="P203" s="31"/>
      <c r="Q203" s="31">
        <f t="shared" si="323"/>
        <v>0</v>
      </c>
      <c r="R203" s="32">
        <f t="shared" ref="R203:S203" si="327">L203+O203</f>
        <v>3</v>
      </c>
      <c r="S203" s="32">
        <f t="shared" si="327"/>
        <v>8</v>
      </c>
      <c r="T203" s="32">
        <f t="shared" si="325"/>
        <v>11</v>
      </c>
      <c r="U203" s="33"/>
      <c r="V203" s="33"/>
      <c r="W203" s="33"/>
      <c r="X203" s="38"/>
      <c r="Y203" s="38"/>
      <c r="Z203" s="38"/>
    </row>
    <row r="204" spans="1:26" ht="15" customHeight="1" x14ac:dyDescent="0.35">
      <c r="A204" s="54">
        <v>3</v>
      </c>
      <c r="B204" s="55" t="s">
        <v>56</v>
      </c>
      <c r="C204" s="56" t="s">
        <v>57</v>
      </c>
      <c r="D204" s="30"/>
      <c r="E204" s="30"/>
      <c r="F204" s="30"/>
      <c r="G204" s="30"/>
      <c r="H204" s="29">
        <v>5</v>
      </c>
      <c r="I204" s="29">
        <v>10</v>
      </c>
      <c r="J204" s="30"/>
      <c r="K204" s="30"/>
      <c r="L204" s="31">
        <f t="shared" ref="L204:M204" si="328">D204+F204+H204+J204</f>
        <v>5</v>
      </c>
      <c r="M204" s="31">
        <f t="shared" si="328"/>
        <v>10</v>
      </c>
      <c r="N204" s="31">
        <f t="shared" si="322"/>
        <v>15</v>
      </c>
      <c r="O204" s="31"/>
      <c r="P204" s="31"/>
      <c r="Q204" s="31">
        <f t="shared" si="323"/>
        <v>0</v>
      </c>
      <c r="R204" s="32">
        <f t="shared" ref="R204:S204" si="329">L204+O204</f>
        <v>5</v>
      </c>
      <c r="S204" s="32">
        <f t="shared" si="329"/>
        <v>10</v>
      </c>
      <c r="T204" s="32">
        <f t="shared" si="325"/>
        <v>15</v>
      </c>
      <c r="U204" s="33"/>
      <c r="V204" s="33"/>
      <c r="W204" s="33"/>
      <c r="X204" s="38"/>
      <c r="Y204" s="38"/>
      <c r="Z204" s="38"/>
    </row>
    <row r="205" spans="1:26" ht="15" customHeight="1" x14ac:dyDescent="0.35">
      <c r="A205" s="54">
        <v>4</v>
      </c>
      <c r="B205" s="55" t="s">
        <v>58</v>
      </c>
      <c r="C205" s="56" t="s">
        <v>59</v>
      </c>
      <c r="D205" s="30"/>
      <c r="E205" s="30"/>
      <c r="F205" s="30"/>
      <c r="G205" s="30"/>
      <c r="H205" s="29">
        <v>7</v>
      </c>
      <c r="I205" s="29">
        <v>10</v>
      </c>
      <c r="J205" s="30"/>
      <c r="K205" s="30"/>
      <c r="L205" s="31">
        <f t="shared" ref="L205:M205" si="330">D205+F205+H205+J205</f>
        <v>7</v>
      </c>
      <c r="M205" s="31">
        <f t="shared" si="330"/>
        <v>10</v>
      </c>
      <c r="N205" s="31">
        <f t="shared" si="322"/>
        <v>17</v>
      </c>
      <c r="O205" s="31"/>
      <c r="P205" s="31"/>
      <c r="Q205" s="31">
        <f t="shared" si="323"/>
        <v>0</v>
      </c>
      <c r="R205" s="32">
        <f t="shared" ref="R205:S205" si="331">L205+O205</f>
        <v>7</v>
      </c>
      <c r="S205" s="32">
        <f t="shared" si="331"/>
        <v>10</v>
      </c>
      <c r="T205" s="32">
        <f t="shared" si="325"/>
        <v>17</v>
      </c>
      <c r="U205" s="38"/>
      <c r="V205" s="38"/>
      <c r="W205" s="38"/>
      <c r="X205" s="38"/>
      <c r="Y205" s="38"/>
      <c r="Z205" s="38"/>
    </row>
    <row r="206" spans="1:26" ht="15" customHeight="1" x14ac:dyDescent="0.35">
      <c r="A206" s="54">
        <v>5</v>
      </c>
      <c r="B206" s="55" t="s">
        <v>60</v>
      </c>
      <c r="C206" s="56" t="s">
        <v>61</v>
      </c>
      <c r="D206" s="30"/>
      <c r="E206" s="30"/>
      <c r="F206" s="29">
        <v>6</v>
      </c>
      <c r="G206" s="29">
        <v>11</v>
      </c>
      <c r="H206" s="29">
        <v>55</v>
      </c>
      <c r="I206" s="29">
        <v>98</v>
      </c>
      <c r="J206" s="29">
        <v>18</v>
      </c>
      <c r="K206" s="29">
        <v>21</v>
      </c>
      <c r="L206" s="31">
        <f t="shared" ref="L206:M206" si="332">D206+F206+H206+J206</f>
        <v>79</v>
      </c>
      <c r="M206" s="31">
        <f t="shared" si="332"/>
        <v>130</v>
      </c>
      <c r="N206" s="31">
        <f t="shared" si="322"/>
        <v>209</v>
      </c>
      <c r="O206" s="31"/>
      <c r="P206" s="31"/>
      <c r="Q206" s="31">
        <f t="shared" si="323"/>
        <v>0</v>
      </c>
      <c r="R206" s="32">
        <f t="shared" ref="R206:S206" si="333">L206+O206</f>
        <v>79</v>
      </c>
      <c r="S206" s="32">
        <f t="shared" si="333"/>
        <v>130</v>
      </c>
      <c r="T206" s="32">
        <f t="shared" si="325"/>
        <v>209</v>
      </c>
      <c r="U206" s="38"/>
      <c r="V206" s="38"/>
      <c r="W206" s="38"/>
      <c r="X206" s="38"/>
      <c r="Y206" s="38"/>
      <c r="Z206" s="38"/>
    </row>
    <row r="207" spans="1:26" ht="15" customHeight="1" x14ac:dyDescent="0.35">
      <c r="A207" s="54">
        <v>6</v>
      </c>
      <c r="B207" s="55" t="s">
        <v>62</v>
      </c>
      <c r="C207" s="56" t="s">
        <v>63</v>
      </c>
      <c r="D207" s="30"/>
      <c r="E207" s="30"/>
      <c r="F207" s="30"/>
      <c r="G207" s="30"/>
      <c r="H207" s="29">
        <v>18</v>
      </c>
      <c r="I207" s="29">
        <v>27</v>
      </c>
      <c r="J207" s="30"/>
      <c r="K207" s="30"/>
      <c r="L207" s="31">
        <f t="shared" ref="L207:M207" si="334">D207+F207+H207+J207</f>
        <v>18</v>
      </c>
      <c r="M207" s="31">
        <f t="shared" si="334"/>
        <v>27</v>
      </c>
      <c r="N207" s="31">
        <f t="shared" si="322"/>
        <v>45</v>
      </c>
      <c r="O207" s="31"/>
      <c r="P207" s="31"/>
      <c r="Q207" s="31">
        <f t="shared" si="323"/>
        <v>0</v>
      </c>
      <c r="R207" s="32">
        <f t="shared" ref="R207:S207" si="335">L207+O207</f>
        <v>18</v>
      </c>
      <c r="S207" s="32">
        <f t="shared" si="335"/>
        <v>27</v>
      </c>
      <c r="T207" s="32">
        <f t="shared" si="325"/>
        <v>45</v>
      </c>
      <c r="U207" s="38"/>
      <c r="V207" s="38"/>
      <c r="W207" s="38"/>
      <c r="X207" s="38"/>
      <c r="Y207" s="38"/>
      <c r="Z207" s="38"/>
    </row>
    <row r="208" spans="1:26" ht="15" customHeight="1" x14ac:dyDescent="0.35">
      <c r="A208" s="54">
        <v>7</v>
      </c>
      <c r="B208" s="55" t="s">
        <v>64</v>
      </c>
      <c r="C208" s="56" t="s">
        <v>65</v>
      </c>
      <c r="D208" s="30"/>
      <c r="E208" s="30"/>
      <c r="F208" s="30"/>
      <c r="G208" s="30"/>
      <c r="H208" s="30"/>
      <c r="I208" s="30"/>
      <c r="J208" s="30"/>
      <c r="K208" s="30"/>
      <c r="L208" s="31">
        <f t="shared" ref="L208:M208" si="336">D208+F208+H208+J208</f>
        <v>0</v>
      </c>
      <c r="M208" s="31">
        <f t="shared" si="336"/>
        <v>0</v>
      </c>
      <c r="N208" s="31">
        <f t="shared" si="322"/>
        <v>0</v>
      </c>
      <c r="O208" s="31"/>
      <c r="P208" s="31"/>
      <c r="Q208" s="31">
        <f t="shared" si="323"/>
        <v>0</v>
      </c>
      <c r="R208" s="32">
        <f t="shared" ref="R208:S208" si="337">L208+O208</f>
        <v>0</v>
      </c>
      <c r="S208" s="32">
        <f t="shared" si="337"/>
        <v>0</v>
      </c>
      <c r="T208" s="32">
        <f t="shared" si="325"/>
        <v>0</v>
      </c>
      <c r="U208" s="38"/>
      <c r="V208" s="38"/>
      <c r="W208" s="38"/>
      <c r="X208" s="38"/>
      <c r="Y208" s="38"/>
      <c r="Z208" s="38"/>
    </row>
    <row r="209" spans="1:26" ht="15" customHeight="1" x14ac:dyDescent="0.35">
      <c r="A209" s="54">
        <v>8</v>
      </c>
      <c r="B209" s="55" t="s">
        <v>66</v>
      </c>
      <c r="C209" s="56" t="s">
        <v>67</v>
      </c>
      <c r="D209" s="30"/>
      <c r="E209" s="30"/>
      <c r="F209" s="30"/>
      <c r="G209" s="30"/>
      <c r="H209" s="30"/>
      <c r="I209" s="30"/>
      <c r="J209" s="30"/>
      <c r="K209" s="30"/>
      <c r="L209" s="31">
        <f t="shared" ref="L209:M209" si="338">D209+F209+H209+J209</f>
        <v>0</v>
      </c>
      <c r="M209" s="31">
        <f t="shared" si="338"/>
        <v>0</v>
      </c>
      <c r="N209" s="31">
        <f t="shared" si="322"/>
        <v>0</v>
      </c>
      <c r="O209" s="31"/>
      <c r="P209" s="31"/>
      <c r="Q209" s="31">
        <f t="shared" si="323"/>
        <v>0</v>
      </c>
      <c r="R209" s="32">
        <f t="shared" ref="R209:S209" si="339">L209+O209</f>
        <v>0</v>
      </c>
      <c r="S209" s="32">
        <f t="shared" si="339"/>
        <v>0</v>
      </c>
      <c r="T209" s="32">
        <f t="shared" si="325"/>
        <v>0</v>
      </c>
      <c r="U209" s="38"/>
      <c r="V209" s="38"/>
      <c r="W209" s="38"/>
      <c r="X209" s="38"/>
      <c r="Y209" s="38"/>
      <c r="Z209" s="38"/>
    </row>
    <row r="210" spans="1:26" ht="15" customHeight="1" x14ac:dyDescent="0.35">
      <c r="A210" s="54">
        <v>9</v>
      </c>
      <c r="B210" s="55" t="s">
        <v>68</v>
      </c>
      <c r="C210" s="56" t="s">
        <v>69</v>
      </c>
      <c r="D210" s="30"/>
      <c r="E210" s="30"/>
      <c r="F210" s="30"/>
      <c r="G210" s="30"/>
      <c r="H210" s="30"/>
      <c r="I210" s="29">
        <v>27</v>
      </c>
      <c r="J210" s="29">
        <v>7</v>
      </c>
      <c r="K210" s="30"/>
      <c r="L210" s="31">
        <f t="shared" ref="L210:M210" si="340">D210+F210+H210+J210</f>
        <v>7</v>
      </c>
      <c r="M210" s="31">
        <f t="shared" si="340"/>
        <v>27</v>
      </c>
      <c r="N210" s="31">
        <f t="shared" si="322"/>
        <v>34</v>
      </c>
      <c r="O210" s="31"/>
      <c r="P210" s="31"/>
      <c r="Q210" s="31">
        <f t="shared" si="323"/>
        <v>0</v>
      </c>
      <c r="R210" s="32">
        <f t="shared" ref="R210:S210" si="341">L210+O210</f>
        <v>7</v>
      </c>
      <c r="S210" s="32">
        <f t="shared" si="341"/>
        <v>27</v>
      </c>
      <c r="T210" s="32">
        <f t="shared" si="325"/>
        <v>34</v>
      </c>
      <c r="U210" s="38"/>
      <c r="V210" s="38"/>
      <c r="W210" s="38"/>
      <c r="X210" s="38"/>
      <c r="Y210" s="38"/>
      <c r="Z210" s="38"/>
    </row>
    <row r="211" spans="1:26" ht="15" customHeight="1" x14ac:dyDescent="0.35">
      <c r="A211" s="54">
        <v>10</v>
      </c>
      <c r="B211" s="55" t="s">
        <v>70</v>
      </c>
      <c r="C211" s="56" t="s">
        <v>71</v>
      </c>
      <c r="D211" s="30"/>
      <c r="E211" s="30"/>
      <c r="F211" s="30"/>
      <c r="G211" s="30"/>
      <c r="H211" s="30"/>
      <c r="I211" s="30"/>
      <c r="J211" s="30"/>
      <c r="K211" s="30"/>
      <c r="L211" s="31">
        <f t="shared" ref="L211:M211" si="342">D211+F211+H211+J211</f>
        <v>0</v>
      </c>
      <c r="M211" s="31">
        <f t="shared" si="342"/>
        <v>0</v>
      </c>
      <c r="N211" s="31">
        <f t="shared" si="322"/>
        <v>0</v>
      </c>
      <c r="O211" s="31"/>
      <c r="P211" s="31"/>
      <c r="Q211" s="31">
        <f t="shared" si="323"/>
        <v>0</v>
      </c>
      <c r="R211" s="32">
        <f t="shared" ref="R211:S211" si="343">L211+O211</f>
        <v>0</v>
      </c>
      <c r="S211" s="32">
        <f t="shared" si="343"/>
        <v>0</v>
      </c>
      <c r="T211" s="32">
        <f t="shared" si="325"/>
        <v>0</v>
      </c>
      <c r="U211" s="38"/>
      <c r="V211" s="38"/>
      <c r="W211" s="38"/>
      <c r="X211" s="38"/>
      <c r="Y211" s="38"/>
      <c r="Z211" s="38"/>
    </row>
    <row r="212" spans="1:26" ht="15" customHeight="1" x14ac:dyDescent="0.35">
      <c r="A212" s="54">
        <v>11</v>
      </c>
      <c r="B212" s="55" t="s">
        <v>72</v>
      </c>
      <c r="C212" s="56" t="s">
        <v>73</v>
      </c>
      <c r="D212" s="30"/>
      <c r="E212" s="30"/>
      <c r="F212" s="30"/>
      <c r="G212" s="30"/>
      <c r="H212" s="30"/>
      <c r="I212" s="30"/>
      <c r="J212" s="30"/>
      <c r="K212" s="30"/>
      <c r="L212" s="31">
        <f t="shared" ref="L212:M212" si="344">D212+F212+H212+J212</f>
        <v>0</v>
      </c>
      <c r="M212" s="31">
        <f t="shared" si="344"/>
        <v>0</v>
      </c>
      <c r="N212" s="31">
        <f t="shared" si="322"/>
        <v>0</v>
      </c>
      <c r="O212" s="31"/>
      <c r="P212" s="31"/>
      <c r="Q212" s="31">
        <f t="shared" si="323"/>
        <v>0</v>
      </c>
      <c r="R212" s="32">
        <f t="shared" ref="R212:S212" si="345">L212+O212</f>
        <v>0</v>
      </c>
      <c r="S212" s="32">
        <f t="shared" si="345"/>
        <v>0</v>
      </c>
      <c r="T212" s="32">
        <f t="shared" si="325"/>
        <v>0</v>
      </c>
      <c r="U212" s="38"/>
      <c r="V212" s="38"/>
      <c r="W212" s="38"/>
      <c r="X212" s="38"/>
      <c r="Y212" s="38"/>
      <c r="Z212" s="38"/>
    </row>
    <row r="213" spans="1:26" ht="15" customHeight="1" x14ac:dyDescent="0.35">
      <c r="A213" s="54">
        <v>12</v>
      </c>
      <c r="B213" s="55" t="s">
        <v>74</v>
      </c>
      <c r="C213" s="56" t="s">
        <v>75</v>
      </c>
      <c r="D213" s="30"/>
      <c r="E213" s="30"/>
      <c r="F213" s="30"/>
      <c r="G213" s="30"/>
      <c r="H213" s="30"/>
      <c r="I213" s="30"/>
      <c r="J213" s="30"/>
      <c r="K213" s="30"/>
      <c r="L213" s="31">
        <f t="shared" ref="L213:M213" si="346">D213+F213+H213+J213</f>
        <v>0</v>
      </c>
      <c r="M213" s="31">
        <f t="shared" si="346"/>
        <v>0</v>
      </c>
      <c r="N213" s="31">
        <f t="shared" si="322"/>
        <v>0</v>
      </c>
      <c r="O213" s="31"/>
      <c r="P213" s="31"/>
      <c r="Q213" s="31">
        <f t="shared" si="323"/>
        <v>0</v>
      </c>
      <c r="R213" s="32">
        <f t="shared" ref="R213:S213" si="347">L213+O213</f>
        <v>0</v>
      </c>
      <c r="S213" s="32">
        <f t="shared" si="347"/>
        <v>0</v>
      </c>
      <c r="T213" s="32">
        <f t="shared" si="325"/>
        <v>0</v>
      </c>
      <c r="U213" s="38"/>
      <c r="V213" s="38"/>
      <c r="W213" s="38"/>
      <c r="X213" s="38"/>
      <c r="Y213" s="38"/>
      <c r="Z213" s="38"/>
    </row>
    <row r="214" spans="1:26" ht="15" customHeight="1" x14ac:dyDescent="0.35">
      <c r="A214" s="54">
        <v>13</v>
      </c>
      <c r="B214" s="55" t="s">
        <v>76</v>
      </c>
      <c r="C214" s="56" t="s">
        <v>77</v>
      </c>
      <c r="D214" s="30"/>
      <c r="E214" s="30"/>
      <c r="F214" s="30"/>
      <c r="G214" s="30"/>
      <c r="H214" s="30"/>
      <c r="I214" s="29">
        <v>3</v>
      </c>
      <c r="J214" s="30"/>
      <c r="K214" s="30"/>
      <c r="L214" s="31">
        <f t="shared" ref="L214:M214" si="348">D214+F214+H214+J214</f>
        <v>0</v>
      </c>
      <c r="M214" s="31">
        <f t="shared" si="348"/>
        <v>3</v>
      </c>
      <c r="N214" s="31">
        <f t="shared" si="322"/>
        <v>3</v>
      </c>
      <c r="O214" s="31"/>
      <c r="P214" s="31"/>
      <c r="Q214" s="31">
        <f t="shared" si="323"/>
        <v>0</v>
      </c>
      <c r="R214" s="32">
        <f t="shared" ref="R214:S214" si="349">L214+O214</f>
        <v>0</v>
      </c>
      <c r="S214" s="32">
        <f t="shared" si="349"/>
        <v>3</v>
      </c>
      <c r="T214" s="32">
        <f t="shared" si="325"/>
        <v>3</v>
      </c>
      <c r="U214" s="38"/>
      <c r="V214" s="38"/>
      <c r="W214" s="38"/>
      <c r="X214" s="38"/>
      <c r="Y214" s="38"/>
      <c r="Z214" s="38"/>
    </row>
    <row r="215" spans="1:26" ht="15" customHeight="1" x14ac:dyDescent="0.35">
      <c r="A215" s="54">
        <v>14</v>
      </c>
      <c r="B215" s="55" t="s">
        <v>78</v>
      </c>
      <c r="C215" s="56" t="s">
        <v>79</v>
      </c>
      <c r="D215" s="30"/>
      <c r="E215" s="30"/>
      <c r="F215" s="30"/>
      <c r="G215" s="30"/>
      <c r="H215" s="30"/>
      <c r="I215" s="30"/>
      <c r="J215" s="30"/>
      <c r="K215" s="30"/>
      <c r="L215" s="31">
        <f t="shared" ref="L215:M215" si="350">D215+F215+H215+J215</f>
        <v>0</v>
      </c>
      <c r="M215" s="31">
        <f t="shared" si="350"/>
        <v>0</v>
      </c>
      <c r="N215" s="31">
        <f t="shared" si="322"/>
        <v>0</v>
      </c>
      <c r="O215" s="31"/>
      <c r="P215" s="31"/>
      <c r="Q215" s="31">
        <f t="shared" si="323"/>
        <v>0</v>
      </c>
      <c r="R215" s="32">
        <f t="shared" ref="R215:S215" si="351">L215+O215</f>
        <v>0</v>
      </c>
      <c r="S215" s="32">
        <f t="shared" si="351"/>
        <v>0</v>
      </c>
      <c r="T215" s="32">
        <f t="shared" si="325"/>
        <v>0</v>
      </c>
      <c r="U215" s="38"/>
      <c r="V215" s="38"/>
      <c r="W215" s="38"/>
      <c r="X215" s="38"/>
      <c r="Y215" s="38"/>
      <c r="Z215" s="38"/>
    </row>
    <row r="216" spans="1:26" ht="15" customHeight="1" x14ac:dyDescent="0.35">
      <c r="A216" s="54">
        <v>15</v>
      </c>
      <c r="B216" s="55" t="s">
        <v>80</v>
      </c>
      <c r="C216" s="56" t="s">
        <v>81</v>
      </c>
      <c r="D216" s="30"/>
      <c r="E216" s="30"/>
      <c r="F216" s="30"/>
      <c r="G216" s="30"/>
      <c r="H216" s="30"/>
      <c r="I216" s="30"/>
      <c r="J216" s="30"/>
      <c r="K216" s="30"/>
      <c r="L216" s="31">
        <f t="shared" ref="L216:M216" si="352">D216+F216+H216+J216</f>
        <v>0</v>
      </c>
      <c r="M216" s="31">
        <f t="shared" si="352"/>
        <v>0</v>
      </c>
      <c r="N216" s="31">
        <f t="shared" si="322"/>
        <v>0</v>
      </c>
      <c r="O216" s="31"/>
      <c r="P216" s="31"/>
      <c r="Q216" s="31">
        <f t="shared" si="323"/>
        <v>0</v>
      </c>
      <c r="R216" s="32">
        <f t="shared" ref="R216:S216" si="353">L216+O216</f>
        <v>0</v>
      </c>
      <c r="S216" s="32">
        <f t="shared" si="353"/>
        <v>0</v>
      </c>
      <c r="T216" s="32">
        <f t="shared" si="325"/>
        <v>0</v>
      </c>
      <c r="U216" s="38"/>
      <c r="V216" s="38"/>
      <c r="W216" s="38"/>
      <c r="X216" s="38"/>
      <c r="Y216" s="38"/>
      <c r="Z216" s="38"/>
    </row>
    <row r="217" spans="1:26" ht="15" customHeight="1" x14ac:dyDescent="0.35">
      <c r="A217" s="54">
        <v>16</v>
      </c>
      <c r="B217" s="55" t="s">
        <v>82</v>
      </c>
      <c r="C217" s="56" t="s">
        <v>83</v>
      </c>
      <c r="D217" s="30"/>
      <c r="E217" s="30"/>
      <c r="F217" s="30"/>
      <c r="G217" s="30"/>
      <c r="H217" s="30"/>
      <c r="I217" s="30"/>
      <c r="J217" s="30"/>
      <c r="K217" s="30"/>
      <c r="L217" s="31">
        <f t="shared" ref="L217:M217" si="354">D217+F217+H217+J217</f>
        <v>0</v>
      </c>
      <c r="M217" s="31">
        <f t="shared" si="354"/>
        <v>0</v>
      </c>
      <c r="N217" s="31">
        <f t="shared" si="322"/>
        <v>0</v>
      </c>
      <c r="O217" s="31"/>
      <c r="P217" s="31"/>
      <c r="Q217" s="31">
        <f t="shared" si="323"/>
        <v>0</v>
      </c>
      <c r="R217" s="32">
        <f t="shared" ref="R217:S217" si="355">L217+O217</f>
        <v>0</v>
      </c>
      <c r="S217" s="32">
        <f t="shared" si="355"/>
        <v>0</v>
      </c>
      <c r="T217" s="32">
        <f t="shared" si="325"/>
        <v>0</v>
      </c>
      <c r="U217" s="38"/>
      <c r="V217" s="38"/>
      <c r="W217" s="38"/>
      <c r="X217" s="38"/>
      <c r="Y217" s="38"/>
      <c r="Z217" s="38"/>
    </row>
    <row r="218" spans="1:26" ht="15" customHeight="1" x14ac:dyDescent="0.35">
      <c r="A218" s="54">
        <v>17</v>
      </c>
      <c r="B218" s="55" t="s">
        <v>84</v>
      </c>
      <c r="C218" s="56" t="s">
        <v>85</v>
      </c>
      <c r="D218" s="30"/>
      <c r="E218" s="30"/>
      <c r="F218" s="30"/>
      <c r="G218" s="30"/>
      <c r="H218" s="30"/>
      <c r="I218" s="30"/>
      <c r="J218" s="30"/>
      <c r="K218" s="30"/>
      <c r="L218" s="31">
        <f t="shared" ref="L218:M218" si="356">D218+F218+H218+J218</f>
        <v>0</v>
      </c>
      <c r="M218" s="31">
        <f t="shared" si="356"/>
        <v>0</v>
      </c>
      <c r="N218" s="31">
        <f t="shared" si="322"/>
        <v>0</v>
      </c>
      <c r="O218" s="31"/>
      <c r="P218" s="31"/>
      <c r="Q218" s="31">
        <f t="shared" si="323"/>
        <v>0</v>
      </c>
      <c r="R218" s="32">
        <f t="shared" ref="R218:S218" si="357">L218+O218</f>
        <v>0</v>
      </c>
      <c r="S218" s="32">
        <f t="shared" si="357"/>
        <v>0</v>
      </c>
      <c r="T218" s="32">
        <f t="shared" si="325"/>
        <v>0</v>
      </c>
      <c r="U218" s="38"/>
      <c r="V218" s="38"/>
      <c r="W218" s="38"/>
      <c r="X218" s="38"/>
      <c r="Y218" s="38"/>
      <c r="Z218" s="38"/>
    </row>
    <row r="219" spans="1:26" ht="15" customHeight="1" x14ac:dyDescent="0.35">
      <c r="A219" s="54">
        <v>18</v>
      </c>
      <c r="B219" s="55" t="s">
        <v>86</v>
      </c>
      <c r="C219" s="56" t="s">
        <v>87</v>
      </c>
      <c r="D219" s="30"/>
      <c r="E219" s="30"/>
      <c r="F219" s="30"/>
      <c r="G219" s="30"/>
      <c r="H219" s="30"/>
      <c r="I219" s="30"/>
      <c r="J219" s="30"/>
      <c r="K219" s="30"/>
      <c r="L219" s="31">
        <f t="shared" ref="L219:M219" si="358">D219+F219+H219+J219</f>
        <v>0</v>
      </c>
      <c r="M219" s="31">
        <f t="shared" si="358"/>
        <v>0</v>
      </c>
      <c r="N219" s="31">
        <f t="shared" si="322"/>
        <v>0</v>
      </c>
      <c r="O219" s="31"/>
      <c r="P219" s="31"/>
      <c r="Q219" s="31">
        <f t="shared" si="323"/>
        <v>0</v>
      </c>
      <c r="R219" s="32">
        <f t="shared" ref="R219:S219" si="359">L219+O219</f>
        <v>0</v>
      </c>
      <c r="S219" s="32">
        <f t="shared" si="359"/>
        <v>0</v>
      </c>
      <c r="T219" s="32">
        <f t="shared" si="325"/>
        <v>0</v>
      </c>
      <c r="U219" s="38"/>
      <c r="V219" s="38"/>
      <c r="W219" s="38"/>
      <c r="X219" s="38"/>
      <c r="Y219" s="38"/>
      <c r="Z219" s="38"/>
    </row>
    <row r="220" spans="1:26" ht="15" customHeight="1" x14ac:dyDescent="0.35">
      <c r="A220" s="54">
        <v>19</v>
      </c>
      <c r="B220" s="55" t="s">
        <v>88</v>
      </c>
      <c r="C220" s="56" t="s">
        <v>89</v>
      </c>
      <c r="D220" s="30"/>
      <c r="E220" s="30"/>
      <c r="F220" s="30"/>
      <c r="G220" s="30"/>
      <c r="H220" s="30"/>
      <c r="I220" s="30"/>
      <c r="J220" s="30"/>
      <c r="K220" s="30"/>
      <c r="L220" s="31">
        <f t="shared" ref="L220:M220" si="360">D220+F220+H220+J220</f>
        <v>0</v>
      </c>
      <c r="M220" s="31">
        <f t="shared" si="360"/>
        <v>0</v>
      </c>
      <c r="N220" s="31">
        <f t="shared" si="322"/>
        <v>0</v>
      </c>
      <c r="O220" s="31"/>
      <c r="P220" s="31"/>
      <c r="Q220" s="31">
        <f t="shared" si="323"/>
        <v>0</v>
      </c>
      <c r="R220" s="32">
        <f t="shared" ref="R220:S220" si="361">L220+O220</f>
        <v>0</v>
      </c>
      <c r="S220" s="32">
        <f t="shared" si="361"/>
        <v>0</v>
      </c>
      <c r="T220" s="32">
        <f t="shared" si="325"/>
        <v>0</v>
      </c>
      <c r="U220" s="38"/>
      <c r="V220" s="38"/>
      <c r="W220" s="38"/>
      <c r="X220" s="38"/>
      <c r="Y220" s="38"/>
      <c r="Z220" s="38"/>
    </row>
    <row r="221" spans="1:26" ht="15" customHeight="1" x14ac:dyDescent="0.35">
      <c r="A221" s="57">
        <v>20</v>
      </c>
      <c r="B221" s="58" t="s">
        <v>90</v>
      </c>
      <c r="C221" s="59"/>
      <c r="D221" s="30"/>
      <c r="E221" s="30"/>
      <c r="F221" s="30"/>
      <c r="G221" s="30"/>
      <c r="H221" s="30"/>
      <c r="I221" s="30"/>
      <c r="J221" s="30"/>
      <c r="K221" s="30"/>
      <c r="L221" s="31">
        <f t="shared" ref="L221:M221" si="362">D221+F221+H221+J221</f>
        <v>0</v>
      </c>
      <c r="M221" s="31">
        <f t="shared" si="362"/>
        <v>0</v>
      </c>
      <c r="N221" s="31">
        <f t="shared" si="322"/>
        <v>0</v>
      </c>
      <c r="O221" s="31"/>
      <c r="P221" s="31"/>
      <c r="Q221" s="31">
        <f t="shared" si="323"/>
        <v>0</v>
      </c>
      <c r="R221" s="32">
        <f t="shared" ref="R221:S221" si="363">L221+O221</f>
        <v>0</v>
      </c>
      <c r="S221" s="32">
        <f t="shared" si="363"/>
        <v>0</v>
      </c>
      <c r="T221" s="32">
        <f t="shared" si="325"/>
        <v>0</v>
      </c>
      <c r="U221" s="38"/>
      <c r="V221" s="38"/>
      <c r="W221" s="38"/>
      <c r="X221" s="38"/>
      <c r="Y221" s="38"/>
      <c r="Z221" s="38"/>
    </row>
    <row r="222" spans="1:26" ht="15" customHeight="1" x14ac:dyDescent="0.35">
      <c r="A222" s="51"/>
      <c r="B222" s="52" t="s">
        <v>4</v>
      </c>
      <c r="C222" s="53"/>
      <c r="D222" s="42">
        <f t="shared" ref="D222:M222" si="364">SUM(D202:D221)</f>
        <v>3</v>
      </c>
      <c r="E222" s="42">
        <f t="shared" si="364"/>
        <v>5</v>
      </c>
      <c r="F222" s="42">
        <f t="shared" si="364"/>
        <v>21</v>
      </c>
      <c r="G222" s="42">
        <f t="shared" si="364"/>
        <v>45</v>
      </c>
      <c r="H222" s="42">
        <f t="shared" si="364"/>
        <v>88</v>
      </c>
      <c r="I222" s="42">
        <f t="shared" si="364"/>
        <v>183</v>
      </c>
      <c r="J222" s="42">
        <f t="shared" si="364"/>
        <v>25</v>
      </c>
      <c r="K222" s="42">
        <f t="shared" si="364"/>
        <v>21</v>
      </c>
      <c r="L222" s="42">
        <f t="shared" si="364"/>
        <v>137</v>
      </c>
      <c r="M222" s="42">
        <f t="shared" si="364"/>
        <v>254</v>
      </c>
      <c r="N222" s="42">
        <f t="shared" si="322"/>
        <v>391</v>
      </c>
      <c r="O222" s="42">
        <f t="shared" ref="O222:P222" si="365">SUM(O202:O221)</f>
        <v>0</v>
      </c>
      <c r="P222" s="42">
        <f t="shared" si="365"/>
        <v>0</v>
      </c>
      <c r="Q222" s="42">
        <f t="shared" si="323"/>
        <v>0</v>
      </c>
      <c r="R222" s="42">
        <f t="shared" ref="R222:S222" si="366">SUM(R202:R221)</f>
        <v>137</v>
      </c>
      <c r="S222" s="42">
        <f t="shared" si="366"/>
        <v>254</v>
      </c>
      <c r="T222" s="42">
        <f t="shared" si="325"/>
        <v>391</v>
      </c>
      <c r="U222" s="38"/>
      <c r="V222" s="38"/>
      <c r="W222" s="38"/>
      <c r="X222" s="38"/>
      <c r="Y222" s="38"/>
      <c r="Z222" s="38"/>
    </row>
    <row r="223" spans="1:26" ht="15" customHeight="1" x14ac:dyDescent="0.35">
      <c r="A223" s="43"/>
      <c r="B223" s="22"/>
      <c r="C223" s="22"/>
      <c r="D223" s="44"/>
      <c r="E223" s="44"/>
      <c r="F223" s="44"/>
      <c r="G223" s="44"/>
      <c r="H223" s="44"/>
      <c r="I223" s="44"/>
      <c r="J223" s="44"/>
      <c r="K223" s="44"/>
      <c r="L223" s="44"/>
      <c r="M223" s="44"/>
      <c r="N223" s="44"/>
      <c r="O223" s="44"/>
      <c r="P223" s="44"/>
      <c r="Q223" s="44"/>
      <c r="R223" s="44"/>
      <c r="S223" s="45"/>
      <c r="T223" s="45"/>
      <c r="U223" s="33"/>
      <c r="V223" s="33"/>
      <c r="W223" s="33"/>
      <c r="X223" s="38"/>
      <c r="Y223" s="38"/>
      <c r="Z223" s="38"/>
    </row>
    <row r="224" spans="1:26" ht="15" customHeight="1" x14ac:dyDescent="0.25">
      <c r="C224" s="13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X224" s="38"/>
      <c r="Y224" s="38"/>
      <c r="Z224" s="38"/>
    </row>
    <row r="225" spans="1:26" ht="15" customHeight="1" x14ac:dyDescent="0.25">
      <c r="A225" s="107" t="s">
        <v>13</v>
      </c>
      <c r="B225" s="108"/>
      <c r="C225" s="23"/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24"/>
      <c r="V225" s="24"/>
      <c r="W225" s="24"/>
      <c r="X225" s="38"/>
      <c r="Y225" s="38"/>
      <c r="Z225" s="38"/>
    </row>
    <row r="226" spans="1:26" ht="15" customHeight="1" x14ac:dyDescent="0.25">
      <c r="A226" s="109" t="s">
        <v>1</v>
      </c>
      <c r="B226" s="112" t="s">
        <v>31</v>
      </c>
      <c r="C226" s="114" t="s">
        <v>42</v>
      </c>
      <c r="D226" s="90" t="s">
        <v>32</v>
      </c>
      <c r="E226" s="91"/>
      <c r="F226" s="91"/>
      <c r="G226" s="91"/>
      <c r="H226" s="91"/>
      <c r="I226" s="91"/>
      <c r="J226" s="91"/>
      <c r="K226" s="91"/>
      <c r="L226" s="91"/>
      <c r="M226" s="91"/>
      <c r="N226" s="92"/>
      <c r="O226" s="93" t="s">
        <v>44</v>
      </c>
      <c r="P226" s="94"/>
      <c r="Q226" s="95"/>
      <c r="R226" s="93" t="s">
        <v>45</v>
      </c>
      <c r="S226" s="94"/>
      <c r="T226" s="95"/>
      <c r="U226" s="24"/>
      <c r="V226" s="24"/>
      <c r="W226" s="24"/>
      <c r="X226" s="38"/>
      <c r="Y226" s="38"/>
      <c r="Z226" s="38"/>
    </row>
    <row r="227" spans="1:26" ht="15" customHeight="1" x14ac:dyDescent="0.25">
      <c r="A227" s="110"/>
      <c r="B227" s="113"/>
      <c r="C227" s="115"/>
      <c r="D227" s="99" t="s">
        <v>46</v>
      </c>
      <c r="E227" s="92"/>
      <c r="F227" s="100" t="s">
        <v>47</v>
      </c>
      <c r="G227" s="92"/>
      <c r="H227" s="100" t="s">
        <v>48</v>
      </c>
      <c r="I227" s="92"/>
      <c r="J227" s="100" t="s">
        <v>49</v>
      </c>
      <c r="K227" s="92"/>
      <c r="L227" s="100" t="s">
        <v>39</v>
      </c>
      <c r="M227" s="91"/>
      <c r="N227" s="92"/>
      <c r="O227" s="96"/>
      <c r="P227" s="97"/>
      <c r="Q227" s="98"/>
      <c r="R227" s="96"/>
      <c r="S227" s="97"/>
      <c r="T227" s="98"/>
      <c r="U227" s="22"/>
      <c r="V227" s="22"/>
      <c r="W227" s="22"/>
      <c r="X227" s="38"/>
      <c r="Y227" s="38"/>
      <c r="Z227" s="38"/>
    </row>
    <row r="228" spans="1:26" ht="15" customHeight="1" x14ac:dyDescent="0.35">
      <c r="A228" s="111"/>
      <c r="B228" s="98"/>
      <c r="C228" s="116"/>
      <c r="D228" s="47" t="s">
        <v>2</v>
      </c>
      <c r="E228" s="48" t="s">
        <v>3</v>
      </c>
      <c r="F228" s="48" t="s">
        <v>2</v>
      </c>
      <c r="G228" s="48" t="s">
        <v>3</v>
      </c>
      <c r="H228" s="48" t="s">
        <v>2</v>
      </c>
      <c r="I228" s="48" t="s">
        <v>3</v>
      </c>
      <c r="J228" s="48" t="s">
        <v>2</v>
      </c>
      <c r="K228" s="48" t="s">
        <v>3</v>
      </c>
      <c r="L228" s="48" t="s">
        <v>2</v>
      </c>
      <c r="M228" s="48" t="s">
        <v>3</v>
      </c>
      <c r="N228" s="48" t="s">
        <v>50</v>
      </c>
      <c r="O228" s="49" t="s">
        <v>2</v>
      </c>
      <c r="P228" s="50" t="s">
        <v>3</v>
      </c>
      <c r="Q228" s="50" t="s">
        <v>51</v>
      </c>
      <c r="R228" s="50" t="s">
        <v>2</v>
      </c>
      <c r="S228" s="50" t="s">
        <v>3</v>
      </c>
      <c r="T228" s="50" t="s">
        <v>51</v>
      </c>
      <c r="U228" s="22"/>
      <c r="V228" s="22"/>
      <c r="W228" s="22"/>
      <c r="X228" s="38"/>
      <c r="Y228" s="38"/>
      <c r="Z228" s="38"/>
    </row>
    <row r="229" spans="1:26" ht="15" customHeight="1" x14ac:dyDescent="0.35">
      <c r="A229" s="51">
        <v>1</v>
      </c>
      <c r="B229" s="52" t="s">
        <v>52</v>
      </c>
      <c r="C229" s="53" t="s">
        <v>53</v>
      </c>
      <c r="D229" s="8">
        <v>3</v>
      </c>
      <c r="E229" s="29">
        <v>5</v>
      </c>
      <c r="F229" s="29">
        <v>28</v>
      </c>
      <c r="G229" s="29">
        <v>35</v>
      </c>
      <c r="H229" s="30"/>
      <c r="I229" s="30"/>
      <c r="J229" s="30"/>
      <c r="K229" s="30"/>
      <c r="L229" s="31">
        <f t="shared" ref="L229:M229" si="367">D229+F229+H229+J229</f>
        <v>31</v>
      </c>
      <c r="M229" s="31">
        <f t="shared" si="367"/>
        <v>40</v>
      </c>
      <c r="N229" s="31">
        <f t="shared" ref="N229:N249" si="368">L229+M229</f>
        <v>71</v>
      </c>
      <c r="O229" s="7"/>
      <c r="P229" s="31"/>
      <c r="Q229" s="31">
        <f t="shared" ref="Q229:Q249" si="369">O229+P229</f>
        <v>0</v>
      </c>
      <c r="R229" s="32">
        <f t="shared" ref="R229:S229" si="370">L229+O229</f>
        <v>31</v>
      </c>
      <c r="S229" s="32">
        <f t="shared" si="370"/>
        <v>40</v>
      </c>
      <c r="T229" s="32">
        <f t="shared" ref="T229:T249" si="371">R229+S229</f>
        <v>71</v>
      </c>
      <c r="U229" s="22"/>
      <c r="V229" s="22"/>
      <c r="W229" s="22"/>
      <c r="X229" s="38"/>
      <c r="Y229" s="38"/>
      <c r="Z229" s="38"/>
    </row>
    <row r="230" spans="1:26" ht="15" customHeight="1" x14ac:dyDescent="0.35">
      <c r="A230" s="54">
        <v>2</v>
      </c>
      <c r="B230" s="55" t="s">
        <v>54</v>
      </c>
      <c r="C230" s="56" t="s">
        <v>55</v>
      </c>
      <c r="D230" s="30"/>
      <c r="E230" s="30"/>
      <c r="F230" s="30"/>
      <c r="G230" s="30"/>
      <c r="H230" s="29">
        <v>5</v>
      </c>
      <c r="I230" s="29">
        <v>6</v>
      </c>
      <c r="J230" s="30"/>
      <c r="K230" s="30"/>
      <c r="L230" s="31">
        <f t="shared" ref="L230:M230" si="372">D230+F230+H230+J230</f>
        <v>5</v>
      </c>
      <c r="M230" s="31">
        <f t="shared" si="372"/>
        <v>6</v>
      </c>
      <c r="N230" s="31">
        <f t="shared" si="368"/>
        <v>11</v>
      </c>
      <c r="O230" s="31"/>
      <c r="P230" s="31"/>
      <c r="Q230" s="31">
        <f t="shared" si="369"/>
        <v>0</v>
      </c>
      <c r="R230" s="32">
        <f t="shared" ref="R230:S230" si="373">L230+O230</f>
        <v>5</v>
      </c>
      <c r="S230" s="32">
        <f t="shared" si="373"/>
        <v>6</v>
      </c>
      <c r="T230" s="32">
        <f t="shared" si="371"/>
        <v>11</v>
      </c>
      <c r="U230" s="33"/>
      <c r="V230" s="33"/>
      <c r="W230" s="33"/>
      <c r="X230" s="38"/>
      <c r="Y230" s="38"/>
      <c r="Z230" s="38"/>
    </row>
    <row r="231" spans="1:26" ht="15" customHeight="1" x14ac:dyDescent="0.35">
      <c r="A231" s="54">
        <v>3</v>
      </c>
      <c r="B231" s="55" t="s">
        <v>56</v>
      </c>
      <c r="C231" s="56" t="s">
        <v>57</v>
      </c>
      <c r="D231" s="30"/>
      <c r="E231" s="30"/>
      <c r="F231" s="30"/>
      <c r="G231" s="30"/>
      <c r="H231" s="30"/>
      <c r="I231" s="29">
        <v>3</v>
      </c>
      <c r="J231" s="30"/>
      <c r="K231" s="30"/>
      <c r="L231" s="31">
        <f t="shared" ref="L231:M231" si="374">D231+F231+H231+J231</f>
        <v>0</v>
      </c>
      <c r="M231" s="31">
        <f t="shared" si="374"/>
        <v>3</v>
      </c>
      <c r="N231" s="31">
        <f t="shared" si="368"/>
        <v>3</v>
      </c>
      <c r="O231" s="31"/>
      <c r="P231" s="31"/>
      <c r="Q231" s="31">
        <f t="shared" si="369"/>
        <v>0</v>
      </c>
      <c r="R231" s="32">
        <f t="shared" ref="R231:S231" si="375">L231+O231</f>
        <v>0</v>
      </c>
      <c r="S231" s="32">
        <f t="shared" si="375"/>
        <v>3</v>
      </c>
      <c r="T231" s="32">
        <f t="shared" si="371"/>
        <v>3</v>
      </c>
      <c r="U231" s="33"/>
      <c r="V231" s="33"/>
      <c r="W231" s="33"/>
      <c r="X231" s="38"/>
      <c r="Y231" s="38"/>
      <c r="Z231" s="38"/>
    </row>
    <row r="232" spans="1:26" ht="15" customHeight="1" x14ac:dyDescent="0.35">
      <c r="A232" s="54">
        <v>4</v>
      </c>
      <c r="B232" s="55" t="s">
        <v>58</v>
      </c>
      <c r="C232" s="56" t="s">
        <v>59</v>
      </c>
      <c r="D232" s="30"/>
      <c r="E232" s="30"/>
      <c r="F232" s="30"/>
      <c r="G232" s="30"/>
      <c r="H232" s="30"/>
      <c r="I232" s="30"/>
      <c r="J232" s="29">
        <v>2</v>
      </c>
      <c r="K232" s="29">
        <v>3</v>
      </c>
      <c r="L232" s="31">
        <f t="shared" ref="L232:M232" si="376">D232+F232+H232+J232</f>
        <v>2</v>
      </c>
      <c r="M232" s="31">
        <f t="shared" si="376"/>
        <v>3</v>
      </c>
      <c r="N232" s="31">
        <f t="shared" si="368"/>
        <v>5</v>
      </c>
      <c r="O232" s="31"/>
      <c r="P232" s="31"/>
      <c r="Q232" s="31">
        <f t="shared" si="369"/>
        <v>0</v>
      </c>
      <c r="R232" s="32">
        <f t="shared" ref="R232:S232" si="377">L232+O232</f>
        <v>2</v>
      </c>
      <c r="S232" s="32">
        <f t="shared" si="377"/>
        <v>3</v>
      </c>
      <c r="T232" s="32">
        <f t="shared" si="371"/>
        <v>5</v>
      </c>
      <c r="U232" s="38"/>
      <c r="V232" s="38"/>
      <c r="W232" s="38"/>
      <c r="X232" s="38"/>
      <c r="Y232" s="38"/>
      <c r="Z232" s="38"/>
    </row>
    <row r="233" spans="1:26" ht="15" customHeight="1" x14ac:dyDescent="0.35">
      <c r="A233" s="54">
        <v>5</v>
      </c>
      <c r="B233" s="55" t="s">
        <v>60</v>
      </c>
      <c r="C233" s="56" t="s">
        <v>61</v>
      </c>
      <c r="D233" s="30"/>
      <c r="E233" s="30"/>
      <c r="F233" s="29">
        <v>5</v>
      </c>
      <c r="G233" s="29">
        <v>9</v>
      </c>
      <c r="H233" s="29">
        <v>59</v>
      </c>
      <c r="I233" s="29">
        <v>75</v>
      </c>
      <c r="J233" s="29">
        <v>16</v>
      </c>
      <c r="K233" s="29">
        <v>36</v>
      </c>
      <c r="L233" s="31">
        <f t="shared" ref="L233:M233" si="378">D233+F233+H233+J233</f>
        <v>80</v>
      </c>
      <c r="M233" s="31">
        <f t="shared" si="378"/>
        <v>120</v>
      </c>
      <c r="N233" s="31">
        <f t="shared" si="368"/>
        <v>200</v>
      </c>
      <c r="O233" s="31"/>
      <c r="P233" s="31"/>
      <c r="Q233" s="31">
        <f t="shared" si="369"/>
        <v>0</v>
      </c>
      <c r="R233" s="32">
        <f t="shared" ref="R233:S233" si="379">L233+O233</f>
        <v>80</v>
      </c>
      <c r="S233" s="32">
        <f t="shared" si="379"/>
        <v>120</v>
      </c>
      <c r="T233" s="32">
        <f t="shared" si="371"/>
        <v>200</v>
      </c>
      <c r="U233" s="38"/>
      <c r="V233" s="38"/>
      <c r="W233" s="38"/>
      <c r="X233" s="38"/>
      <c r="Y233" s="38"/>
      <c r="Z233" s="38"/>
    </row>
    <row r="234" spans="1:26" ht="15" customHeight="1" x14ac:dyDescent="0.35">
      <c r="A234" s="54">
        <v>6</v>
      </c>
      <c r="B234" s="55" t="s">
        <v>62</v>
      </c>
      <c r="C234" s="56" t="s">
        <v>63</v>
      </c>
      <c r="D234" s="30"/>
      <c r="E234" s="30"/>
      <c r="F234" s="30"/>
      <c r="G234" s="30"/>
      <c r="H234" s="29">
        <v>7</v>
      </c>
      <c r="I234" s="29">
        <v>13</v>
      </c>
      <c r="J234" s="29">
        <v>4</v>
      </c>
      <c r="K234" s="29">
        <v>8</v>
      </c>
      <c r="L234" s="31">
        <f t="shared" ref="L234:M234" si="380">D234+F234+H234+J234</f>
        <v>11</v>
      </c>
      <c r="M234" s="31">
        <f t="shared" si="380"/>
        <v>21</v>
      </c>
      <c r="N234" s="31">
        <f t="shared" si="368"/>
        <v>32</v>
      </c>
      <c r="O234" s="31"/>
      <c r="P234" s="31"/>
      <c r="Q234" s="31">
        <f t="shared" si="369"/>
        <v>0</v>
      </c>
      <c r="R234" s="32">
        <f t="shared" ref="R234:S234" si="381">L234+O234</f>
        <v>11</v>
      </c>
      <c r="S234" s="32">
        <f t="shared" si="381"/>
        <v>21</v>
      </c>
      <c r="T234" s="32">
        <f t="shared" si="371"/>
        <v>32</v>
      </c>
      <c r="U234" s="38"/>
      <c r="V234" s="38"/>
      <c r="W234" s="38"/>
      <c r="X234" s="38"/>
      <c r="Y234" s="38"/>
      <c r="Z234" s="38"/>
    </row>
    <row r="235" spans="1:26" ht="15" customHeight="1" x14ac:dyDescent="0.35">
      <c r="A235" s="54">
        <v>7</v>
      </c>
      <c r="B235" s="55" t="s">
        <v>64</v>
      </c>
      <c r="C235" s="56" t="s">
        <v>65</v>
      </c>
      <c r="D235" s="30"/>
      <c r="E235" s="30"/>
      <c r="F235" s="30"/>
      <c r="G235" s="30"/>
      <c r="H235" s="30"/>
      <c r="I235" s="30"/>
      <c r="J235" s="30"/>
      <c r="K235" s="30"/>
      <c r="L235" s="31">
        <f t="shared" ref="L235:M235" si="382">D235+F235+H235+J235</f>
        <v>0</v>
      </c>
      <c r="M235" s="31">
        <f t="shared" si="382"/>
        <v>0</v>
      </c>
      <c r="N235" s="31">
        <f t="shared" si="368"/>
        <v>0</v>
      </c>
      <c r="O235" s="31"/>
      <c r="P235" s="31"/>
      <c r="Q235" s="31">
        <f t="shared" si="369"/>
        <v>0</v>
      </c>
      <c r="R235" s="32">
        <f t="shared" ref="R235:S235" si="383">L235+O235</f>
        <v>0</v>
      </c>
      <c r="S235" s="32">
        <f t="shared" si="383"/>
        <v>0</v>
      </c>
      <c r="T235" s="32">
        <f t="shared" si="371"/>
        <v>0</v>
      </c>
      <c r="U235" s="38"/>
      <c r="V235" s="38"/>
      <c r="W235" s="38"/>
      <c r="X235" s="38"/>
      <c r="Y235" s="38"/>
      <c r="Z235" s="38"/>
    </row>
    <row r="236" spans="1:26" ht="15" customHeight="1" x14ac:dyDescent="0.35">
      <c r="A236" s="54">
        <v>8</v>
      </c>
      <c r="B236" s="55" t="s">
        <v>66</v>
      </c>
      <c r="C236" s="56" t="s">
        <v>67</v>
      </c>
      <c r="D236" s="30"/>
      <c r="E236" s="30"/>
      <c r="F236" s="30"/>
      <c r="G236" s="30"/>
      <c r="H236" s="30"/>
      <c r="I236" s="30"/>
      <c r="J236" s="30"/>
      <c r="K236" s="30"/>
      <c r="L236" s="31">
        <f t="shared" ref="L236:M236" si="384">D236+F236+H236+J236</f>
        <v>0</v>
      </c>
      <c r="M236" s="31">
        <f t="shared" si="384"/>
        <v>0</v>
      </c>
      <c r="N236" s="31">
        <f t="shared" si="368"/>
        <v>0</v>
      </c>
      <c r="O236" s="31"/>
      <c r="P236" s="31"/>
      <c r="Q236" s="31">
        <f t="shared" si="369"/>
        <v>0</v>
      </c>
      <c r="R236" s="32">
        <f t="shared" ref="R236:S236" si="385">L236+O236</f>
        <v>0</v>
      </c>
      <c r="S236" s="32">
        <f t="shared" si="385"/>
        <v>0</v>
      </c>
      <c r="T236" s="32">
        <f t="shared" si="371"/>
        <v>0</v>
      </c>
      <c r="U236" s="38"/>
      <c r="V236" s="38"/>
      <c r="W236" s="38"/>
      <c r="X236" s="38"/>
      <c r="Y236" s="38"/>
      <c r="Z236" s="38"/>
    </row>
    <row r="237" spans="1:26" ht="15" customHeight="1" x14ac:dyDescent="0.35">
      <c r="A237" s="54">
        <v>9</v>
      </c>
      <c r="B237" s="55" t="s">
        <v>68</v>
      </c>
      <c r="C237" s="56" t="s">
        <v>69</v>
      </c>
      <c r="D237" s="30"/>
      <c r="E237" s="30"/>
      <c r="F237" s="30"/>
      <c r="G237" s="30"/>
      <c r="H237" s="29">
        <v>5</v>
      </c>
      <c r="I237" s="29">
        <v>9</v>
      </c>
      <c r="J237" s="30"/>
      <c r="K237" s="30"/>
      <c r="L237" s="31">
        <f t="shared" ref="L237:M237" si="386">D237+F237+H237+J237</f>
        <v>5</v>
      </c>
      <c r="M237" s="31">
        <f t="shared" si="386"/>
        <v>9</v>
      </c>
      <c r="N237" s="31">
        <f t="shared" si="368"/>
        <v>14</v>
      </c>
      <c r="O237" s="31"/>
      <c r="P237" s="31"/>
      <c r="Q237" s="31">
        <f t="shared" si="369"/>
        <v>0</v>
      </c>
      <c r="R237" s="32">
        <f t="shared" ref="R237:S237" si="387">L237+O237</f>
        <v>5</v>
      </c>
      <c r="S237" s="32">
        <f t="shared" si="387"/>
        <v>9</v>
      </c>
      <c r="T237" s="32">
        <f t="shared" si="371"/>
        <v>14</v>
      </c>
      <c r="U237" s="38"/>
      <c r="V237" s="38"/>
      <c r="W237" s="38"/>
      <c r="X237" s="38"/>
      <c r="Y237" s="38"/>
      <c r="Z237" s="38"/>
    </row>
    <row r="238" spans="1:26" ht="15" customHeight="1" x14ac:dyDescent="0.35">
      <c r="A238" s="54">
        <v>10</v>
      </c>
      <c r="B238" s="55" t="s">
        <v>70</v>
      </c>
      <c r="C238" s="56" t="s">
        <v>71</v>
      </c>
      <c r="D238" s="30"/>
      <c r="E238" s="30"/>
      <c r="F238" s="30"/>
      <c r="G238" s="30"/>
      <c r="H238" s="30"/>
      <c r="I238" s="30"/>
      <c r="J238" s="30"/>
      <c r="K238" s="30"/>
      <c r="L238" s="31">
        <f t="shared" ref="L238:M238" si="388">D238+F238+H238+J238</f>
        <v>0</v>
      </c>
      <c r="M238" s="31">
        <f t="shared" si="388"/>
        <v>0</v>
      </c>
      <c r="N238" s="31">
        <f t="shared" si="368"/>
        <v>0</v>
      </c>
      <c r="O238" s="31"/>
      <c r="P238" s="31"/>
      <c r="Q238" s="31">
        <f t="shared" si="369"/>
        <v>0</v>
      </c>
      <c r="R238" s="32">
        <f t="shared" ref="R238:S238" si="389">L238+O238</f>
        <v>0</v>
      </c>
      <c r="S238" s="32">
        <f t="shared" si="389"/>
        <v>0</v>
      </c>
      <c r="T238" s="32">
        <f t="shared" si="371"/>
        <v>0</v>
      </c>
      <c r="U238" s="38"/>
      <c r="V238" s="38"/>
      <c r="W238" s="38"/>
      <c r="X238" s="38"/>
      <c r="Y238" s="38"/>
      <c r="Z238" s="38"/>
    </row>
    <row r="239" spans="1:26" ht="15" customHeight="1" x14ac:dyDescent="0.35">
      <c r="A239" s="54">
        <v>11</v>
      </c>
      <c r="B239" s="55" t="s">
        <v>72</v>
      </c>
      <c r="C239" s="56" t="s">
        <v>73</v>
      </c>
      <c r="D239" s="30"/>
      <c r="E239" s="30"/>
      <c r="F239" s="30"/>
      <c r="G239" s="30"/>
      <c r="H239" s="30"/>
      <c r="I239" s="30"/>
      <c r="J239" s="30"/>
      <c r="K239" s="30"/>
      <c r="L239" s="31">
        <f t="shared" ref="L239:M239" si="390">D239+F239+H239+J239</f>
        <v>0</v>
      </c>
      <c r="M239" s="31">
        <f t="shared" si="390"/>
        <v>0</v>
      </c>
      <c r="N239" s="31">
        <f t="shared" si="368"/>
        <v>0</v>
      </c>
      <c r="O239" s="31"/>
      <c r="P239" s="31"/>
      <c r="Q239" s="31">
        <f t="shared" si="369"/>
        <v>0</v>
      </c>
      <c r="R239" s="32">
        <f t="shared" ref="R239:S239" si="391">L239+O239</f>
        <v>0</v>
      </c>
      <c r="S239" s="32">
        <f t="shared" si="391"/>
        <v>0</v>
      </c>
      <c r="T239" s="32">
        <f t="shared" si="371"/>
        <v>0</v>
      </c>
      <c r="U239" s="38"/>
      <c r="V239" s="38"/>
      <c r="W239" s="38"/>
      <c r="X239" s="38"/>
      <c r="Y239" s="38"/>
      <c r="Z239" s="38"/>
    </row>
    <row r="240" spans="1:26" ht="15" customHeight="1" x14ac:dyDescent="0.35">
      <c r="A240" s="54">
        <v>12</v>
      </c>
      <c r="B240" s="55" t="s">
        <v>74</v>
      </c>
      <c r="C240" s="56" t="s">
        <v>75</v>
      </c>
      <c r="D240" s="30"/>
      <c r="E240" s="30"/>
      <c r="F240" s="30"/>
      <c r="G240" s="30"/>
      <c r="H240" s="30"/>
      <c r="I240" s="29">
        <v>1</v>
      </c>
      <c r="J240" s="30"/>
      <c r="K240" s="30"/>
      <c r="L240" s="31">
        <f t="shared" ref="L240:M240" si="392">D240+F240+H240+J240</f>
        <v>0</v>
      </c>
      <c r="M240" s="31">
        <f t="shared" si="392"/>
        <v>1</v>
      </c>
      <c r="N240" s="31">
        <f t="shared" si="368"/>
        <v>1</v>
      </c>
      <c r="O240" s="31"/>
      <c r="P240" s="31"/>
      <c r="Q240" s="31">
        <f t="shared" si="369"/>
        <v>0</v>
      </c>
      <c r="R240" s="32">
        <f t="shared" ref="R240:S240" si="393">L240+O240</f>
        <v>0</v>
      </c>
      <c r="S240" s="32">
        <f t="shared" si="393"/>
        <v>1</v>
      </c>
      <c r="T240" s="32">
        <f t="shared" si="371"/>
        <v>1</v>
      </c>
      <c r="U240" s="38"/>
      <c r="V240" s="38"/>
      <c r="W240" s="38"/>
      <c r="X240" s="38"/>
      <c r="Y240" s="38"/>
      <c r="Z240" s="38"/>
    </row>
    <row r="241" spans="1:26" ht="15" customHeight="1" x14ac:dyDescent="0.35">
      <c r="A241" s="54">
        <v>13</v>
      </c>
      <c r="B241" s="55" t="s">
        <v>76</v>
      </c>
      <c r="C241" s="56" t="s">
        <v>77</v>
      </c>
      <c r="D241" s="30"/>
      <c r="E241" s="30"/>
      <c r="F241" s="30"/>
      <c r="G241" s="30"/>
      <c r="H241" s="30"/>
      <c r="I241" s="29">
        <v>3</v>
      </c>
      <c r="J241" s="30"/>
      <c r="K241" s="30"/>
      <c r="L241" s="31">
        <f t="shared" ref="L241:M241" si="394">D241+F241+H241+J241</f>
        <v>0</v>
      </c>
      <c r="M241" s="31">
        <f t="shared" si="394"/>
        <v>3</v>
      </c>
      <c r="N241" s="31">
        <f t="shared" si="368"/>
        <v>3</v>
      </c>
      <c r="O241" s="31"/>
      <c r="P241" s="31"/>
      <c r="Q241" s="31">
        <f t="shared" si="369"/>
        <v>0</v>
      </c>
      <c r="R241" s="32">
        <f t="shared" ref="R241:S241" si="395">L241+O241</f>
        <v>0</v>
      </c>
      <c r="S241" s="32">
        <f t="shared" si="395"/>
        <v>3</v>
      </c>
      <c r="T241" s="32">
        <f t="shared" si="371"/>
        <v>3</v>
      </c>
      <c r="U241" s="38"/>
      <c r="V241" s="38"/>
      <c r="W241" s="38"/>
      <c r="X241" s="38"/>
      <c r="Y241" s="38"/>
      <c r="Z241" s="38"/>
    </row>
    <row r="242" spans="1:26" ht="15" customHeight="1" x14ac:dyDescent="0.35">
      <c r="A242" s="54">
        <v>14</v>
      </c>
      <c r="B242" s="55" t="s">
        <v>78</v>
      </c>
      <c r="C242" s="56" t="s">
        <v>79</v>
      </c>
      <c r="D242" s="30"/>
      <c r="E242" s="30"/>
      <c r="F242" s="30"/>
      <c r="G242" s="30"/>
      <c r="H242" s="30"/>
      <c r="I242" s="30"/>
      <c r="J242" s="30"/>
      <c r="K242" s="30"/>
      <c r="L242" s="31">
        <f t="shared" ref="L242:M242" si="396">D242+F242+H242+J242</f>
        <v>0</v>
      </c>
      <c r="M242" s="31">
        <f t="shared" si="396"/>
        <v>0</v>
      </c>
      <c r="N242" s="31">
        <f t="shared" si="368"/>
        <v>0</v>
      </c>
      <c r="O242" s="31"/>
      <c r="P242" s="31"/>
      <c r="Q242" s="31">
        <f t="shared" si="369"/>
        <v>0</v>
      </c>
      <c r="R242" s="32">
        <f t="shared" ref="R242:S242" si="397">L242+O242</f>
        <v>0</v>
      </c>
      <c r="S242" s="32">
        <f t="shared" si="397"/>
        <v>0</v>
      </c>
      <c r="T242" s="32">
        <f t="shared" si="371"/>
        <v>0</v>
      </c>
      <c r="U242" s="38"/>
      <c r="V242" s="38"/>
      <c r="W242" s="38"/>
      <c r="X242" s="38"/>
      <c r="Y242" s="38"/>
      <c r="Z242" s="38"/>
    </row>
    <row r="243" spans="1:26" ht="15" customHeight="1" x14ac:dyDescent="0.35">
      <c r="A243" s="54">
        <v>15</v>
      </c>
      <c r="B243" s="55" t="s">
        <v>80</v>
      </c>
      <c r="C243" s="56" t="s">
        <v>81</v>
      </c>
      <c r="D243" s="30"/>
      <c r="E243" s="30"/>
      <c r="F243" s="30"/>
      <c r="G243" s="30"/>
      <c r="H243" s="30"/>
      <c r="I243" s="30"/>
      <c r="J243" s="30"/>
      <c r="K243" s="30"/>
      <c r="L243" s="31">
        <f t="shared" ref="L243:M243" si="398">D243+F243+H243+J243</f>
        <v>0</v>
      </c>
      <c r="M243" s="31">
        <f t="shared" si="398"/>
        <v>0</v>
      </c>
      <c r="N243" s="31">
        <f t="shared" si="368"/>
        <v>0</v>
      </c>
      <c r="O243" s="31"/>
      <c r="P243" s="31"/>
      <c r="Q243" s="31">
        <f t="shared" si="369"/>
        <v>0</v>
      </c>
      <c r="R243" s="32">
        <f t="shared" ref="R243:S243" si="399">L243+O243</f>
        <v>0</v>
      </c>
      <c r="S243" s="32">
        <f t="shared" si="399"/>
        <v>0</v>
      </c>
      <c r="T243" s="32">
        <f t="shared" si="371"/>
        <v>0</v>
      </c>
      <c r="U243" s="38"/>
      <c r="V243" s="38"/>
      <c r="W243" s="38"/>
      <c r="X243" s="38"/>
      <c r="Y243" s="38"/>
      <c r="Z243" s="38"/>
    </row>
    <row r="244" spans="1:26" ht="15" customHeight="1" x14ac:dyDescent="0.35">
      <c r="A244" s="54">
        <v>16</v>
      </c>
      <c r="B244" s="55" t="s">
        <v>82</v>
      </c>
      <c r="C244" s="56" t="s">
        <v>83</v>
      </c>
      <c r="D244" s="30"/>
      <c r="E244" s="30"/>
      <c r="F244" s="30"/>
      <c r="G244" s="30"/>
      <c r="H244" s="30"/>
      <c r="I244" s="30"/>
      <c r="J244" s="30"/>
      <c r="K244" s="30"/>
      <c r="L244" s="31">
        <f t="shared" ref="L244:M244" si="400">D244+F244+H244+J244</f>
        <v>0</v>
      </c>
      <c r="M244" s="31">
        <f t="shared" si="400"/>
        <v>0</v>
      </c>
      <c r="N244" s="31">
        <f t="shared" si="368"/>
        <v>0</v>
      </c>
      <c r="O244" s="31"/>
      <c r="P244" s="31"/>
      <c r="Q244" s="31">
        <f t="shared" si="369"/>
        <v>0</v>
      </c>
      <c r="R244" s="32">
        <f t="shared" ref="R244:S244" si="401">L244+O244</f>
        <v>0</v>
      </c>
      <c r="S244" s="32">
        <f t="shared" si="401"/>
        <v>0</v>
      </c>
      <c r="T244" s="32">
        <f t="shared" si="371"/>
        <v>0</v>
      </c>
      <c r="U244" s="38"/>
      <c r="V244" s="38"/>
      <c r="W244" s="38"/>
      <c r="X244" s="38"/>
      <c r="Y244" s="38"/>
      <c r="Z244" s="38"/>
    </row>
    <row r="245" spans="1:26" ht="15" customHeight="1" x14ac:dyDescent="0.35">
      <c r="A245" s="54">
        <v>17</v>
      </c>
      <c r="B245" s="55" t="s">
        <v>84</v>
      </c>
      <c r="C245" s="56" t="s">
        <v>85</v>
      </c>
      <c r="D245" s="30"/>
      <c r="E245" s="30"/>
      <c r="F245" s="30"/>
      <c r="G245" s="30"/>
      <c r="H245" s="30"/>
      <c r="I245" s="30"/>
      <c r="J245" s="30"/>
      <c r="K245" s="30"/>
      <c r="L245" s="31">
        <f t="shared" ref="L245:M245" si="402">D245+F245+H245+J245</f>
        <v>0</v>
      </c>
      <c r="M245" s="31">
        <f t="shared" si="402"/>
        <v>0</v>
      </c>
      <c r="N245" s="31">
        <f t="shared" si="368"/>
        <v>0</v>
      </c>
      <c r="O245" s="31"/>
      <c r="P245" s="31"/>
      <c r="Q245" s="31">
        <f t="shared" si="369"/>
        <v>0</v>
      </c>
      <c r="R245" s="32">
        <f t="shared" ref="R245:S245" si="403">L245+O245</f>
        <v>0</v>
      </c>
      <c r="S245" s="32">
        <f t="shared" si="403"/>
        <v>0</v>
      </c>
      <c r="T245" s="32">
        <f t="shared" si="371"/>
        <v>0</v>
      </c>
      <c r="U245" s="38"/>
      <c r="V245" s="38"/>
      <c r="W245" s="38"/>
      <c r="X245" s="38"/>
      <c r="Y245" s="38"/>
      <c r="Z245" s="38"/>
    </row>
    <row r="246" spans="1:26" ht="15" customHeight="1" x14ac:dyDescent="0.35">
      <c r="A246" s="54">
        <v>18</v>
      </c>
      <c r="B246" s="55" t="s">
        <v>86</v>
      </c>
      <c r="C246" s="56" t="s">
        <v>87</v>
      </c>
      <c r="D246" s="30"/>
      <c r="E246" s="30"/>
      <c r="F246" s="30"/>
      <c r="G246" s="30"/>
      <c r="H246" s="30"/>
      <c r="I246" s="30"/>
      <c r="J246" s="30"/>
      <c r="K246" s="30"/>
      <c r="L246" s="31">
        <f t="shared" ref="L246:M246" si="404">D246+F246+H246+J246</f>
        <v>0</v>
      </c>
      <c r="M246" s="31">
        <f t="shared" si="404"/>
        <v>0</v>
      </c>
      <c r="N246" s="31">
        <f t="shared" si="368"/>
        <v>0</v>
      </c>
      <c r="O246" s="31"/>
      <c r="P246" s="31"/>
      <c r="Q246" s="31">
        <f t="shared" si="369"/>
        <v>0</v>
      </c>
      <c r="R246" s="32">
        <f t="shared" ref="R246:S246" si="405">L246+O246</f>
        <v>0</v>
      </c>
      <c r="S246" s="32">
        <f t="shared" si="405"/>
        <v>0</v>
      </c>
      <c r="T246" s="32">
        <f t="shared" si="371"/>
        <v>0</v>
      </c>
      <c r="U246" s="38"/>
      <c r="V246" s="38"/>
      <c r="W246" s="38"/>
      <c r="X246" s="38"/>
      <c r="Y246" s="38"/>
      <c r="Z246" s="38"/>
    </row>
    <row r="247" spans="1:26" ht="15" customHeight="1" x14ac:dyDescent="0.35">
      <c r="A247" s="54">
        <v>19</v>
      </c>
      <c r="B247" s="55" t="s">
        <v>88</v>
      </c>
      <c r="C247" s="56" t="s">
        <v>89</v>
      </c>
      <c r="D247" s="30"/>
      <c r="E247" s="30"/>
      <c r="F247" s="30"/>
      <c r="G247" s="30"/>
      <c r="H247" s="30"/>
      <c r="I247" s="30"/>
      <c r="J247" s="30"/>
      <c r="K247" s="30"/>
      <c r="L247" s="31">
        <f t="shared" ref="L247:M247" si="406">D247+F247+H247+J247</f>
        <v>0</v>
      </c>
      <c r="M247" s="31">
        <f t="shared" si="406"/>
        <v>0</v>
      </c>
      <c r="N247" s="31">
        <f t="shared" si="368"/>
        <v>0</v>
      </c>
      <c r="O247" s="31"/>
      <c r="P247" s="31"/>
      <c r="Q247" s="31">
        <f t="shared" si="369"/>
        <v>0</v>
      </c>
      <c r="R247" s="32">
        <f t="shared" ref="R247:S247" si="407">L247+O247</f>
        <v>0</v>
      </c>
      <c r="S247" s="32">
        <f t="shared" si="407"/>
        <v>0</v>
      </c>
      <c r="T247" s="32">
        <f t="shared" si="371"/>
        <v>0</v>
      </c>
      <c r="U247" s="38"/>
      <c r="V247" s="38"/>
      <c r="W247" s="38"/>
      <c r="X247" s="38"/>
      <c r="Y247" s="38"/>
      <c r="Z247" s="38"/>
    </row>
    <row r="248" spans="1:26" ht="15" customHeight="1" x14ac:dyDescent="0.35">
      <c r="A248" s="57">
        <v>20</v>
      </c>
      <c r="B248" s="58" t="s">
        <v>90</v>
      </c>
      <c r="C248" s="59"/>
      <c r="D248" s="30"/>
      <c r="E248" s="30"/>
      <c r="F248" s="30"/>
      <c r="G248" s="30"/>
      <c r="H248" s="30"/>
      <c r="I248" s="30"/>
      <c r="J248" s="30"/>
      <c r="K248" s="30"/>
      <c r="L248" s="31">
        <f t="shared" ref="L248:M248" si="408">D248+F248+H248+J248</f>
        <v>0</v>
      </c>
      <c r="M248" s="31">
        <f t="shared" si="408"/>
        <v>0</v>
      </c>
      <c r="N248" s="31">
        <f t="shared" si="368"/>
        <v>0</v>
      </c>
      <c r="O248" s="31"/>
      <c r="P248" s="31"/>
      <c r="Q248" s="31">
        <f t="shared" si="369"/>
        <v>0</v>
      </c>
      <c r="R248" s="32">
        <f t="shared" ref="R248:S248" si="409">L248+O248</f>
        <v>0</v>
      </c>
      <c r="S248" s="32">
        <f t="shared" si="409"/>
        <v>0</v>
      </c>
      <c r="T248" s="32">
        <f t="shared" si="371"/>
        <v>0</v>
      </c>
      <c r="U248" s="38"/>
      <c r="V248" s="38"/>
      <c r="W248" s="38"/>
      <c r="X248" s="38"/>
      <c r="Y248" s="38"/>
      <c r="Z248" s="38"/>
    </row>
    <row r="249" spans="1:26" ht="15" customHeight="1" x14ac:dyDescent="0.35">
      <c r="A249" s="51"/>
      <c r="B249" s="52" t="s">
        <v>4</v>
      </c>
      <c r="C249" s="53"/>
      <c r="D249" s="42">
        <f t="shared" ref="D249:M249" si="410">SUM(D229:D248)</f>
        <v>3</v>
      </c>
      <c r="E249" s="42">
        <f t="shared" si="410"/>
        <v>5</v>
      </c>
      <c r="F249" s="42">
        <f t="shared" si="410"/>
        <v>33</v>
      </c>
      <c r="G249" s="42">
        <f t="shared" si="410"/>
        <v>44</v>
      </c>
      <c r="H249" s="42">
        <f t="shared" si="410"/>
        <v>76</v>
      </c>
      <c r="I249" s="42">
        <f t="shared" si="410"/>
        <v>110</v>
      </c>
      <c r="J249" s="42">
        <f t="shared" si="410"/>
        <v>22</v>
      </c>
      <c r="K249" s="42">
        <f t="shared" si="410"/>
        <v>47</v>
      </c>
      <c r="L249" s="42">
        <f t="shared" si="410"/>
        <v>134</v>
      </c>
      <c r="M249" s="42">
        <f t="shared" si="410"/>
        <v>206</v>
      </c>
      <c r="N249" s="42">
        <f t="shared" si="368"/>
        <v>340</v>
      </c>
      <c r="O249" s="42">
        <f t="shared" ref="O249:P249" si="411">SUM(O229:O248)</f>
        <v>0</v>
      </c>
      <c r="P249" s="42">
        <f t="shared" si="411"/>
        <v>0</v>
      </c>
      <c r="Q249" s="42">
        <f t="shared" si="369"/>
        <v>0</v>
      </c>
      <c r="R249" s="42">
        <f t="shared" ref="R249:S249" si="412">SUM(R229:R248)</f>
        <v>134</v>
      </c>
      <c r="S249" s="42">
        <f t="shared" si="412"/>
        <v>206</v>
      </c>
      <c r="T249" s="42">
        <f t="shared" si="371"/>
        <v>340</v>
      </c>
      <c r="U249" s="38"/>
      <c r="V249" s="38"/>
      <c r="W249" s="38"/>
      <c r="X249" s="38"/>
      <c r="Y249" s="38"/>
      <c r="Z249" s="38"/>
    </row>
    <row r="250" spans="1:26" ht="15" customHeight="1" x14ac:dyDescent="0.35">
      <c r="A250" s="43"/>
      <c r="B250" s="22"/>
      <c r="C250" s="22"/>
      <c r="D250" s="44"/>
      <c r="E250" s="44"/>
      <c r="F250" s="44"/>
      <c r="G250" s="44"/>
      <c r="H250" s="44"/>
      <c r="I250" s="44"/>
      <c r="J250" s="44"/>
      <c r="K250" s="44"/>
      <c r="L250" s="44"/>
      <c r="M250" s="44"/>
      <c r="N250" s="44"/>
      <c r="O250" s="44"/>
      <c r="P250" s="44"/>
      <c r="Q250" s="44"/>
      <c r="R250" s="44"/>
      <c r="S250" s="45"/>
      <c r="T250" s="45"/>
      <c r="U250" s="33"/>
      <c r="V250" s="33"/>
      <c r="W250" s="33"/>
      <c r="X250" s="38"/>
      <c r="Y250" s="38"/>
      <c r="Z250" s="38"/>
    </row>
    <row r="251" spans="1:26" ht="15" customHeight="1" x14ac:dyDescent="0.25">
      <c r="C251" s="13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X251" s="38"/>
      <c r="Y251" s="38"/>
      <c r="Z251" s="38"/>
    </row>
    <row r="252" spans="1:26" ht="15" customHeight="1" x14ac:dyDescent="0.25">
      <c r="A252" s="107" t="s">
        <v>14</v>
      </c>
      <c r="B252" s="108"/>
      <c r="C252" s="23"/>
      <c r="D252" s="46"/>
      <c r="E252" s="46"/>
      <c r="F252" s="46"/>
      <c r="G252" s="46"/>
      <c r="H252" s="46"/>
      <c r="I252" s="46"/>
      <c r="J252" s="46"/>
      <c r="K252" s="46"/>
      <c r="L252" s="46"/>
      <c r="M252" s="46"/>
      <c r="N252" s="46"/>
      <c r="O252" s="46"/>
      <c r="P252" s="46"/>
      <c r="Q252" s="46"/>
      <c r="R252" s="46"/>
      <c r="S252" s="46"/>
      <c r="T252" s="46"/>
      <c r="U252" s="24"/>
      <c r="V252" s="24"/>
      <c r="W252" s="24"/>
      <c r="X252" s="38"/>
      <c r="Y252" s="38"/>
      <c r="Z252" s="38"/>
    </row>
    <row r="253" spans="1:26" ht="15" customHeight="1" x14ac:dyDescent="0.25">
      <c r="A253" s="109" t="s">
        <v>1</v>
      </c>
      <c r="B253" s="112" t="s">
        <v>31</v>
      </c>
      <c r="C253" s="114" t="s">
        <v>42</v>
      </c>
      <c r="D253" s="90" t="s">
        <v>32</v>
      </c>
      <c r="E253" s="91"/>
      <c r="F253" s="91"/>
      <c r="G253" s="91"/>
      <c r="H253" s="91"/>
      <c r="I253" s="91"/>
      <c r="J253" s="91"/>
      <c r="K253" s="91"/>
      <c r="L253" s="91"/>
      <c r="M253" s="91"/>
      <c r="N253" s="92"/>
      <c r="O253" s="93" t="s">
        <v>44</v>
      </c>
      <c r="P253" s="94"/>
      <c r="Q253" s="95"/>
      <c r="R253" s="93" t="s">
        <v>45</v>
      </c>
      <c r="S253" s="94"/>
      <c r="T253" s="95"/>
      <c r="U253" s="24"/>
      <c r="V253" s="24"/>
      <c r="W253" s="24"/>
      <c r="X253" s="38"/>
      <c r="Y253" s="38"/>
      <c r="Z253" s="38"/>
    </row>
    <row r="254" spans="1:26" ht="15" customHeight="1" x14ac:dyDescent="0.25">
      <c r="A254" s="110"/>
      <c r="B254" s="113"/>
      <c r="C254" s="115"/>
      <c r="D254" s="99" t="s">
        <v>46</v>
      </c>
      <c r="E254" s="92"/>
      <c r="F254" s="100" t="s">
        <v>47</v>
      </c>
      <c r="G254" s="92"/>
      <c r="H254" s="100" t="s">
        <v>48</v>
      </c>
      <c r="I254" s="92"/>
      <c r="J254" s="100" t="s">
        <v>49</v>
      </c>
      <c r="K254" s="92"/>
      <c r="L254" s="100" t="s">
        <v>39</v>
      </c>
      <c r="M254" s="91"/>
      <c r="N254" s="92"/>
      <c r="O254" s="96"/>
      <c r="P254" s="97"/>
      <c r="Q254" s="98"/>
      <c r="R254" s="96"/>
      <c r="S254" s="97"/>
      <c r="T254" s="98"/>
      <c r="U254" s="22"/>
      <c r="V254" s="22"/>
      <c r="W254" s="22"/>
      <c r="X254" s="38"/>
      <c r="Y254" s="38"/>
      <c r="Z254" s="38"/>
    </row>
    <row r="255" spans="1:26" ht="15" customHeight="1" x14ac:dyDescent="0.35">
      <c r="A255" s="111"/>
      <c r="B255" s="98"/>
      <c r="C255" s="116"/>
      <c r="D255" s="47" t="s">
        <v>2</v>
      </c>
      <c r="E255" s="48" t="s">
        <v>3</v>
      </c>
      <c r="F255" s="48" t="s">
        <v>2</v>
      </c>
      <c r="G255" s="48" t="s">
        <v>3</v>
      </c>
      <c r="H255" s="48" t="s">
        <v>2</v>
      </c>
      <c r="I255" s="48" t="s">
        <v>3</v>
      </c>
      <c r="J255" s="48" t="s">
        <v>2</v>
      </c>
      <c r="K255" s="48" t="s">
        <v>3</v>
      </c>
      <c r="L255" s="48" t="s">
        <v>2</v>
      </c>
      <c r="M255" s="48" t="s">
        <v>3</v>
      </c>
      <c r="N255" s="48" t="s">
        <v>50</v>
      </c>
      <c r="O255" s="49" t="s">
        <v>2</v>
      </c>
      <c r="P255" s="50" t="s">
        <v>3</v>
      </c>
      <c r="Q255" s="50" t="s">
        <v>51</v>
      </c>
      <c r="R255" s="50" t="s">
        <v>2</v>
      </c>
      <c r="S255" s="50" t="s">
        <v>3</v>
      </c>
      <c r="T255" s="50" t="s">
        <v>51</v>
      </c>
      <c r="U255" s="22"/>
      <c r="V255" s="22"/>
      <c r="W255" s="22"/>
      <c r="X255" s="38"/>
      <c r="Y255" s="38"/>
      <c r="Z255" s="38"/>
    </row>
    <row r="256" spans="1:26" ht="15" customHeight="1" x14ac:dyDescent="0.35">
      <c r="A256" s="51">
        <v>1</v>
      </c>
      <c r="B256" s="52" t="s">
        <v>52</v>
      </c>
      <c r="C256" s="53" t="s">
        <v>53</v>
      </c>
      <c r="D256" s="8">
        <v>18</v>
      </c>
      <c r="E256" s="29">
        <v>11</v>
      </c>
      <c r="F256" s="29">
        <v>27</v>
      </c>
      <c r="G256" s="29">
        <v>35</v>
      </c>
      <c r="H256" s="30"/>
      <c r="I256" s="30"/>
      <c r="J256" s="30"/>
      <c r="K256" s="30"/>
      <c r="L256" s="31">
        <f t="shared" ref="L256:M256" si="413">D256+F256+H256+J256</f>
        <v>45</v>
      </c>
      <c r="M256" s="31">
        <f t="shared" si="413"/>
        <v>46</v>
      </c>
      <c r="N256" s="31">
        <f t="shared" ref="N256:N276" si="414">L256+M256</f>
        <v>91</v>
      </c>
      <c r="O256" s="7"/>
      <c r="P256" s="31"/>
      <c r="Q256" s="31">
        <f t="shared" ref="Q256:Q276" si="415">O256+P256</f>
        <v>0</v>
      </c>
      <c r="R256" s="32">
        <f t="shared" ref="R256:S256" si="416">L256+O256</f>
        <v>45</v>
      </c>
      <c r="S256" s="32">
        <f t="shared" si="416"/>
        <v>46</v>
      </c>
      <c r="T256" s="32">
        <f t="shared" ref="T256:T276" si="417">R256+S256</f>
        <v>91</v>
      </c>
      <c r="U256" s="22"/>
      <c r="V256" s="22"/>
      <c r="W256" s="22"/>
      <c r="X256" s="38"/>
      <c r="Y256" s="38"/>
      <c r="Z256" s="38"/>
    </row>
    <row r="257" spans="1:26" ht="15" customHeight="1" x14ac:dyDescent="0.35">
      <c r="A257" s="54">
        <v>2</v>
      </c>
      <c r="B257" s="55" t="s">
        <v>54</v>
      </c>
      <c r="C257" s="56" t="s">
        <v>55</v>
      </c>
      <c r="D257" s="30"/>
      <c r="E257" s="30"/>
      <c r="F257" s="30"/>
      <c r="G257" s="30"/>
      <c r="H257" s="29">
        <v>8</v>
      </c>
      <c r="I257" s="29">
        <v>20</v>
      </c>
      <c r="J257" s="30"/>
      <c r="K257" s="30"/>
      <c r="L257" s="31">
        <f t="shared" ref="L257:M257" si="418">D257+F257+H257+J257</f>
        <v>8</v>
      </c>
      <c r="M257" s="31">
        <f t="shared" si="418"/>
        <v>20</v>
      </c>
      <c r="N257" s="31">
        <f t="shared" si="414"/>
        <v>28</v>
      </c>
      <c r="O257" s="31"/>
      <c r="P257" s="31"/>
      <c r="Q257" s="31">
        <f t="shared" si="415"/>
        <v>0</v>
      </c>
      <c r="R257" s="32">
        <f t="shared" ref="R257:S257" si="419">L257+O257</f>
        <v>8</v>
      </c>
      <c r="S257" s="32">
        <f t="shared" si="419"/>
        <v>20</v>
      </c>
      <c r="T257" s="32">
        <f t="shared" si="417"/>
        <v>28</v>
      </c>
      <c r="U257" s="33"/>
      <c r="V257" s="33"/>
      <c r="W257" s="33"/>
      <c r="X257" s="38"/>
      <c r="Y257" s="38"/>
      <c r="Z257" s="38"/>
    </row>
    <row r="258" spans="1:26" ht="15" customHeight="1" x14ac:dyDescent="0.35">
      <c r="A258" s="54">
        <v>3</v>
      </c>
      <c r="B258" s="55" t="s">
        <v>56</v>
      </c>
      <c r="C258" s="56" t="s">
        <v>57</v>
      </c>
      <c r="D258" s="30"/>
      <c r="E258" s="30"/>
      <c r="F258" s="30"/>
      <c r="G258" s="30"/>
      <c r="H258" s="29">
        <v>4</v>
      </c>
      <c r="I258" s="29">
        <v>8</v>
      </c>
      <c r="J258" s="30"/>
      <c r="K258" s="30"/>
      <c r="L258" s="31">
        <f t="shared" ref="L258:M258" si="420">D258+F258+H258+J258</f>
        <v>4</v>
      </c>
      <c r="M258" s="31">
        <f t="shared" si="420"/>
        <v>8</v>
      </c>
      <c r="N258" s="31">
        <f t="shared" si="414"/>
        <v>12</v>
      </c>
      <c r="O258" s="31"/>
      <c r="P258" s="31"/>
      <c r="Q258" s="31">
        <f t="shared" si="415"/>
        <v>0</v>
      </c>
      <c r="R258" s="32">
        <f t="shared" ref="R258:S258" si="421">L258+O258</f>
        <v>4</v>
      </c>
      <c r="S258" s="32">
        <f t="shared" si="421"/>
        <v>8</v>
      </c>
      <c r="T258" s="32">
        <f t="shared" si="417"/>
        <v>12</v>
      </c>
      <c r="U258" s="33"/>
      <c r="V258" s="33"/>
      <c r="W258" s="33"/>
      <c r="X258" s="38"/>
      <c r="Y258" s="38"/>
      <c r="Z258" s="38"/>
    </row>
    <row r="259" spans="1:26" ht="15" customHeight="1" x14ac:dyDescent="0.35">
      <c r="A259" s="54">
        <v>4</v>
      </c>
      <c r="B259" s="55" t="s">
        <v>58</v>
      </c>
      <c r="C259" s="56" t="s">
        <v>59</v>
      </c>
      <c r="D259" s="30"/>
      <c r="E259" s="30"/>
      <c r="F259" s="30"/>
      <c r="G259" s="30"/>
      <c r="H259" s="29">
        <v>2</v>
      </c>
      <c r="I259" s="29">
        <v>3</v>
      </c>
      <c r="J259" s="29">
        <v>3</v>
      </c>
      <c r="K259" s="29">
        <v>2</v>
      </c>
      <c r="L259" s="31">
        <f t="shared" ref="L259:M259" si="422">D259+F259+H259+J259</f>
        <v>5</v>
      </c>
      <c r="M259" s="31">
        <f t="shared" si="422"/>
        <v>5</v>
      </c>
      <c r="N259" s="31">
        <f t="shared" si="414"/>
        <v>10</v>
      </c>
      <c r="O259" s="31"/>
      <c r="P259" s="31"/>
      <c r="Q259" s="31">
        <f t="shared" si="415"/>
        <v>0</v>
      </c>
      <c r="R259" s="32">
        <f t="shared" ref="R259:S259" si="423">L259+O259</f>
        <v>5</v>
      </c>
      <c r="S259" s="32">
        <f t="shared" si="423"/>
        <v>5</v>
      </c>
      <c r="T259" s="32">
        <f t="shared" si="417"/>
        <v>10</v>
      </c>
      <c r="U259" s="38"/>
      <c r="V259" s="38"/>
      <c r="W259" s="38"/>
      <c r="X259" s="38"/>
      <c r="Y259" s="38"/>
      <c r="Z259" s="38"/>
    </row>
    <row r="260" spans="1:26" ht="15" customHeight="1" x14ac:dyDescent="0.35">
      <c r="A260" s="54">
        <v>5</v>
      </c>
      <c r="B260" s="55" t="s">
        <v>60</v>
      </c>
      <c r="C260" s="56" t="s">
        <v>61</v>
      </c>
      <c r="D260" s="29">
        <v>1</v>
      </c>
      <c r="E260" s="29">
        <v>2</v>
      </c>
      <c r="F260" s="29">
        <v>15</v>
      </c>
      <c r="G260" s="29">
        <v>36</v>
      </c>
      <c r="H260" s="29">
        <v>75</v>
      </c>
      <c r="I260" s="29">
        <v>98</v>
      </c>
      <c r="J260" s="29">
        <v>8</v>
      </c>
      <c r="K260" s="29">
        <v>15</v>
      </c>
      <c r="L260" s="31">
        <f t="shared" ref="L260:M260" si="424">D260+F260+H260+J260</f>
        <v>99</v>
      </c>
      <c r="M260" s="31">
        <f t="shared" si="424"/>
        <v>151</v>
      </c>
      <c r="N260" s="31">
        <f t="shared" si="414"/>
        <v>250</v>
      </c>
      <c r="O260" s="31"/>
      <c r="P260" s="31"/>
      <c r="Q260" s="31">
        <f t="shared" si="415"/>
        <v>0</v>
      </c>
      <c r="R260" s="32">
        <f t="shared" ref="R260:S260" si="425">L260+O260</f>
        <v>99</v>
      </c>
      <c r="S260" s="32">
        <f t="shared" si="425"/>
        <v>151</v>
      </c>
      <c r="T260" s="32">
        <f t="shared" si="417"/>
        <v>250</v>
      </c>
      <c r="U260" s="38"/>
      <c r="V260" s="38"/>
      <c r="W260" s="38"/>
      <c r="X260" s="38"/>
      <c r="Y260" s="38"/>
      <c r="Z260" s="38"/>
    </row>
    <row r="261" spans="1:26" ht="15" customHeight="1" x14ac:dyDescent="0.35">
      <c r="A261" s="54">
        <v>6</v>
      </c>
      <c r="B261" s="55" t="s">
        <v>62</v>
      </c>
      <c r="C261" s="56" t="s">
        <v>63</v>
      </c>
      <c r="D261" s="30"/>
      <c r="E261" s="30"/>
      <c r="F261" s="30"/>
      <c r="G261" s="30"/>
      <c r="H261" s="29">
        <v>9</v>
      </c>
      <c r="I261" s="29">
        <v>10</v>
      </c>
      <c r="J261" s="29">
        <v>2</v>
      </c>
      <c r="K261" s="29">
        <v>6</v>
      </c>
      <c r="L261" s="31">
        <f t="shared" ref="L261:M261" si="426">D261+F261+H261+J261</f>
        <v>11</v>
      </c>
      <c r="M261" s="31">
        <f t="shared" si="426"/>
        <v>16</v>
      </c>
      <c r="N261" s="31">
        <f t="shared" si="414"/>
        <v>27</v>
      </c>
      <c r="O261" s="31"/>
      <c r="P261" s="31"/>
      <c r="Q261" s="31">
        <f t="shared" si="415"/>
        <v>0</v>
      </c>
      <c r="R261" s="32">
        <f t="shared" ref="R261:S261" si="427">L261+O261</f>
        <v>11</v>
      </c>
      <c r="S261" s="32">
        <f t="shared" si="427"/>
        <v>16</v>
      </c>
      <c r="T261" s="32">
        <f t="shared" si="417"/>
        <v>27</v>
      </c>
      <c r="U261" s="38"/>
      <c r="V261" s="38"/>
      <c r="W261" s="38"/>
      <c r="X261" s="38"/>
      <c r="Y261" s="38"/>
      <c r="Z261" s="38"/>
    </row>
    <row r="262" spans="1:26" ht="15" customHeight="1" x14ac:dyDescent="0.35">
      <c r="A262" s="54">
        <v>7</v>
      </c>
      <c r="B262" s="55" t="s">
        <v>64</v>
      </c>
      <c r="C262" s="56" t="s">
        <v>65</v>
      </c>
      <c r="D262" s="30"/>
      <c r="E262" s="30"/>
      <c r="F262" s="30"/>
      <c r="G262" s="30"/>
      <c r="H262" s="30"/>
      <c r="I262" s="30"/>
      <c r="J262" s="29">
        <v>1</v>
      </c>
      <c r="K262" s="29">
        <v>3</v>
      </c>
      <c r="L262" s="31">
        <f t="shared" ref="L262:M262" si="428">D262+F262+H262+J262</f>
        <v>1</v>
      </c>
      <c r="M262" s="31">
        <f t="shared" si="428"/>
        <v>3</v>
      </c>
      <c r="N262" s="31">
        <f t="shared" si="414"/>
        <v>4</v>
      </c>
      <c r="O262" s="31"/>
      <c r="P262" s="31"/>
      <c r="Q262" s="31">
        <f t="shared" si="415"/>
        <v>0</v>
      </c>
      <c r="R262" s="32">
        <f t="shared" ref="R262:S262" si="429">L262+O262</f>
        <v>1</v>
      </c>
      <c r="S262" s="32">
        <f t="shared" si="429"/>
        <v>3</v>
      </c>
      <c r="T262" s="32">
        <f t="shared" si="417"/>
        <v>4</v>
      </c>
      <c r="U262" s="38"/>
      <c r="V262" s="38"/>
      <c r="W262" s="38"/>
      <c r="X262" s="38"/>
      <c r="Y262" s="38"/>
      <c r="Z262" s="38"/>
    </row>
    <row r="263" spans="1:26" ht="15" customHeight="1" x14ac:dyDescent="0.35">
      <c r="A263" s="54">
        <v>8</v>
      </c>
      <c r="B263" s="55" t="s">
        <v>66</v>
      </c>
      <c r="C263" s="56" t="s">
        <v>67</v>
      </c>
      <c r="D263" s="30"/>
      <c r="E263" s="30"/>
      <c r="F263" s="30"/>
      <c r="G263" s="30"/>
      <c r="H263" s="30"/>
      <c r="I263" s="30"/>
      <c r="J263" s="30"/>
      <c r="K263" s="30"/>
      <c r="L263" s="31">
        <f t="shared" ref="L263:M263" si="430">D263+F263+H263+J263</f>
        <v>0</v>
      </c>
      <c r="M263" s="31">
        <f t="shared" si="430"/>
        <v>0</v>
      </c>
      <c r="N263" s="31">
        <f t="shared" si="414"/>
        <v>0</v>
      </c>
      <c r="O263" s="31"/>
      <c r="P263" s="31"/>
      <c r="Q263" s="31">
        <f t="shared" si="415"/>
        <v>0</v>
      </c>
      <c r="R263" s="32">
        <f t="shared" ref="R263:S263" si="431">L263+O263</f>
        <v>0</v>
      </c>
      <c r="S263" s="32">
        <f t="shared" si="431"/>
        <v>0</v>
      </c>
      <c r="T263" s="32">
        <f t="shared" si="417"/>
        <v>0</v>
      </c>
      <c r="U263" s="38"/>
      <c r="V263" s="38"/>
      <c r="W263" s="38"/>
      <c r="X263" s="38"/>
      <c r="Y263" s="38"/>
      <c r="Z263" s="38"/>
    </row>
    <row r="264" spans="1:26" ht="15" customHeight="1" x14ac:dyDescent="0.35">
      <c r="A264" s="54">
        <v>9</v>
      </c>
      <c r="B264" s="55" t="s">
        <v>68</v>
      </c>
      <c r="C264" s="56" t="s">
        <v>69</v>
      </c>
      <c r="D264" s="30"/>
      <c r="E264" s="30"/>
      <c r="F264" s="30"/>
      <c r="G264" s="30"/>
      <c r="H264" s="29">
        <v>5</v>
      </c>
      <c r="I264" s="29">
        <v>3</v>
      </c>
      <c r="J264" s="29">
        <v>6</v>
      </c>
      <c r="K264" s="29">
        <v>9</v>
      </c>
      <c r="L264" s="31">
        <f t="shared" ref="L264:M264" si="432">D264+F264+H264+J264</f>
        <v>11</v>
      </c>
      <c r="M264" s="31">
        <f t="shared" si="432"/>
        <v>12</v>
      </c>
      <c r="N264" s="31">
        <f t="shared" si="414"/>
        <v>23</v>
      </c>
      <c r="O264" s="31"/>
      <c r="P264" s="31"/>
      <c r="Q264" s="31">
        <f t="shared" si="415"/>
        <v>0</v>
      </c>
      <c r="R264" s="32">
        <f t="shared" ref="R264:S264" si="433">L264+O264</f>
        <v>11</v>
      </c>
      <c r="S264" s="32">
        <f t="shared" si="433"/>
        <v>12</v>
      </c>
      <c r="T264" s="32">
        <f t="shared" si="417"/>
        <v>23</v>
      </c>
      <c r="U264" s="38"/>
      <c r="V264" s="38"/>
      <c r="W264" s="38"/>
      <c r="X264" s="38"/>
      <c r="Y264" s="38"/>
      <c r="Z264" s="38"/>
    </row>
    <row r="265" spans="1:26" ht="15" customHeight="1" x14ac:dyDescent="0.35">
      <c r="A265" s="54">
        <v>10</v>
      </c>
      <c r="B265" s="55" t="s">
        <v>70</v>
      </c>
      <c r="C265" s="56" t="s">
        <v>71</v>
      </c>
      <c r="D265" s="30"/>
      <c r="E265" s="30"/>
      <c r="F265" s="30"/>
      <c r="G265" s="30"/>
      <c r="H265" s="30"/>
      <c r="I265" s="30"/>
      <c r="J265" s="30"/>
      <c r="K265" s="30"/>
      <c r="L265" s="31">
        <f t="shared" ref="L265:M265" si="434">D265+F265+H265+J265</f>
        <v>0</v>
      </c>
      <c r="M265" s="31">
        <f t="shared" si="434"/>
        <v>0</v>
      </c>
      <c r="N265" s="31">
        <f t="shared" si="414"/>
        <v>0</v>
      </c>
      <c r="O265" s="31"/>
      <c r="P265" s="31"/>
      <c r="Q265" s="31">
        <f t="shared" si="415"/>
        <v>0</v>
      </c>
      <c r="R265" s="32">
        <f t="shared" ref="R265:S265" si="435">L265+O265</f>
        <v>0</v>
      </c>
      <c r="S265" s="32">
        <f t="shared" si="435"/>
        <v>0</v>
      </c>
      <c r="T265" s="32">
        <f t="shared" si="417"/>
        <v>0</v>
      </c>
      <c r="U265" s="38"/>
      <c r="V265" s="38"/>
      <c r="W265" s="38"/>
      <c r="X265" s="38"/>
      <c r="Y265" s="38"/>
      <c r="Z265" s="38"/>
    </row>
    <row r="266" spans="1:26" ht="15" customHeight="1" x14ac:dyDescent="0.35">
      <c r="A266" s="54">
        <v>11</v>
      </c>
      <c r="B266" s="55" t="s">
        <v>72</v>
      </c>
      <c r="C266" s="56" t="s">
        <v>73</v>
      </c>
      <c r="D266" s="30"/>
      <c r="E266" s="30"/>
      <c r="F266" s="30"/>
      <c r="G266" s="30"/>
      <c r="H266" s="30"/>
      <c r="I266" s="30"/>
      <c r="J266" s="30"/>
      <c r="K266" s="30"/>
      <c r="L266" s="31">
        <f t="shared" ref="L266:M266" si="436">D266+F266+H266+J266</f>
        <v>0</v>
      </c>
      <c r="M266" s="31">
        <f t="shared" si="436"/>
        <v>0</v>
      </c>
      <c r="N266" s="31">
        <f t="shared" si="414"/>
        <v>0</v>
      </c>
      <c r="O266" s="31"/>
      <c r="P266" s="31"/>
      <c r="Q266" s="31">
        <f t="shared" si="415"/>
        <v>0</v>
      </c>
      <c r="R266" s="32">
        <f t="shared" ref="R266:S266" si="437">L266+O266</f>
        <v>0</v>
      </c>
      <c r="S266" s="32">
        <f t="shared" si="437"/>
        <v>0</v>
      </c>
      <c r="T266" s="32">
        <f t="shared" si="417"/>
        <v>0</v>
      </c>
      <c r="U266" s="38"/>
      <c r="V266" s="38"/>
      <c r="W266" s="38"/>
      <c r="X266" s="38"/>
      <c r="Y266" s="38"/>
      <c r="Z266" s="38"/>
    </row>
    <row r="267" spans="1:26" ht="15" customHeight="1" x14ac:dyDescent="0.35">
      <c r="A267" s="54">
        <v>12</v>
      </c>
      <c r="B267" s="55" t="s">
        <v>74</v>
      </c>
      <c r="C267" s="56" t="s">
        <v>75</v>
      </c>
      <c r="D267" s="30"/>
      <c r="E267" s="30"/>
      <c r="F267" s="30"/>
      <c r="G267" s="30"/>
      <c r="H267" s="30"/>
      <c r="I267" s="30"/>
      <c r="J267" s="30"/>
      <c r="K267" s="30"/>
      <c r="L267" s="31">
        <f t="shared" ref="L267:M267" si="438">D267+F267+H267+J267</f>
        <v>0</v>
      </c>
      <c r="M267" s="31">
        <f t="shared" si="438"/>
        <v>0</v>
      </c>
      <c r="N267" s="31">
        <f t="shared" si="414"/>
        <v>0</v>
      </c>
      <c r="O267" s="31"/>
      <c r="P267" s="31"/>
      <c r="Q267" s="31">
        <f t="shared" si="415"/>
        <v>0</v>
      </c>
      <c r="R267" s="32">
        <f t="shared" ref="R267:S267" si="439">L267+O267</f>
        <v>0</v>
      </c>
      <c r="S267" s="32">
        <f t="shared" si="439"/>
        <v>0</v>
      </c>
      <c r="T267" s="32">
        <f t="shared" si="417"/>
        <v>0</v>
      </c>
      <c r="U267" s="38"/>
      <c r="V267" s="38"/>
      <c r="W267" s="38"/>
      <c r="X267" s="38"/>
      <c r="Y267" s="38"/>
      <c r="Z267" s="38"/>
    </row>
    <row r="268" spans="1:26" ht="15" customHeight="1" x14ac:dyDescent="0.35">
      <c r="A268" s="54">
        <v>13</v>
      </c>
      <c r="B268" s="55" t="s">
        <v>76</v>
      </c>
      <c r="C268" s="56" t="s">
        <v>77</v>
      </c>
      <c r="D268" s="30"/>
      <c r="E268" s="30"/>
      <c r="F268" s="30"/>
      <c r="G268" s="30"/>
      <c r="H268" s="29">
        <v>2</v>
      </c>
      <c r="I268" s="29">
        <v>2</v>
      </c>
      <c r="J268" s="30"/>
      <c r="K268" s="30"/>
      <c r="L268" s="31">
        <f t="shared" ref="L268:M268" si="440">D268+F268+H268+J268</f>
        <v>2</v>
      </c>
      <c r="M268" s="31">
        <f t="shared" si="440"/>
        <v>2</v>
      </c>
      <c r="N268" s="31">
        <f t="shared" si="414"/>
        <v>4</v>
      </c>
      <c r="O268" s="31"/>
      <c r="P268" s="31"/>
      <c r="Q268" s="31">
        <f t="shared" si="415"/>
        <v>0</v>
      </c>
      <c r="R268" s="32">
        <f t="shared" ref="R268:S268" si="441">L268+O268</f>
        <v>2</v>
      </c>
      <c r="S268" s="32">
        <f t="shared" si="441"/>
        <v>2</v>
      </c>
      <c r="T268" s="32">
        <f t="shared" si="417"/>
        <v>4</v>
      </c>
      <c r="U268" s="38"/>
      <c r="V268" s="38"/>
      <c r="W268" s="38"/>
      <c r="X268" s="38"/>
      <c r="Y268" s="38"/>
      <c r="Z268" s="38"/>
    </row>
    <row r="269" spans="1:26" ht="15" customHeight="1" x14ac:dyDescent="0.35">
      <c r="A269" s="54">
        <v>14</v>
      </c>
      <c r="B269" s="55" t="s">
        <v>78</v>
      </c>
      <c r="C269" s="56" t="s">
        <v>79</v>
      </c>
      <c r="D269" s="30"/>
      <c r="E269" s="30"/>
      <c r="F269" s="30"/>
      <c r="G269" s="30"/>
      <c r="H269" s="30"/>
      <c r="I269" s="30"/>
      <c r="J269" s="30"/>
      <c r="K269" s="30"/>
      <c r="L269" s="31">
        <f t="shared" ref="L269:M269" si="442">D269+F269+H269+J269</f>
        <v>0</v>
      </c>
      <c r="M269" s="31">
        <f t="shared" si="442"/>
        <v>0</v>
      </c>
      <c r="N269" s="31">
        <f t="shared" si="414"/>
        <v>0</v>
      </c>
      <c r="O269" s="31"/>
      <c r="P269" s="31"/>
      <c r="Q269" s="31">
        <f t="shared" si="415"/>
        <v>0</v>
      </c>
      <c r="R269" s="32">
        <f t="shared" ref="R269:S269" si="443">L269+O269</f>
        <v>0</v>
      </c>
      <c r="S269" s="32">
        <f t="shared" si="443"/>
        <v>0</v>
      </c>
      <c r="T269" s="32">
        <f t="shared" si="417"/>
        <v>0</v>
      </c>
      <c r="U269" s="38"/>
      <c r="V269" s="38"/>
      <c r="W269" s="38"/>
      <c r="X269" s="38"/>
      <c r="Y269" s="38"/>
      <c r="Z269" s="38"/>
    </row>
    <row r="270" spans="1:26" ht="15" customHeight="1" x14ac:dyDescent="0.35">
      <c r="A270" s="54">
        <v>15</v>
      </c>
      <c r="B270" s="55" t="s">
        <v>80</v>
      </c>
      <c r="C270" s="56" t="s">
        <v>81</v>
      </c>
      <c r="D270" s="30"/>
      <c r="E270" s="30"/>
      <c r="F270" s="30"/>
      <c r="G270" s="30"/>
      <c r="H270" s="30"/>
      <c r="I270" s="30"/>
      <c r="J270" s="30"/>
      <c r="K270" s="30"/>
      <c r="L270" s="31">
        <f t="shared" ref="L270:M270" si="444">D270+F270+H270+J270</f>
        <v>0</v>
      </c>
      <c r="M270" s="31">
        <f t="shared" si="444"/>
        <v>0</v>
      </c>
      <c r="N270" s="31">
        <f t="shared" si="414"/>
        <v>0</v>
      </c>
      <c r="O270" s="31"/>
      <c r="P270" s="31"/>
      <c r="Q270" s="31">
        <f t="shared" si="415"/>
        <v>0</v>
      </c>
      <c r="R270" s="32">
        <f t="shared" ref="R270:S270" si="445">L270+O270</f>
        <v>0</v>
      </c>
      <c r="S270" s="32">
        <f t="shared" si="445"/>
        <v>0</v>
      </c>
      <c r="T270" s="32">
        <f t="shared" si="417"/>
        <v>0</v>
      </c>
      <c r="U270" s="38"/>
      <c r="V270" s="38"/>
      <c r="W270" s="38"/>
      <c r="X270" s="38"/>
      <c r="Y270" s="38"/>
      <c r="Z270" s="38"/>
    </row>
    <row r="271" spans="1:26" ht="15" customHeight="1" x14ac:dyDescent="0.35">
      <c r="A271" s="54">
        <v>16</v>
      </c>
      <c r="B271" s="55" t="s">
        <v>82</v>
      </c>
      <c r="C271" s="56" t="s">
        <v>83</v>
      </c>
      <c r="D271" s="30"/>
      <c r="E271" s="30"/>
      <c r="F271" s="30"/>
      <c r="G271" s="30"/>
      <c r="H271" s="30"/>
      <c r="I271" s="30"/>
      <c r="J271" s="30"/>
      <c r="K271" s="30"/>
      <c r="L271" s="31">
        <f t="shared" ref="L271:M271" si="446">D271+F271+H271+J271</f>
        <v>0</v>
      </c>
      <c r="M271" s="31">
        <f t="shared" si="446"/>
        <v>0</v>
      </c>
      <c r="N271" s="31">
        <f t="shared" si="414"/>
        <v>0</v>
      </c>
      <c r="O271" s="31"/>
      <c r="P271" s="31"/>
      <c r="Q271" s="31">
        <f t="shared" si="415"/>
        <v>0</v>
      </c>
      <c r="R271" s="32">
        <f t="shared" ref="R271:S271" si="447">L271+O271</f>
        <v>0</v>
      </c>
      <c r="S271" s="32">
        <f t="shared" si="447"/>
        <v>0</v>
      </c>
      <c r="T271" s="32">
        <f t="shared" si="417"/>
        <v>0</v>
      </c>
      <c r="U271" s="38"/>
      <c r="V271" s="38"/>
      <c r="W271" s="38"/>
      <c r="X271" s="38"/>
      <c r="Y271" s="38"/>
      <c r="Z271" s="38"/>
    </row>
    <row r="272" spans="1:26" ht="15" customHeight="1" x14ac:dyDescent="0.35">
      <c r="A272" s="54">
        <v>17</v>
      </c>
      <c r="B272" s="55" t="s">
        <v>84</v>
      </c>
      <c r="C272" s="56" t="s">
        <v>85</v>
      </c>
      <c r="D272" s="30"/>
      <c r="E272" s="30"/>
      <c r="F272" s="30"/>
      <c r="G272" s="30"/>
      <c r="H272" s="30"/>
      <c r="I272" s="30"/>
      <c r="J272" s="30"/>
      <c r="K272" s="30"/>
      <c r="L272" s="31">
        <f t="shared" ref="L272:M272" si="448">D272+F272+H272+J272</f>
        <v>0</v>
      </c>
      <c r="M272" s="31">
        <f t="shared" si="448"/>
        <v>0</v>
      </c>
      <c r="N272" s="31">
        <f t="shared" si="414"/>
        <v>0</v>
      </c>
      <c r="O272" s="31"/>
      <c r="P272" s="31"/>
      <c r="Q272" s="31">
        <f t="shared" si="415"/>
        <v>0</v>
      </c>
      <c r="R272" s="32">
        <f t="shared" ref="R272:S272" si="449">L272+O272</f>
        <v>0</v>
      </c>
      <c r="S272" s="32">
        <f t="shared" si="449"/>
        <v>0</v>
      </c>
      <c r="T272" s="32">
        <f t="shared" si="417"/>
        <v>0</v>
      </c>
      <c r="U272" s="38"/>
      <c r="V272" s="38"/>
      <c r="W272" s="38"/>
      <c r="X272" s="38"/>
      <c r="Y272" s="38"/>
      <c r="Z272" s="38"/>
    </row>
    <row r="273" spans="1:26" ht="15" customHeight="1" x14ac:dyDescent="0.35">
      <c r="A273" s="54">
        <v>18</v>
      </c>
      <c r="B273" s="55" t="s">
        <v>86</v>
      </c>
      <c r="C273" s="56" t="s">
        <v>87</v>
      </c>
      <c r="D273" s="30"/>
      <c r="E273" s="30"/>
      <c r="F273" s="30"/>
      <c r="G273" s="30"/>
      <c r="H273" s="30"/>
      <c r="I273" s="30"/>
      <c r="J273" s="30"/>
      <c r="K273" s="30"/>
      <c r="L273" s="31">
        <f t="shared" ref="L273:M273" si="450">D273+F273+H273+J273</f>
        <v>0</v>
      </c>
      <c r="M273" s="31">
        <f t="shared" si="450"/>
        <v>0</v>
      </c>
      <c r="N273" s="31">
        <f t="shared" si="414"/>
        <v>0</v>
      </c>
      <c r="O273" s="31"/>
      <c r="P273" s="31"/>
      <c r="Q273" s="31">
        <f t="shared" si="415"/>
        <v>0</v>
      </c>
      <c r="R273" s="32">
        <f t="shared" ref="R273:S273" si="451">L273+O273</f>
        <v>0</v>
      </c>
      <c r="S273" s="32">
        <f t="shared" si="451"/>
        <v>0</v>
      </c>
      <c r="T273" s="32">
        <f t="shared" si="417"/>
        <v>0</v>
      </c>
      <c r="U273" s="38"/>
      <c r="V273" s="38"/>
      <c r="W273" s="38"/>
      <c r="X273" s="38"/>
      <c r="Y273" s="38"/>
      <c r="Z273" s="38"/>
    </row>
    <row r="274" spans="1:26" ht="15" customHeight="1" x14ac:dyDescent="0.35">
      <c r="A274" s="54">
        <v>19</v>
      </c>
      <c r="B274" s="55" t="s">
        <v>88</v>
      </c>
      <c r="C274" s="56" t="s">
        <v>89</v>
      </c>
      <c r="D274" s="30"/>
      <c r="E274" s="30"/>
      <c r="F274" s="30"/>
      <c r="G274" s="30"/>
      <c r="H274" s="30"/>
      <c r="I274" s="30"/>
      <c r="J274" s="30"/>
      <c r="K274" s="30"/>
      <c r="L274" s="31">
        <f t="shared" ref="L274:M274" si="452">D274+F274+H274+J274</f>
        <v>0</v>
      </c>
      <c r="M274" s="31">
        <f t="shared" si="452"/>
        <v>0</v>
      </c>
      <c r="N274" s="31">
        <f t="shared" si="414"/>
        <v>0</v>
      </c>
      <c r="O274" s="31"/>
      <c r="P274" s="31"/>
      <c r="Q274" s="31">
        <f t="shared" si="415"/>
        <v>0</v>
      </c>
      <c r="R274" s="32">
        <f t="shared" ref="R274:S274" si="453">L274+O274</f>
        <v>0</v>
      </c>
      <c r="S274" s="32">
        <f t="shared" si="453"/>
        <v>0</v>
      </c>
      <c r="T274" s="32">
        <f t="shared" si="417"/>
        <v>0</v>
      </c>
      <c r="U274" s="38"/>
      <c r="V274" s="38"/>
      <c r="W274" s="38"/>
      <c r="X274" s="38"/>
      <c r="Y274" s="38"/>
      <c r="Z274" s="38"/>
    </row>
    <row r="275" spans="1:26" ht="15" customHeight="1" x14ac:dyDescent="0.35">
      <c r="A275" s="57">
        <v>20</v>
      </c>
      <c r="B275" s="58" t="s">
        <v>90</v>
      </c>
      <c r="C275" s="59"/>
      <c r="D275" s="30"/>
      <c r="E275" s="30"/>
      <c r="F275" s="30"/>
      <c r="G275" s="30"/>
      <c r="H275" s="30"/>
      <c r="I275" s="30"/>
      <c r="J275" s="30"/>
      <c r="K275" s="30"/>
      <c r="L275" s="31">
        <f t="shared" ref="L275:M275" si="454">D275+F275+H275+J275</f>
        <v>0</v>
      </c>
      <c r="M275" s="31">
        <f t="shared" si="454"/>
        <v>0</v>
      </c>
      <c r="N275" s="31">
        <f t="shared" si="414"/>
        <v>0</v>
      </c>
      <c r="O275" s="31"/>
      <c r="P275" s="31"/>
      <c r="Q275" s="31">
        <f t="shared" si="415"/>
        <v>0</v>
      </c>
      <c r="R275" s="32">
        <f t="shared" ref="R275:S275" si="455">L275+O275</f>
        <v>0</v>
      </c>
      <c r="S275" s="32">
        <f t="shared" si="455"/>
        <v>0</v>
      </c>
      <c r="T275" s="32">
        <f t="shared" si="417"/>
        <v>0</v>
      </c>
      <c r="U275" s="38"/>
      <c r="V275" s="38"/>
      <c r="W275" s="38"/>
      <c r="X275" s="38"/>
      <c r="Y275" s="38"/>
      <c r="Z275" s="38"/>
    </row>
    <row r="276" spans="1:26" ht="15" customHeight="1" x14ac:dyDescent="0.35">
      <c r="A276" s="51"/>
      <c r="B276" s="52" t="s">
        <v>4</v>
      </c>
      <c r="C276" s="53"/>
      <c r="D276" s="42">
        <f t="shared" ref="D276:M276" si="456">SUM(D256:D275)</f>
        <v>19</v>
      </c>
      <c r="E276" s="42">
        <f t="shared" si="456"/>
        <v>13</v>
      </c>
      <c r="F276" s="42">
        <f t="shared" si="456"/>
        <v>42</v>
      </c>
      <c r="G276" s="42">
        <f t="shared" si="456"/>
        <v>71</v>
      </c>
      <c r="H276" s="42">
        <f t="shared" si="456"/>
        <v>105</v>
      </c>
      <c r="I276" s="42">
        <f t="shared" si="456"/>
        <v>144</v>
      </c>
      <c r="J276" s="42">
        <f t="shared" si="456"/>
        <v>20</v>
      </c>
      <c r="K276" s="42">
        <f t="shared" si="456"/>
        <v>35</v>
      </c>
      <c r="L276" s="42">
        <f t="shared" si="456"/>
        <v>186</v>
      </c>
      <c r="M276" s="42">
        <f t="shared" si="456"/>
        <v>263</v>
      </c>
      <c r="N276" s="42">
        <f t="shared" si="414"/>
        <v>449</v>
      </c>
      <c r="O276" s="42">
        <f t="shared" ref="O276:P276" si="457">SUM(O256:O275)</f>
        <v>0</v>
      </c>
      <c r="P276" s="42">
        <f t="shared" si="457"/>
        <v>0</v>
      </c>
      <c r="Q276" s="42">
        <f t="shared" si="415"/>
        <v>0</v>
      </c>
      <c r="R276" s="42">
        <f t="shared" ref="R276:S276" si="458">SUM(R256:R275)</f>
        <v>186</v>
      </c>
      <c r="S276" s="42">
        <f t="shared" si="458"/>
        <v>263</v>
      </c>
      <c r="T276" s="42">
        <f t="shared" si="417"/>
        <v>449</v>
      </c>
      <c r="U276" s="38"/>
      <c r="V276" s="38"/>
      <c r="W276" s="38"/>
      <c r="X276" s="38"/>
      <c r="Y276" s="38"/>
      <c r="Z276" s="38"/>
    </row>
    <row r="277" spans="1:26" ht="15" customHeight="1" x14ac:dyDescent="0.35">
      <c r="A277" s="43"/>
      <c r="B277" s="22"/>
      <c r="C277" s="22"/>
      <c r="D277" s="44"/>
      <c r="E277" s="44"/>
      <c r="F277" s="44"/>
      <c r="G277" s="44"/>
      <c r="H277" s="44"/>
      <c r="I277" s="44"/>
      <c r="J277" s="44"/>
      <c r="K277" s="44"/>
      <c r="L277" s="44"/>
      <c r="M277" s="44"/>
      <c r="N277" s="44"/>
      <c r="O277" s="44"/>
      <c r="P277" s="44"/>
      <c r="Q277" s="44"/>
      <c r="R277" s="44"/>
      <c r="S277" s="45"/>
      <c r="T277" s="45"/>
      <c r="U277" s="33"/>
      <c r="V277" s="33"/>
      <c r="W277" s="33"/>
      <c r="X277" s="38"/>
      <c r="Y277" s="38"/>
      <c r="Z277" s="38"/>
    </row>
    <row r="278" spans="1:26" ht="15" customHeight="1" x14ac:dyDescent="0.25">
      <c r="C278" s="13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X278" s="38"/>
      <c r="Y278" s="38"/>
      <c r="Z278" s="38"/>
    </row>
    <row r="279" spans="1:26" ht="15" customHeight="1" x14ac:dyDescent="0.25">
      <c r="A279" s="107" t="s">
        <v>15</v>
      </c>
      <c r="B279" s="108"/>
      <c r="C279" s="23"/>
      <c r="D279" s="46"/>
      <c r="E279" s="46"/>
      <c r="F279" s="46"/>
      <c r="G279" s="46"/>
      <c r="H279" s="46"/>
      <c r="I279" s="46"/>
      <c r="J279" s="46"/>
      <c r="K279" s="46"/>
      <c r="L279" s="46"/>
      <c r="M279" s="46"/>
      <c r="N279" s="46"/>
      <c r="O279" s="46"/>
      <c r="P279" s="46"/>
      <c r="Q279" s="46"/>
      <c r="R279" s="46"/>
      <c r="S279" s="46"/>
      <c r="T279" s="46"/>
      <c r="U279" s="24"/>
      <c r="V279" s="24"/>
      <c r="W279" s="24"/>
      <c r="X279" s="38"/>
      <c r="Y279" s="38"/>
      <c r="Z279" s="38"/>
    </row>
    <row r="280" spans="1:26" ht="15" customHeight="1" x14ac:dyDescent="0.25">
      <c r="A280" s="109" t="s">
        <v>1</v>
      </c>
      <c r="B280" s="112" t="s">
        <v>31</v>
      </c>
      <c r="C280" s="114" t="s">
        <v>42</v>
      </c>
      <c r="D280" s="90" t="s">
        <v>32</v>
      </c>
      <c r="E280" s="91"/>
      <c r="F280" s="91"/>
      <c r="G280" s="91"/>
      <c r="H280" s="91"/>
      <c r="I280" s="91"/>
      <c r="J280" s="91"/>
      <c r="K280" s="91"/>
      <c r="L280" s="91"/>
      <c r="M280" s="91"/>
      <c r="N280" s="92"/>
      <c r="O280" s="93" t="s">
        <v>44</v>
      </c>
      <c r="P280" s="94"/>
      <c r="Q280" s="95"/>
      <c r="R280" s="93" t="s">
        <v>45</v>
      </c>
      <c r="S280" s="94"/>
      <c r="T280" s="95"/>
      <c r="U280" s="24"/>
      <c r="V280" s="24"/>
      <c r="W280" s="24"/>
      <c r="X280" s="38"/>
      <c r="Y280" s="38"/>
      <c r="Z280" s="38"/>
    </row>
    <row r="281" spans="1:26" ht="15" customHeight="1" x14ac:dyDescent="0.25">
      <c r="A281" s="110"/>
      <c r="B281" s="113"/>
      <c r="C281" s="115"/>
      <c r="D281" s="99" t="s">
        <v>46</v>
      </c>
      <c r="E281" s="92"/>
      <c r="F281" s="100" t="s">
        <v>47</v>
      </c>
      <c r="G281" s="92"/>
      <c r="H281" s="100" t="s">
        <v>48</v>
      </c>
      <c r="I281" s="92"/>
      <c r="J281" s="100" t="s">
        <v>49</v>
      </c>
      <c r="K281" s="92"/>
      <c r="L281" s="100" t="s">
        <v>39</v>
      </c>
      <c r="M281" s="91"/>
      <c r="N281" s="92"/>
      <c r="O281" s="96"/>
      <c r="P281" s="97"/>
      <c r="Q281" s="98"/>
      <c r="R281" s="96"/>
      <c r="S281" s="97"/>
      <c r="T281" s="98"/>
      <c r="U281" s="22"/>
      <c r="V281" s="22"/>
      <c r="W281" s="22"/>
      <c r="X281" s="38"/>
      <c r="Y281" s="38"/>
      <c r="Z281" s="38"/>
    </row>
    <row r="282" spans="1:26" ht="15" customHeight="1" x14ac:dyDescent="0.35">
      <c r="A282" s="111"/>
      <c r="B282" s="98"/>
      <c r="C282" s="116"/>
      <c r="D282" s="47" t="s">
        <v>2</v>
      </c>
      <c r="E282" s="48" t="s">
        <v>3</v>
      </c>
      <c r="F282" s="48" t="s">
        <v>2</v>
      </c>
      <c r="G282" s="48" t="s">
        <v>3</v>
      </c>
      <c r="H282" s="48" t="s">
        <v>2</v>
      </c>
      <c r="I282" s="48" t="s">
        <v>3</v>
      </c>
      <c r="J282" s="48" t="s">
        <v>2</v>
      </c>
      <c r="K282" s="48" t="s">
        <v>3</v>
      </c>
      <c r="L282" s="48" t="s">
        <v>2</v>
      </c>
      <c r="M282" s="48" t="s">
        <v>3</v>
      </c>
      <c r="N282" s="48" t="s">
        <v>50</v>
      </c>
      <c r="O282" s="49" t="s">
        <v>2</v>
      </c>
      <c r="P282" s="50" t="s">
        <v>3</v>
      </c>
      <c r="Q282" s="50" t="s">
        <v>51</v>
      </c>
      <c r="R282" s="50" t="s">
        <v>2</v>
      </c>
      <c r="S282" s="50" t="s">
        <v>3</v>
      </c>
      <c r="T282" s="50" t="s">
        <v>51</v>
      </c>
      <c r="U282" s="22"/>
      <c r="V282" s="22"/>
      <c r="W282" s="22"/>
      <c r="X282" s="38"/>
      <c r="Y282" s="38"/>
      <c r="Z282" s="38"/>
    </row>
    <row r="283" spans="1:26" ht="15" customHeight="1" x14ac:dyDescent="0.35">
      <c r="A283" s="51">
        <v>1</v>
      </c>
      <c r="B283" s="52" t="s">
        <v>52</v>
      </c>
      <c r="C283" s="53" t="s">
        <v>53</v>
      </c>
      <c r="D283" s="8">
        <v>8</v>
      </c>
      <c r="E283" s="29">
        <v>10</v>
      </c>
      <c r="F283" s="29">
        <v>22</v>
      </c>
      <c r="G283" s="29">
        <v>39</v>
      </c>
      <c r="H283" s="30"/>
      <c r="I283" s="30"/>
      <c r="J283" s="30"/>
      <c r="K283" s="30"/>
      <c r="L283" s="31">
        <f t="shared" ref="L283:M283" si="459">D283+F283+H283+J283</f>
        <v>30</v>
      </c>
      <c r="M283" s="31">
        <f t="shared" si="459"/>
        <v>49</v>
      </c>
      <c r="N283" s="31">
        <f t="shared" ref="N283:N303" si="460">L283+M283</f>
        <v>79</v>
      </c>
      <c r="O283" s="7"/>
      <c r="P283" s="31"/>
      <c r="Q283" s="31">
        <f t="shared" ref="Q283:Q303" si="461">O283+P283</f>
        <v>0</v>
      </c>
      <c r="R283" s="32">
        <f t="shared" ref="R283:S283" si="462">L283+O283</f>
        <v>30</v>
      </c>
      <c r="S283" s="32">
        <f t="shared" si="462"/>
        <v>49</v>
      </c>
      <c r="T283" s="32">
        <f t="shared" ref="T283:T303" si="463">R283+S283</f>
        <v>79</v>
      </c>
      <c r="U283" s="22"/>
      <c r="V283" s="22"/>
      <c r="W283" s="22"/>
      <c r="X283" s="38"/>
      <c r="Y283" s="38"/>
      <c r="Z283" s="38"/>
    </row>
    <row r="284" spans="1:26" ht="15" customHeight="1" x14ac:dyDescent="0.35">
      <c r="A284" s="54">
        <v>2</v>
      </c>
      <c r="B284" s="55" t="s">
        <v>54</v>
      </c>
      <c r="C284" s="56" t="s">
        <v>55</v>
      </c>
      <c r="D284" s="30"/>
      <c r="E284" s="30"/>
      <c r="F284" s="30"/>
      <c r="G284" s="30"/>
      <c r="H284" s="29">
        <v>7</v>
      </c>
      <c r="I284" s="29">
        <v>10</v>
      </c>
      <c r="J284" s="30"/>
      <c r="K284" s="30"/>
      <c r="L284" s="31">
        <f t="shared" ref="L284:M284" si="464">D284+F284+H284+J284</f>
        <v>7</v>
      </c>
      <c r="M284" s="31">
        <f t="shared" si="464"/>
        <v>10</v>
      </c>
      <c r="N284" s="31">
        <f t="shared" si="460"/>
        <v>17</v>
      </c>
      <c r="O284" s="31"/>
      <c r="P284" s="31"/>
      <c r="Q284" s="31">
        <f t="shared" si="461"/>
        <v>0</v>
      </c>
      <c r="R284" s="32">
        <f t="shared" ref="R284:S284" si="465">L284+O284</f>
        <v>7</v>
      </c>
      <c r="S284" s="32">
        <f t="shared" si="465"/>
        <v>10</v>
      </c>
      <c r="T284" s="32">
        <f t="shared" si="463"/>
        <v>17</v>
      </c>
      <c r="U284" s="33"/>
      <c r="V284" s="33"/>
      <c r="W284" s="33"/>
      <c r="X284" s="38"/>
      <c r="Y284" s="38"/>
      <c r="Z284" s="38"/>
    </row>
    <row r="285" spans="1:26" ht="15" customHeight="1" x14ac:dyDescent="0.35">
      <c r="A285" s="54">
        <v>3</v>
      </c>
      <c r="B285" s="55" t="s">
        <v>56</v>
      </c>
      <c r="C285" s="56" t="s">
        <v>57</v>
      </c>
      <c r="D285" s="29">
        <v>2</v>
      </c>
      <c r="E285" s="29">
        <v>4</v>
      </c>
      <c r="F285" s="29">
        <v>3</v>
      </c>
      <c r="G285" s="29">
        <v>5</v>
      </c>
      <c r="H285" s="29">
        <v>5</v>
      </c>
      <c r="I285" s="29">
        <v>5</v>
      </c>
      <c r="J285" s="30"/>
      <c r="K285" s="30"/>
      <c r="L285" s="31">
        <f t="shared" ref="L285:M285" si="466">D285+F285+H285+J285</f>
        <v>10</v>
      </c>
      <c r="M285" s="31">
        <f t="shared" si="466"/>
        <v>14</v>
      </c>
      <c r="N285" s="31">
        <f t="shared" si="460"/>
        <v>24</v>
      </c>
      <c r="O285" s="31"/>
      <c r="P285" s="31"/>
      <c r="Q285" s="31">
        <f t="shared" si="461"/>
        <v>0</v>
      </c>
      <c r="R285" s="32">
        <f t="shared" ref="R285:S285" si="467">L285+O285</f>
        <v>10</v>
      </c>
      <c r="S285" s="32">
        <f t="shared" si="467"/>
        <v>14</v>
      </c>
      <c r="T285" s="32">
        <f t="shared" si="463"/>
        <v>24</v>
      </c>
      <c r="U285" s="33"/>
      <c r="V285" s="33"/>
      <c r="W285" s="33"/>
      <c r="X285" s="38"/>
      <c r="Y285" s="38"/>
      <c r="Z285" s="38"/>
    </row>
    <row r="286" spans="1:26" ht="15" customHeight="1" x14ac:dyDescent="0.35">
      <c r="A286" s="54">
        <v>4</v>
      </c>
      <c r="B286" s="55" t="s">
        <v>58</v>
      </c>
      <c r="C286" s="56" t="s">
        <v>59</v>
      </c>
      <c r="D286" s="30"/>
      <c r="E286" s="30"/>
      <c r="F286" s="30"/>
      <c r="G286" s="30"/>
      <c r="H286" s="30"/>
      <c r="I286" s="30"/>
      <c r="J286" s="29">
        <v>2</v>
      </c>
      <c r="K286" s="29">
        <v>2</v>
      </c>
      <c r="L286" s="31">
        <f t="shared" ref="L286:M286" si="468">D286+F286+H286+J286</f>
        <v>2</v>
      </c>
      <c r="M286" s="31">
        <f t="shared" si="468"/>
        <v>2</v>
      </c>
      <c r="N286" s="31">
        <f t="shared" si="460"/>
        <v>4</v>
      </c>
      <c r="O286" s="31"/>
      <c r="P286" s="31"/>
      <c r="Q286" s="31">
        <f t="shared" si="461"/>
        <v>0</v>
      </c>
      <c r="R286" s="32">
        <f t="shared" ref="R286:S286" si="469">L286+O286</f>
        <v>2</v>
      </c>
      <c r="S286" s="32">
        <f t="shared" si="469"/>
        <v>2</v>
      </c>
      <c r="T286" s="32">
        <f t="shared" si="463"/>
        <v>4</v>
      </c>
      <c r="U286" s="38"/>
      <c r="V286" s="38"/>
      <c r="W286" s="38"/>
      <c r="X286" s="38"/>
      <c r="Y286" s="38"/>
      <c r="Z286" s="38"/>
    </row>
    <row r="287" spans="1:26" ht="15" customHeight="1" x14ac:dyDescent="0.35">
      <c r="A287" s="54">
        <v>5</v>
      </c>
      <c r="B287" s="55" t="s">
        <v>60</v>
      </c>
      <c r="C287" s="56" t="s">
        <v>61</v>
      </c>
      <c r="D287" s="29">
        <v>4</v>
      </c>
      <c r="E287" s="29">
        <v>6</v>
      </c>
      <c r="F287" s="29">
        <v>10</v>
      </c>
      <c r="G287" s="29">
        <v>16</v>
      </c>
      <c r="H287" s="29">
        <v>65</v>
      </c>
      <c r="I287" s="29">
        <v>110</v>
      </c>
      <c r="J287" s="29">
        <v>13</v>
      </c>
      <c r="K287" s="29">
        <v>25</v>
      </c>
      <c r="L287" s="31">
        <f t="shared" ref="L287:M287" si="470">D287+F287+H287+J287</f>
        <v>92</v>
      </c>
      <c r="M287" s="31">
        <f t="shared" si="470"/>
        <v>157</v>
      </c>
      <c r="N287" s="31">
        <f t="shared" si="460"/>
        <v>249</v>
      </c>
      <c r="O287" s="31"/>
      <c r="P287" s="31"/>
      <c r="Q287" s="31">
        <f t="shared" si="461"/>
        <v>0</v>
      </c>
      <c r="R287" s="32">
        <f t="shared" ref="R287:S287" si="471">L287+O287</f>
        <v>92</v>
      </c>
      <c r="S287" s="32">
        <f t="shared" si="471"/>
        <v>157</v>
      </c>
      <c r="T287" s="32">
        <f t="shared" si="463"/>
        <v>249</v>
      </c>
      <c r="U287" s="38"/>
      <c r="V287" s="38"/>
      <c r="W287" s="38"/>
      <c r="X287" s="38"/>
      <c r="Y287" s="38"/>
      <c r="Z287" s="38"/>
    </row>
    <row r="288" spans="1:26" ht="15" customHeight="1" x14ac:dyDescent="0.35">
      <c r="A288" s="54">
        <v>6</v>
      </c>
      <c r="B288" s="55" t="s">
        <v>62</v>
      </c>
      <c r="C288" s="56" t="s">
        <v>63</v>
      </c>
      <c r="D288" s="30"/>
      <c r="E288" s="30"/>
      <c r="F288" s="30"/>
      <c r="G288" s="29">
        <v>8</v>
      </c>
      <c r="H288" s="29">
        <v>8</v>
      </c>
      <c r="I288" s="29">
        <v>16</v>
      </c>
      <c r="J288" s="29">
        <v>5</v>
      </c>
      <c r="K288" s="29">
        <v>5</v>
      </c>
      <c r="L288" s="31">
        <f t="shared" ref="L288:M288" si="472">D288+F288+H288+J288</f>
        <v>13</v>
      </c>
      <c r="M288" s="31">
        <f t="shared" si="472"/>
        <v>29</v>
      </c>
      <c r="N288" s="31">
        <f t="shared" si="460"/>
        <v>42</v>
      </c>
      <c r="O288" s="31"/>
      <c r="P288" s="31"/>
      <c r="Q288" s="31">
        <f t="shared" si="461"/>
        <v>0</v>
      </c>
      <c r="R288" s="32">
        <f t="shared" ref="R288:S288" si="473">L288+O288</f>
        <v>13</v>
      </c>
      <c r="S288" s="32">
        <f t="shared" si="473"/>
        <v>29</v>
      </c>
      <c r="T288" s="32">
        <f t="shared" si="463"/>
        <v>42</v>
      </c>
      <c r="U288" s="38"/>
      <c r="V288" s="38"/>
      <c r="W288" s="38"/>
      <c r="X288" s="38"/>
      <c r="Y288" s="38"/>
      <c r="Z288" s="38"/>
    </row>
    <row r="289" spans="1:26" ht="15" customHeight="1" x14ac:dyDescent="0.35">
      <c r="A289" s="54">
        <v>7</v>
      </c>
      <c r="B289" s="55" t="s">
        <v>64</v>
      </c>
      <c r="C289" s="56" t="s">
        <v>65</v>
      </c>
      <c r="D289" s="30"/>
      <c r="E289" s="30"/>
      <c r="F289" s="30"/>
      <c r="G289" s="30"/>
      <c r="H289" s="30"/>
      <c r="I289" s="30"/>
      <c r="J289" s="30"/>
      <c r="K289" s="30"/>
      <c r="L289" s="31">
        <f t="shared" ref="L289:M289" si="474">D289+F289+H289+J289</f>
        <v>0</v>
      </c>
      <c r="M289" s="31">
        <f t="shared" si="474"/>
        <v>0</v>
      </c>
      <c r="N289" s="31">
        <f t="shared" si="460"/>
        <v>0</v>
      </c>
      <c r="O289" s="31"/>
      <c r="P289" s="31"/>
      <c r="Q289" s="31">
        <f t="shared" si="461"/>
        <v>0</v>
      </c>
      <c r="R289" s="32">
        <f t="shared" ref="R289:S289" si="475">L289+O289</f>
        <v>0</v>
      </c>
      <c r="S289" s="32">
        <f t="shared" si="475"/>
        <v>0</v>
      </c>
      <c r="T289" s="32">
        <f t="shared" si="463"/>
        <v>0</v>
      </c>
      <c r="U289" s="38"/>
      <c r="V289" s="38"/>
      <c r="W289" s="38"/>
      <c r="X289" s="38"/>
      <c r="Y289" s="38"/>
      <c r="Z289" s="38"/>
    </row>
    <row r="290" spans="1:26" ht="15" customHeight="1" x14ac:dyDescent="0.35">
      <c r="A290" s="54">
        <v>8</v>
      </c>
      <c r="B290" s="55" t="s">
        <v>66</v>
      </c>
      <c r="C290" s="56" t="s">
        <v>67</v>
      </c>
      <c r="D290" s="30"/>
      <c r="E290" s="30"/>
      <c r="F290" s="30"/>
      <c r="G290" s="30"/>
      <c r="H290" s="30"/>
      <c r="I290" s="29">
        <v>2</v>
      </c>
      <c r="J290" s="30"/>
      <c r="K290" s="30"/>
      <c r="L290" s="31">
        <f t="shared" ref="L290:M290" si="476">D290+F290+H290+J290</f>
        <v>0</v>
      </c>
      <c r="M290" s="31">
        <f t="shared" si="476"/>
        <v>2</v>
      </c>
      <c r="N290" s="31">
        <f t="shared" si="460"/>
        <v>2</v>
      </c>
      <c r="O290" s="31"/>
      <c r="P290" s="31"/>
      <c r="Q290" s="31">
        <f t="shared" si="461"/>
        <v>0</v>
      </c>
      <c r="R290" s="32">
        <f t="shared" ref="R290:S290" si="477">L290+O290</f>
        <v>0</v>
      </c>
      <c r="S290" s="32">
        <f t="shared" si="477"/>
        <v>2</v>
      </c>
      <c r="T290" s="32">
        <f t="shared" si="463"/>
        <v>2</v>
      </c>
      <c r="U290" s="38"/>
      <c r="V290" s="38"/>
      <c r="W290" s="38"/>
      <c r="X290" s="38"/>
      <c r="Y290" s="38"/>
      <c r="Z290" s="38"/>
    </row>
    <row r="291" spans="1:26" ht="15" customHeight="1" x14ac:dyDescent="0.35">
      <c r="A291" s="54">
        <v>9</v>
      </c>
      <c r="B291" s="55" t="s">
        <v>68</v>
      </c>
      <c r="C291" s="56" t="s">
        <v>69</v>
      </c>
      <c r="D291" s="30"/>
      <c r="E291" s="30"/>
      <c r="F291" s="30"/>
      <c r="G291" s="30"/>
      <c r="H291" s="29">
        <v>4</v>
      </c>
      <c r="I291" s="29">
        <v>6</v>
      </c>
      <c r="J291" s="29">
        <v>2</v>
      </c>
      <c r="K291" s="29">
        <v>2</v>
      </c>
      <c r="L291" s="31">
        <f t="shared" ref="L291:M291" si="478">D291+F291+H291+J291</f>
        <v>6</v>
      </c>
      <c r="M291" s="31">
        <f t="shared" si="478"/>
        <v>8</v>
      </c>
      <c r="N291" s="31">
        <f t="shared" si="460"/>
        <v>14</v>
      </c>
      <c r="O291" s="31"/>
      <c r="P291" s="31"/>
      <c r="Q291" s="31">
        <f t="shared" si="461"/>
        <v>0</v>
      </c>
      <c r="R291" s="32">
        <f t="shared" ref="R291:S291" si="479">L291+O291</f>
        <v>6</v>
      </c>
      <c r="S291" s="32">
        <f t="shared" si="479"/>
        <v>8</v>
      </c>
      <c r="T291" s="32">
        <f t="shared" si="463"/>
        <v>14</v>
      </c>
      <c r="U291" s="38"/>
      <c r="V291" s="38"/>
      <c r="W291" s="38"/>
      <c r="X291" s="38"/>
      <c r="Y291" s="38"/>
      <c r="Z291" s="38"/>
    </row>
    <row r="292" spans="1:26" ht="15" customHeight="1" x14ac:dyDescent="0.35">
      <c r="A292" s="54">
        <v>10</v>
      </c>
      <c r="B292" s="55" t="s">
        <v>70</v>
      </c>
      <c r="C292" s="56" t="s">
        <v>71</v>
      </c>
      <c r="D292" s="30"/>
      <c r="E292" s="30"/>
      <c r="F292" s="30"/>
      <c r="G292" s="30"/>
      <c r="H292" s="30"/>
      <c r="I292" s="30"/>
      <c r="J292" s="30"/>
      <c r="K292" s="30"/>
      <c r="L292" s="31">
        <f t="shared" ref="L292:M292" si="480">D292+F292+H292+J292</f>
        <v>0</v>
      </c>
      <c r="M292" s="31">
        <f t="shared" si="480"/>
        <v>0</v>
      </c>
      <c r="N292" s="31">
        <f t="shared" si="460"/>
        <v>0</v>
      </c>
      <c r="O292" s="31"/>
      <c r="P292" s="31"/>
      <c r="Q292" s="31">
        <f t="shared" si="461"/>
        <v>0</v>
      </c>
      <c r="R292" s="32">
        <f t="shared" ref="R292:S292" si="481">L292+O292</f>
        <v>0</v>
      </c>
      <c r="S292" s="32">
        <f t="shared" si="481"/>
        <v>0</v>
      </c>
      <c r="T292" s="32">
        <f t="shared" si="463"/>
        <v>0</v>
      </c>
      <c r="U292" s="38"/>
      <c r="V292" s="38"/>
      <c r="W292" s="38"/>
      <c r="X292" s="38"/>
      <c r="Y292" s="38"/>
      <c r="Z292" s="38"/>
    </row>
    <row r="293" spans="1:26" ht="15" customHeight="1" x14ac:dyDescent="0.35">
      <c r="A293" s="54">
        <v>11</v>
      </c>
      <c r="B293" s="55" t="s">
        <v>72</v>
      </c>
      <c r="C293" s="56" t="s">
        <v>73</v>
      </c>
      <c r="D293" s="30"/>
      <c r="E293" s="30"/>
      <c r="F293" s="30"/>
      <c r="G293" s="30"/>
      <c r="H293" s="30"/>
      <c r="I293" s="30"/>
      <c r="J293" s="30"/>
      <c r="K293" s="30"/>
      <c r="L293" s="31">
        <f t="shared" ref="L293:M293" si="482">D293+F293+H293+J293</f>
        <v>0</v>
      </c>
      <c r="M293" s="31">
        <f t="shared" si="482"/>
        <v>0</v>
      </c>
      <c r="N293" s="31">
        <f t="shared" si="460"/>
        <v>0</v>
      </c>
      <c r="O293" s="31"/>
      <c r="P293" s="31"/>
      <c r="Q293" s="31">
        <f t="shared" si="461"/>
        <v>0</v>
      </c>
      <c r="R293" s="32">
        <f t="shared" ref="R293:S293" si="483">L293+O293</f>
        <v>0</v>
      </c>
      <c r="S293" s="32">
        <f t="shared" si="483"/>
        <v>0</v>
      </c>
      <c r="T293" s="32">
        <f t="shared" si="463"/>
        <v>0</v>
      </c>
      <c r="U293" s="38"/>
      <c r="V293" s="38"/>
      <c r="W293" s="38"/>
      <c r="X293" s="38"/>
      <c r="Y293" s="38"/>
      <c r="Z293" s="38"/>
    </row>
    <row r="294" spans="1:26" ht="15" customHeight="1" x14ac:dyDescent="0.35">
      <c r="A294" s="54">
        <v>12</v>
      </c>
      <c r="B294" s="55" t="s">
        <v>74</v>
      </c>
      <c r="C294" s="56" t="s">
        <v>75</v>
      </c>
      <c r="D294" s="30"/>
      <c r="E294" s="30"/>
      <c r="F294" s="30"/>
      <c r="G294" s="30"/>
      <c r="H294" s="30"/>
      <c r="I294" s="30"/>
      <c r="J294" s="30"/>
      <c r="K294" s="30"/>
      <c r="L294" s="31">
        <f t="shared" ref="L294:M294" si="484">D294+F294+H294+J294</f>
        <v>0</v>
      </c>
      <c r="M294" s="31">
        <f t="shared" si="484"/>
        <v>0</v>
      </c>
      <c r="N294" s="31">
        <f t="shared" si="460"/>
        <v>0</v>
      </c>
      <c r="O294" s="31"/>
      <c r="P294" s="31"/>
      <c r="Q294" s="31">
        <f t="shared" si="461"/>
        <v>0</v>
      </c>
      <c r="R294" s="32">
        <f t="shared" ref="R294:S294" si="485">L294+O294</f>
        <v>0</v>
      </c>
      <c r="S294" s="32">
        <f t="shared" si="485"/>
        <v>0</v>
      </c>
      <c r="T294" s="32">
        <f t="shared" si="463"/>
        <v>0</v>
      </c>
      <c r="U294" s="38"/>
      <c r="V294" s="38"/>
      <c r="W294" s="38"/>
      <c r="X294" s="38"/>
      <c r="Y294" s="38"/>
      <c r="Z294" s="38"/>
    </row>
    <row r="295" spans="1:26" ht="15" customHeight="1" x14ac:dyDescent="0.35">
      <c r="A295" s="54">
        <v>13</v>
      </c>
      <c r="B295" s="55" t="s">
        <v>76</v>
      </c>
      <c r="C295" s="56" t="s">
        <v>77</v>
      </c>
      <c r="D295" s="30"/>
      <c r="E295" s="30"/>
      <c r="F295" s="30"/>
      <c r="G295" s="30"/>
      <c r="H295" s="30"/>
      <c r="I295" s="30"/>
      <c r="J295" s="30"/>
      <c r="K295" s="30"/>
      <c r="L295" s="31">
        <f t="shared" ref="L295:M295" si="486">D295+F295+H295+J295</f>
        <v>0</v>
      </c>
      <c r="M295" s="31">
        <f t="shared" si="486"/>
        <v>0</v>
      </c>
      <c r="N295" s="31">
        <f t="shared" si="460"/>
        <v>0</v>
      </c>
      <c r="O295" s="31"/>
      <c r="P295" s="31"/>
      <c r="Q295" s="31">
        <f t="shared" si="461"/>
        <v>0</v>
      </c>
      <c r="R295" s="32">
        <f t="shared" ref="R295:S295" si="487">L295+O295</f>
        <v>0</v>
      </c>
      <c r="S295" s="32">
        <f t="shared" si="487"/>
        <v>0</v>
      </c>
      <c r="T295" s="32">
        <f t="shared" si="463"/>
        <v>0</v>
      </c>
      <c r="U295" s="38"/>
      <c r="V295" s="38"/>
      <c r="W295" s="38"/>
      <c r="X295" s="38"/>
      <c r="Y295" s="38"/>
      <c r="Z295" s="38"/>
    </row>
    <row r="296" spans="1:26" ht="15" customHeight="1" x14ac:dyDescent="0.35">
      <c r="A296" s="54">
        <v>14</v>
      </c>
      <c r="B296" s="55" t="s">
        <v>78</v>
      </c>
      <c r="C296" s="56" t="s">
        <v>79</v>
      </c>
      <c r="D296" s="30"/>
      <c r="E296" s="30"/>
      <c r="F296" s="30"/>
      <c r="G296" s="30"/>
      <c r="H296" s="30"/>
      <c r="I296" s="30"/>
      <c r="J296" s="30"/>
      <c r="K296" s="30"/>
      <c r="L296" s="31">
        <f t="shared" ref="L296:M296" si="488">D296+F296+H296+J296</f>
        <v>0</v>
      </c>
      <c r="M296" s="31">
        <f t="shared" si="488"/>
        <v>0</v>
      </c>
      <c r="N296" s="31">
        <f t="shared" si="460"/>
        <v>0</v>
      </c>
      <c r="O296" s="31"/>
      <c r="P296" s="31"/>
      <c r="Q296" s="31">
        <f t="shared" si="461"/>
        <v>0</v>
      </c>
      <c r="R296" s="32">
        <f t="shared" ref="R296:S296" si="489">L296+O296</f>
        <v>0</v>
      </c>
      <c r="S296" s="32">
        <f t="shared" si="489"/>
        <v>0</v>
      </c>
      <c r="T296" s="32">
        <f t="shared" si="463"/>
        <v>0</v>
      </c>
      <c r="U296" s="38"/>
      <c r="V296" s="38"/>
      <c r="W296" s="38"/>
      <c r="X296" s="38"/>
      <c r="Y296" s="38"/>
      <c r="Z296" s="38"/>
    </row>
    <row r="297" spans="1:26" ht="15" customHeight="1" x14ac:dyDescent="0.35">
      <c r="A297" s="54">
        <v>15</v>
      </c>
      <c r="B297" s="55" t="s">
        <v>80</v>
      </c>
      <c r="C297" s="56" t="s">
        <v>81</v>
      </c>
      <c r="D297" s="30"/>
      <c r="E297" s="30"/>
      <c r="F297" s="30"/>
      <c r="G297" s="30"/>
      <c r="H297" s="30"/>
      <c r="I297" s="30"/>
      <c r="J297" s="30"/>
      <c r="K297" s="30"/>
      <c r="L297" s="31">
        <f t="shared" ref="L297:M297" si="490">D297+F297+H297+J297</f>
        <v>0</v>
      </c>
      <c r="M297" s="31">
        <f t="shared" si="490"/>
        <v>0</v>
      </c>
      <c r="N297" s="31">
        <f t="shared" si="460"/>
        <v>0</v>
      </c>
      <c r="O297" s="31"/>
      <c r="P297" s="31"/>
      <c r="Q297" s="31">
        <f t="shared" si="461"/>
        <v>0</v>
      </c>
      <c r="R297" s="32">
        <f t="shared" ref="R297:S297" si="491">L297+O297</f>
        <v>0</v>
      </c>
      <c r="S297" s="32">
        <f t="shared" si="491"/>
        <v>0</v>
      </c>
      <c r="T297" s="32">
        <f t="shared" si="463"/>
        <v>0</v>
      </c>
      <c r="U297" s="38"/>
      <c r="V297" s="38"/>
      <c r="W297" s="38"/>
      <c r="X297" s="38"/>
      <c r="Y297" s="38"/>
      <c r="Z297" s="38"/>
    </row>
    <row r="298" spans="1:26" ht="15" customHeight="1" x14ac:dyDescent="0.35">
      <c r="A298" s="54">
        <v>16</v>
      </c>
      <c r="B298" s="55" t="s">
        <v>82</v>
      </c>
      <c r="C298" s="56" t="s">
        <v>83</v>
      </c>
      <c r="D298" s="30"/>
      <c r="E298" s="30"/>
      <c r="F298" s="30"/>
      <c r="G298" s="30"/>
      <c r="H298" s="30"/>
      <c r="I298" s="30"/>
      <c r="J298" s="30"/>
      <c r="K298" s="30"/>
      <c r="L298" s="31">
        <f t="shared" ref="L298:M298" si="492">D298+F298+H298+J298</f>
        <v>0</v>
      </c>
      <c r="M298" s="31">
        <f t="shared" si="492"/>
        <v>0</v>
      </c>
      <c r="N298" s="31">
        <f t="shared" si="460"/>
        <v>0</v>
      </c>
      <c r="O298" s="31"/>
      <c r="P298" s="31"/>
      <c r="Q298" s="31">
        <f t="shared" si="461"/>
        <v>0</v>
      </c>
      <c r="R298" s="32">
        <f t="shared" ref="R298:S298" si="493">L298+O298</f>
        <v>0</v>
      </c>
      <c r="S298" s="32">
        <f t="shared" si="493"/>
        <v>0</v>
      </c>
      <c r="T298" s="32">
        <f t="shared" si="463"/>
        <v>0</v>
      </c>
      <c r="U298" s="38"/>
      <c r="V298" s="38"/>
      <c r="W298" s="38"/>
      <c r="X298" s="38"/>
      <c r="Y298" s="38"/>
      <c r="Z298" s="38"/>
    </row>
    <row r="299" spans="1:26" ht="15" customHeight="1" x14ac:dyDescent="0.35">
      <c r="A299" s="54">
        <v>17</v>
      </c>
      <c r="B299" s="55" t="s">
        <v>84</v>
      </c>
      <c r="C299" s="56" t="s">
        <v>85</v>
      </c>
      <c r="D299" s="30"/>
      <c r="E299" s="30"/>
      <c r="F299" s="30"/>
      <c r="G299" s="30"/>
      <c r="H299" s="30"/>
      <c r="I299" s="30"/>
      <c r="J299" s="30"/>
      <c r="K299" s="30"/>
      <c r="L299" s="31">
        <f t="shared" ref="L299:M299" si="494">D299+F299+H299+J299</f>
        <v>0</v>
      </c>
      <c r="M299" s="31">
        <f t="shared" si="494"/>
        <v>0</v>
      </c>
      <c r="N299" s="31">
        <f t="shared" si="460"/>
        <v>0</v>
      </c>
      <c r="O299" s="31"/>
      <c r="P299" s="31"/>
      <c r="Q299" s="31">
        <f t="shared" si="461"/>
        <v>0</v>
      </c>
      <c r="R299" s="32">
        <f t="shared" ref="R299:S299" si="495">L299+O299</f>
        <v>0</v>
      </c>
      <c r="S299" s="32">
        <f t="shared" si="495"/>
        <v>0</v>
      </c>
      <c r="T299" s="32">
        <f t="shared" si="463"/>
        <v>0</v>
      </c>
      <c r="U299" s="38"/>
      <c r="V299" s="38"/>
      <c r="W299" s="38"/>
      <c r="X299" s="38"/>
      <c r="Y299" s="38"/>
      <c r="Z299" s="38"/>
    </row>
    <row r="300" spans="1:26" ht="15" customHeight="1" x14ac:dyDescent="0.35">
      <c r="A300" s="54">
        <v>18</v>
      </c>
      <c r="B300" s="55" t="s">
        <v>86</v>
      </c>
      <c r="C300" s="56" t="s">
        <v>87</v>
      </c>
      <c r="D300" s="30"/>
      <c r="E300" s="30"/>
      <c r="F300" s="30"/>
      <c r="G300" s="30"/>
      <c r="H300" s="30"/>
      <c r="I300" s="30"/>
      <c r="J300" s="30"/>
      <c r="K300" s="30"/>
      <c r="L300" s="31">
        <f t="shared" ref="L300:M300" si="496">D300+F300+H300+J300</f>
        <v>0</v>
      </c>
      <c r="M300" s="31">
        <f t="shared" si="496"/>
        <v>0</v>
      </c>
      <c r="N300" s="31">
        <f t="shared" si="460"/>
        <v>0</v>
      </c>
      <c r="O300" s="31"/>
      <c r="P300" s="31"/>
      <c r="Q300" s="31">
        <f t="shared" si="461"/>
        <v>0</v>
      </c>
      <c r="R300" s="32">
        <f t="shared" ref="R300:S300" si="497">L300+O300</f>
        <v>0</v>
      </c>
      <c r="S300" s="32">
        <f t="shared" si="497"/>
        <v>0</v>
      </c>
      <c r="T300" s="32">
        <f t="shared" si="463"/>
        <v>0</v>
      </c>
      <c r="U300" s="38"/>
      <c r="V300" s="38"/>
      <c r="W300" s="38"/>
      <c r="X300" s="38"/>
      <c r="Y300" s="38"/>
      <c r="Z300" s="38"/>
    </row>
    <row r="301" spans="1:26" ht="15" customHeight="1" x14ac:dyDescent="0.35">
      <c r="A301" s="54">
        <v>19</v>
      </c>
      <c r="B301" s="55" t="s">
        <v>88</v>
      </c>
      <c r="C301" s="56" t="s">
        <v>89</v>
      </c>
      <c r="D301" s="30"/>
      <c r="E301" s="30"/>
      <c r="F301" s="30"/>
      <c r="G301" s="30"/>
      <c r="H301" s="30"/>
      <c r="I301" s="30"/>
      <c r="J301" s="30"/>
      <c r="K301" s="30"/>
      <c r="L301" s="31">
        <f t="shared" ref="L301:M301" si="498">D301+F301+H301+J301</f>
        <v>0</v>
      </c>
      <c r="M301" s="31">
        <f t="shared" si="498"/>
        <v>0</v>
      </c>
      <c r="N301" s="31">
        <f t="shared" si="460"/>
        <v>0</v>
      </c>
      <c r="O301" s="31"/>
      <c r="P301" s="31"/>
      <c r="Q301" s="31">
        <f t="shared" si="461"/>
        <v>0</v>
      </c>
      <c r="R301" s="32">
        <f t="shared" ref="R301:S301" si="499">L301+O301</f>
        <v>0</v>
      </c>
      <c r="S301" s="32">
        <f t="shared" si="499"/>
        <v>0</v>
      </c>
      <c r="T301" s="32">
        <f t="shared" si="463"/>
        <v>0</v>
      </c>
      <c r="U301" s="38"/>
      <c r="V301" s="38"/>
      <c r="W301" s="38"/>
      <c r="X301" s="38"/>
      <c r="Y301" s="38"/>
      <c r="Z301" s="38"/>
    </row>
    <row r="302" spans="1:26" ht="15" customHeight="1" x14ac:dyDescent="0.35">
      <c r="A302" s="57">
        <v>20</v>
      </c>
      <c r="B302" s="58" t="s">
        <v>90</v>
      </c>
      <c r="C302" s="59"/>
      <c r="D302" s="30"/>
      <c r="E302" s="30"/>
      <c r="F302" s="30"/>
      <c r="G302" s="30"/>
      <c r="H302" s="30"/>
      <c r="I302" s="30"/>
      <c r="J302" s="30"/>
      <c r="K302" s="30"/>
      <c r="L302" s="31">
        <f t="shared" ref="L302:M302" si="500">D302+F302+H302+J302</f>
        <v>0</v>
      </c>
      <c r="M302" s="31">
        <f t="shared" si="500"/>
        <v>0</v>
      </c>
      <c r="N302" s="31">
        <f t="shared" si="460"/>
        <v>0</v>
      </c>
      <c r="O302" s="31"/>
      <c r="P302" s="31"/>
      <c r="Q302" s="31">
        <f t="shared" si="461"/>
        <v>0</v>
      </c>
      <c r="R302" s="32">
        <f t="shared" ref="R302:S302" si="501">L302+O302</f>
        <v>0</v>
      </c>
      <c r="S302" s="32">
        <f t="shared" si="501"/>
        <v>0</v>
      </c>
      <c r="T302" s="32">
        <f t="shared" si="463"/>
        <v>0</v>
      </c>
      <c r="U302" s="38"/>
      <c r="V302" s="38"/>
      <c r="W302" s="38"/>
      <c r="X302" s="38"/>
      <c r="Y302" s="38"/>
      <c r="Z302" s="38"/>
    </row>
    <row r="303" spans="1:26" ht="15" customHeight="1" x14ac:dyDescent="0.35">
      <c r="A303" s="51"/>
      <c r="B303" s="52" t="s">
        <v>4</v>
      </c>
      <c r="C303" s="53"/>
      <c r="D303" s="65">
        <f t="shared" ref="D303:M303" si="502">SUM(D283:D302)</f>
        <v>14</v>
      </c>
      <c r="E303" s="65">
        <f t="shared" si="502"/>
        <v>20</v>
      </c>
      <c r="F303" s="65">
        <f t="shared" si="502"/>
        <v>35</v>
      </c>
      <c r="G303" s="65">
        <f t="shared" si="502"/>
        <v>68</v>
      </c>
      <c r="H303" s="65">
        <f t="shared" si="502"/>
        <v>89</v>
      </c>
      <c r="I303" s="65">
        <f t="shared" si="502"/>
        <v>149</v>
      </c>
      <c r="J303" s="65">
        <f t="shared" si="502"/>
        <v>22</v>
      </c>
      <c r="K303" s="65">
        <f t="shared" si="502"/>
        <v>34</v>
      </c>
      <c r="L303" s="65">
        <f t="shared" si="502"/>
        <v>160</v>
      </c>
      <c r="M303" s="65">
        <f t="shared" si="502"/>
        <v>271</v>
      </c>
      <c r="N303" s="65">
        <f t="shared" si="460"/>
        <v>431</v>
      </c>
      <c r="O303" s="65">
        <f t="shared" ref="O303:P303" si="503">SUM(O283:O302)</f>
        <v>0</v>
      </c>
      <c r="P303" s="65">
        <f t="shared" si="503"/>
        <v>0</v>
      </c>
      <c r="Q303" s="65">
        <f t="shared" si="461"/>
        <v>0</v>
      </c>
      <c r="R303" s="65">
        <f t="shared" ref="R303:S303" si="504">SUM(R283:R302)</f>
        <v>160</v>
      </c>
      <c r="S303" s="65">
        <f t="shared" si="504"/>
        <v>271</v>
      </c>
      <c r="T303" s="65">
        <f t="shared" si="463"/>
        <v>431</v>
      </c>
      <c r="U303" s="38"/>
      <c r="V303" s="38"/>
      <c r="W303" s="38"/>
      <c r="X303" s="38"/>
      <c r="Y303" s="38"/>
      <c r="Z303" s="38"/>
    </row>
    <row r="304" spans="1:26" ht="15" customHeight="1" x14ac:dyDescent="0.35">
      <c r="A304" s="43"/>
      <c r="B304" s="22"/>
      <c r="C304" s="22"/>
      <c r="D304" s="44"/>
      <c r="E304" s="44"/>
      <c r="F304" s="44"/>
      <c r="G304" s="44"/>
      <c r="H304" s="44"/>
      <c r="I304" s="44"/>
      <c r="J304" s="44"/>
      <c r="K304" s="44"/>
      <c r="L304" s="44"/>
      <c r="M304" s="44"/>
      <c r="N304" s="44"/>
      <c r="O304" s="44"/>
      <c r="P304" s="44"/>
      <c r="Q304" s="44"/>
      <c r="R304" s="44"/>
      <c r="S304" s="45"/>
      <c r="T304" s="45"/>
      <c r="U304" s="33"/>
      <c r="V304" s="33"/>
      <c r="W304" s="33"/>
      <c r="X304" s="38"/>
      <c r="Y304" s="38"/>
      <c r="Z304" s="38"/>
    </row>
    <row r="305" spans="1:26" ht="15" customHeight="1" x14ac:dyDescent="0.25">
      <c r="C305" s="13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X305" s="38"/>
      <c r="Y305" s="38"/>
      <c r="Z305" s="38"/>
    </row>
    <row r="306" spans="1:26" ht="15" customHeight="1" x14ac:dyDescent="0.25">
      <c r="A306" s="107" t="s">
        <v>16</v>
      </c>
      <c r="B306" s="108"/>
      <c r="C306" s="23"/>
      <c r="D306" s="46"/>
      <c r="E306" s="46"/>
      <c r="F306" s="46"/>
      <c r="G306" s="46"/>
      <c r="H306" s="46"/>
      <c r="I306" s="46"/>
      <c r="J306" s="46"/>
      <c r="K306" s="46"/>
      <c r="L306" s="46"/>
      <c r="M306" s="46"/>
      <c r="N306" s="46"/>
      <c r="O306" s="46"/>
      <c r="P306" s="46"/>
      <c r="Q306" s="46"/>
      <c r="R306" s="46"/>
      <c r="S306" s="46"/>
      <c r="T306" s="46"/>
      <c r="U306" s="24"/>
      <c r="V306" s="24"/>
      <c r="W306" s="24"/>
      <c r="X306" s="38"/>
      <c r="Y306" s="38"/>
      <c r="Z306" s="38"/>
    </row>
    <row r="307" spans="1:26" ht="15.75" customHeight="1" x14ac:dyDescent="0.25">
      <c r="A307" s="109" t="s">
        <v>1</v>
      </c>
      <c r="B307" s="112" t="s">
        <v>31</v>
      </c>
      <c r="C307" s="114" t="s">
        <v>42</v>
      </c>
      <c r="D307" s="90" t="s">
        <v>32</v>
      </c>
      <c r="E307" s="91"/>
      <c r="F307" s="91"/>
      <c r="G307" s="91"/>
      <c r="H307" s="91"/>
      <c r="I307" s="91"/>
      <c r="J307" s="91"/>
      <c r="K307" s="91"/>
      <c r="L307" s="91"/>
      <c r="M307" s="91"/>
      <c r="N307" s="92"/>
      <c r="O307" s="93" t="s">
        <v>44</v>
      </c>
      <c r="P307" s="94"/>
      <c r="Q307" s="95"/>
      <c r="R307" s="93" t="s">
        <v>45</v>
      </c>
      <c r="S307" s="94"/>
      <c r="T307" s="95"/>
      <c r="U307" s="24"/>
      <c r="V307" s="24"/>
      <c r="W307" s="24"/>
      <c r="X307" s="38"/>
      <c r="Y307" s="38"/>
      <c r="Z307" s="38"/>
    </row>
    <row r="308" spans="1:26" ht="15.75" customHeight="1" x14ac:dyDescent="0.25">
      <c r="A308" s="110"/>
      <c r="B308" s="113"/>
      <c r="C308" s="115"/>
      <c r="D308" s="99" t="s">
        <v>46</v>
      </c>
      <c r="E308" s="92"/>
      <c r="F308" s="100" t="s">
        <v>47</v>
      </c>
      <c r="G308" s="92"/>
      <c r="H308" s="100" t="s">
        <v>48</v>
      </c>
      <c r="I308" s="92"/>
      <c r="J308" s="100" t="s">
        <v>49</v>
      </c>
      <c r="K308" s="92"/>
      <c r="L308" s="100" t="s">
        <v>39</v>
      </c>
      <c r="M308" s="91"/>
      <c r="N308" s="92"/>
      <c r="O308" s="96"/>
      <c r="P308" s="97"/>
      <c r="Q308" s="98"/>
      <c r="R308" s="96"/>
      <c r="S308" s="97"/>
      <c r="T308" s="98"/>
      <c r="U308" s="22"/>
      <c r="V308" s="22"/>
      <c r="W308" s="22"/>
      <c r="X308" s="38"/>
      <c r="Y308" s="38"/>
      <c r="Z308" s="38"/>
    </row>
    <row r="309" spans="1:26" ht="15.75" customHeight="1" x14ac:dyDescent="0.35">
      <c r="A309" s="111"/>
      <c r="B309" s="98"/>
      <c r="C309" s="116"/>
      <c r="D309" s="47" t="s">
        <v>2</v>
      </c>
      <c r="E309" s="48" t="s">
        <v>3</v>
      </c>
      <c r="F309" s="48" t="s">
        <v>2</v>
      </c>
      <c r="G309" s="48" t="s">
        <v>3</v>
      </c>
      <c r="H309" s="48" t="s">
        <v>2</v>
      </c>
      <c r="I309" s="48" t="s">
        <v>3</v>
      </c>
      <c r="J309" s="48" t="s">
        <v>2</v>
      </c>
      <c r="K309" s="48" t="s">
        <v>3</v>
      </c>
      <c r="L309" s="48" t="s">
        <v>2</v>
      </c>
      <c r="M309" s="48" t="s">
        <v>3</v>
      </c>
      <c r="N309" s="48" t="s">
        <v>50</v>
      </c>
      <c r="O309" s="49" t="s">
        <v>2</v>
      </c>
      <c r="P309" s="50" t="s">
        <v>3</v>
      </c>
      <c r="Q309" s="50" t="s">
        <v>51</v>
      </c>
      <c r="R309" s="50" t="s">
        <v>2</v>
      </c>
      <c r="S309" s="50" t="s">
        <v>3</v>
      </c>
      <c r="T309" s="50" t="s">
        <v>51</v>
      </c>
      <c r="U309" s="22"/>
      <c r="V309" s="22"/>
      <c r="W309" s="22"/>
      <c r="X309" s="38"/>
      <c r="Y309" s="38"/>
      <c r="Z309" s="38"/>
    </row>
    <row r="310" spans="1:26" ht="15.75" customHeight="1" x14ac:dyDescent="0.35">
      <c r="A310" s="51">
        <v>1</v>
      </c>
      <c r="B310" s="52" t="s">
        <v>52</v>
      </c>
      <c r="C310" s="53" t="s">
        <v>53</v>
      </c>
      <c r="D310" s="8">
        <v>4</v>
      </c>
      <c r="E310" s="29">
        <v>7</v>
      </c>
      <c r="F310" s="29">
        <v>21</v>
      </c>
      <c r="G310" s="29">
        <v>38</v>
      </c>
      <c r="H310" s="30"/>
      <c r="I310" s="30"/>
      <c r="J310" s="30"/>
      <c r="K310" s="30"/>
      <c r="L310" s="31">
        <f t="shared" ref="L310:M310" si="505">D310+F310+H310+J310</f>
        <v>25</v>
      </c>
      <c r="M310" s="31">
        <f t="shared" si="505"/>
        <v>45</v>
      </c>
      <c r="N310" s="31">
        <f t="shared" ref="N310:N330" si="506">L310+M310</f>
        <v>70</v>
      </c>
      <c r="O310" s="7"/>
      <c r="P310" s="31"/>
      <c r="Q310" s="31">
        <f t="shared" ref="Q310:Q330" si="507">O310+P310</f>
        <v>0</v>
      </c>
      <c r="R310" s="32">
        <f t="shared" ref="R310:S310" si="508">L310+O310</f>
        <v>25</v>
      </c>
      <c r="S310" s="32">
        <f t="shared" si="508"/>
        <v>45</v>
      </c>
      <c r="T310" s="32">
        <f t="shared" ref="T310:T330" si="509">R310+S310</f>
        <v>70</v>
      </c>
      <c r="U310" s="22"/>
      <c r="V310" s="22"/>
      <c r="W310" s="22"/>
      <c r="X310" s="38"/>
      <c r="Y310" s="38"/>
      <c r="Z310" s="38"/>
    </row>
    <row r="311" spans="1:26" ht="15.75" customHeight="1" x14ac:dyDescent="0.35">
      <c r="A311" s="54">
        <v>2</v>
      </c>
      <c r="B311" s="55" t="s">
        <v>54</v>
      </c>
      <c r="C311" s="56" t="s">
        <v>55</v>
      </c>
      <c r="D311" s="30"/>
      <c r="E311" s="30"/>
      <c r="F311" s="29"/>
      <c r="G311" s="29"/>
      <c r="H311" s="29">
        <v>4</v>
      </c>
      <c r="I311" s="29">
        <v>7</v>
      </c>
      <c r="J311" s="30"/>
      <c r="K311" s="30"/>
      <c r="L311" s="31">
        <f t="shared" ref="L311:M311" si="510">D311+F311+H311+J311</f>
        <v>4</v>
      </c>
      <c r="M311" s="31">
        <f t="shared" si="510"/>
        <v>7</v>
      </c>
      <c r="N311" s="31">
        <f t="shared" si="506"/>
        <v>11</v>
      </c>
      <c r="O311" s="31"/>
      <c r="P311" s="31"/>
      <c r="Q311" s="31">
        <f t="shared" si="507"/>
        <v>0</v>
      </c>
      <c r="R311" s="32">
        <f t="shared" ref="R311:S311" si="511">L311+O311</f>
        <v>4</v>
      </c>
      <c r="S311" s="32">
        <f t="shared" si="511"/>
        <v>7</v>
      </c>
      <c r="T311" s="32">
        <f t="shared" si="509"/>
        <v>11</v>
      </c>
      <c r="U311" s="33"/>
      <c r="V311" s="33"/>
      <c r="W311" s="33"/>
      <c r="X311" s="38"/>
      <c r="Y311" s="38"/>
      <c r="Z311" s="38"/>
    </row>
    <row r="312" spans="1:26" ht="15.75" customHeight="1" x14ac:dyDescent="0.35">
      <c r="A312" s="54">
        <v>3</v>
      </c>
      <c r="B312" s="55" t="s">
        <v>56</v>
      </c>
      <c r="C312" s="56" t="s">
        <v>57</v>
      </c>
      <c r="D312" s="30"/>
      <c r="E312" s="30"/>
      <c r="F312" s="29">
        <v>1</v>
      </c>
      <c r="G312" s="29">
        <v>1</v>
      </c>
      <c r="H312" s="29">
        <v>4</v>
      </c>
      <c r="I312" s="29">
        <v>4</v>
      </c>
      <c r="J312" s="30"/>
      <c r="K312" s="30"/>
      <c r="L312" s="31">
        <f t="shared" ref="L312:M312" si="512">D312+F312+H312+J312</f>
        <v>5</v>
      </c>
      <c r="M312" s="31">
        <f t="shared" si="512"/>
        <v>5</v>
      </c>
      <c r="N312" s="31">
        <f t="shared" si="506"/>
        <v>10</v>
      </c>
      <c r="O312" s="31"/>
      <c r="P312" s="31"/>
      <c r="Q312" s="31">
        <f t="shared" si="507"/>
        <v>0</v>
      </c>
      <c r="R312" s="32">
        <f t="shared" ref="R312:S312" si="513">L312+O312</f>
        <v>5</v>
      </c>
      <c r="S312" s="32">
        <f t="shared" si="513"/>
        <v>5</v>
      </c>
      <c r="T312" s="32">
        <f t="shared" si="509"/>
        <v>10</v>
      </c>
      <c r="U312" s="33"/>
      <c r="V312" s="33"/>
      <c r="W312" s="33"/>
      <c r="X312" s="38"/>
      <c r="Y312" s="38"/>
      <c r="Z312" s="38"/>
    </row>
    <row r="313" spans="1:26" ht="15.75" customHeight="1" x14ac:dyDescent="0.35">
      <c r="A313" s="54">
        <v>4</v>
      </c>
      <c r="B313" s="55" t="s">
        <v>58</v>
      </c>
      <c r="C313" s="56" t="s">
        <v>59</v>
      </c>
      <c r="D313" s="30"/>
      <c r="E313" s="30"/>
      <c r="F313" s="30"/>
      <c r="G313" s="30"/>
      <c r="H313" s="30"/>
      <c r="I313" s="30"/>
      <c r="J313" s="29">
        <v>2</v>
      </c>
      <c r="K313" s="29">
        <v>2</v>
      </c>
      <c r="L313" s="31">
        <f t="shared" ref="L313:M313" si="514">D313+F313+H313+J313</f>
        <v>2</v>
      </c>
      <c r="M313" s="31">
        <f t="shared" si="514"/>
        <v>2</v>
      </c>
      <c r="N313" s="31">
        <f t="shared" si="506"/>
        <v>4</v>
      </c>
      <c r="O313" s="31"/>
      <c r="P313" s="31"/>
      <c r="Q313" s="31">
        <f t="shared" si="507"/>
        <v>0</v>
      </c>
      <c r="R313" s="32">
        <f t="shared" ref="R313:S313" si="515">L313+O313</f>
        <v>2</v>
      </c>
      <c r="S313" s="32">
        <f t="shared" si="515"/>
        <v>2</v>
      </c>
      <c r="T313" s="32">
        <f t="shared" si="509"/>
        <v>4</v>
      </c>
      <c r="U313" s="38"/>
      <c r="V313" s="38"/>
      <c r="W313" s="38"/>
      <c r="X313" s="38"/>
      <c r="Y313" s="38"/>
      <c r="Z313" s="38"/>
    </row>
    <row r="314" spans="1:26" ht="15.75" customHeight="1" x14ac:dyDescent="0.35">
      <c r="A314" s="54">
        <v>5</v>
      </c>
      <c r="B314" s="55" t="s">
        <v>60</v>
      </c>
      <c r="C314" s="56" t="s">
        <v>61</v>
      </c>
      <c r="D314" s="29">
        <v>2</v>
      </c>
      <c r="E314" s="29">
        <v>4</v>
      </c>
      <c r="F314" s="29">
        <v>15</v>
      </c>
      <c r="G314" s="29">
        <v>27</v>
      </c>
      <c r="H314" s="29">
        <v>68</v>
      </c>
      <c r="I314" s="29">
        <v>112</v>
      </c>
      <c r="J314" s="29">
        <v>10</v>
      </c>
      <c r="K314" s="29">
        <v>14</v>
      </c>
      <c r="L314" s="31">
        <f t="shared" ref="L314:M314" si="516">D314+F314+H314+J314</f>
        <v>95</v>
      </c>
      <c r="M314" s="31">
        <f t="shared" si="516"/>
        <v>157</v>
      </c>
      <c r="N314" s="31">
        <f t="shared" si="506"/>
        <v>252</v>
      </c>
      <c r="O314" s="31"/>
      <c r="P314" s="31"/>
      <c r="Q314" s="31">
        <f t="shared" si="507"/>
        <v>0</v>
      </c>
      <c r="R314" s="32">
        <f t="shared" ref="R314:S314" si="517">L314+O314</f>
        <v>95</v>
      </c>
      <c r="S314" s="32">
        <f t="shared" si="517"/>
        <v>157</v>
      </c>
      <c r="T314" s="32">
        <f t="shared" si="509"/>
        <v>252</v>
      </c>
      <c r="U314" s="38"/>
      <c r="V314" s="38"/>
      <c r="W314" s="38"/>
      <c r="X314" s="38"/>
      <c r="Y314" s="38"/>
      <c r="Z314" s="38"/>
    </row>
    <row r="315" spans="1:26" ht="15.75" customHeight="1" x14ac:dyDescent="0.35">
      <c r="A315" s="54">
        <v>6</v>
      </c>
      <c r="B315" s="55" t="s">
        <v>62</v>
      </c>
      <c r="C315" s="56" t="s">
        <v>63</v>
      </c>
      <c r="D315" s="30"/>
      <c r="E315" s="30"/>
      <c r="F315" s="30"/>
      <c r="G315" s="30"/>
      <c r="H315" s="29">
        <v>12</v>
      </c>
      <c r="I315" s="29">
        <v>26</v>
      </c>
      <c r="J315" s="30"/>
      <c r="K315" s="30"/>
      <c r="L315" s="31">
        <f t="shared" ref="L315:M315" si="518">D315+F315+H315+J315</f>
        <v>12</v>
      </c>
      <c r="M315" s="31">
        <f t="shared" si="518"/>
        <v>26</v>
      </c>
      <c r="N315" s="31">
        <f t="shared" si="506"/>
        <v>38</v>
      </c>
      <c r="O315" s="31"/>
      <c r="P315" s="31"/>
      <c r="Q315" s="31">
        <f t="shared" si="507"/>
        <v>0</v>
      </c>
      <c r="R315" s="32">
        <f t="shared" ref="R315:S315" si="519">L315+O315</f>
        <v>12</v>
      </c>
      <c r="S315" s="32">
        <f t="shared" si="519"/>
        <v>26</v>
      </c>
      <c r="T315" s="32">
        <f t="shared" si="509"/>
        <v>38</v>
      </c>
      <c r="U315" s="38"/>
      <c r="V315" s="38"/>
      <c r="W315" s="38"/>
      <c r="X315" s="38"/>
      <c r="Y315" s="38"/>
      <c r="Z315" s="38"/>
    </row>
    <row r="316" spans="1:26" ht="15.75" customHeight="1" x14ac:dyDescent="0.35">
      <c r="A316" s="54">
        <v>7</v>
      </c>
      <c r="B316" s="55" t="s">
        <v>64</v>
      </c>
      <c r="C316" s="56" t="s">
        <v>65</v>
      </c>
      <c r="D316" s="30"/>
      <c r="E316" s="30"/>
      <c r="F316" s="30"/>
      <c r="G316" s="30"/>
      <c r="H316" s="30"/>
      <c r="I316" s="30"/>
      <c r="J316" s="29">
        <v>1</v>
      </c>
      <c r="K316" s="29">
        <v>1</v>
      </c>
      <c r="L316" s="31">
        <f t="shared" ref="L316:M316" si="520">D316+F316+H316+J316</f>
        <v>1</v>
      </c>
      <c r="M316" s="31">
        <f t="shared" si="520"/>
        <v>1</v>
      </c>
      <c r="N316" s="31">
        <f t="shared" si="506"/>
        <v>2</v>
      </c>
      <c r="O316" s="31"/>
      <c r="P316" s="31"/>
      <c r="Q316" s="31">
        <f t="shared" si="507"/>
        <v>0</v>
      </c>
      <c r="R316" s="32">
        <f t="shared" ref="R316:S316" si="521">L316+O316</f>
        <v>1</v>
      </c>
      <c r="S316" s="32">
        <f t="shared" si="521"/>
        <v>1</v>
      </c>
      <c r="T316" s="32">
        <f t="shared" si="509"/>
        <v>2</v>
      </c>
      <c r="U316" s="38"/>
      <c r="V316" s="38"/>
      <c r="W316" s="38"/>
      <c r="X316" s="38"/>
      <c r="Y316" s="38"/>
      <c r="Z316" s="38"/>
    </row>
    <row r="317" spans="1:26" ht="15.75" customHeight="1" x14ac:dyDescent="0.35">
      <c r="A317" s="54">
        <v>8</v>
      </c>
      <c r="B317" s="55" t="s">
        <v>66</v>
      </c>
      <c r="C317" s="56" t="s">
        <v>67</v>
      </c>
      <c r="D317" s="30"/>
      <c r="E317" s="30"/>
      <c r="F317" s="29">
        <v>1</v>
      </c>
      <c r="G317" s="30"/>
      <c r="H317" s="30"/>
      <c r="I317" s="30"/>
      <c r="J317" s="30"/>
      <c r="K317" s="30"/>
      <c r="L317" s="31">
        <f t="shared" ref="L317:M317" si="522">D317+F317+H317+J317</f>
        <v>1</v>
      </c>
      <c r="M317" s="31">
        <f t="shared" si="522"/>
        <v>0</v>
      </c>
      <c r="N317" s="31">
        <f t="shared" si="506"/>
        <v>1</v>
      </c>
      <c r="O317" s="31"/>
      <c r="P317" s="31"/>
      <c r="Q317" s="31">
        <f t="shared" si="507"/>
        <v>0</v>
      </c>
      <c r="R317" s="32">
        <f t="shared" ref="R317:S317" si="523">L317+O317</f>
        <v>1</v>
      </c>
      <c r="S317" s="32">
        <f t="shared" si="523"/>
        <v>0</v>
      </c>
      <c r="T317" s="32">
        <f t="shared" si="509"/>
        <v>1</v>
      </c>
      <c r="U317" s="38"/>
      <c r="V317" s="38"/>
      <c r="W317" s="38"/>
      <c r="X317" s="38"/>
      <c r="Y317" s="38"/>
      <c r="Z317" s="38"/>
    </row>
    <row r="318" spans="1:26" ht="15.75" customHeight="1" x14ac:dyDescent="0.35">
      <c r="A318" s="54">
        <v>9</v>
      </c>
      <c r="B318" s="55" t="s">
        <v>68</v>
      </c>
      <c r="C318" s="56" t="s">
        <v>69</v>
      </c>
      <c r="D318" s="30"/>
      <c r="E318" s="30"/>
      <c r="F318" s="30"/>
      <c r="G318" s="30"/>
      <c r="H318" s="29">
        <v>4</v>
      </c>
      <c r="I318" s="29">
        <v>11</v>
      </c>
      <c r="J318" s="29">
        <v>6</v>
      </c>
      <c r="K318" s="29">
        <v>3</v>
      </c>
      <c r="L318" s="31">
        <f t="shared" ref="L318:M318" si="524">D318+F318+H318+J318</f>
        <v>10</v>
      </c>
      <c r="M318" s="31">
        <f t="shared" si="524"/>
        <v>14</v>
      </c>
      <c r="N318" s="31">
        <f t="shared" si="506"/>
        <v>24</v>
      </c>
      <c r="O318" s="31"/>
      <c r="P318" s="31"/>
      <c r="Q318" s="31">
        <f t="shared" si="507"/>
        <v>0</v>
      </c>
      <c r="R318" s="32">
        <f t="shared" ref="R318:S318" si="525">L318+O318</f>
        <v>10</v>
      </c>
      <c r="S318" s="32">
        <f t="shared" si="525"/>
        <v>14</v>
      </c>
      <c r="T318" s="32">
        <f t="shared" si="509"/>
        <v>24</v>
      </c>
      <c r="U318" s="38"/>
      <c r="V318" s="38"/>
      <c r="W318" s="38"/>
      <c r="X318" s="38"/>
      <c r="Y318" s="38"/>
      <c r="Z318" s="38"/>
    </row>
    <row r="319" spans="1:26" ht="15.75" customHeight="1" x14ac:dyDescent="0.35">
      <c r="A319" s="54">
        <v>10</v>
      </c>
      <c r="B319" s="55" t="s">
        <v>70</v>
      </c>
      <c r="C319" s="56" t="s">
        <v>71</v>
      </c>
      <c r="D319" s="30"/>
      <c r="E319" s="30"/>
      <c r="F319" s="30"/>
      <c r="G319" s="30"/>
      <c r="H319" s="30"/>
      <c r="I319" s="30"/>
      <c r="J319" s="30"/>
      <c r="K319" s="30"/>
      <c r="L319" s="31">
        <f t="shared" ref="L319:M319" si="526">D319+F319+H319+J319</f>
        <v>0</v>
      </c>
      <c r="M319" s="31">
        <f t="shared" si="526"/>
        <v>0</v>
      </c>
      <c r="N319" s="31">
        <f t="shared" si="506"/>
        <v>0</v>
      </c>
      <c r="O319" s="31"/>
      <c r="P319" s="31"/>
      <c r="Q319" s="31">
        <f t="shared" si="507"/>
        <v>0</v>
      </c>
      <c r="R319" s="32">
        <f t="shared" ref="R319:S319" si="527">L319+O319</f>
        <v>0</v>
      </c>
      <c r="S319" s="32">
        <f t="shared" si="527"/>
        <v>0</v>
      </c>
      <c r="T319" s="32">
        <f t="shared" si="509"/>
        <v>0</v>
      </c>
      <c r="U319" s="38"/>
      <c r="V319" s="38"/>
      <c r="W319" s="38"/>
      <c r="X319" s="38"/>
      <c r="Y319" s="38"/>
      <c r="Z319" s="38"/>
    </row>
    <row r="320" spans="1:26" ht="15.75" customHeight="1" x14ac:dyDescent="0.35">
      <c r="A320" s="54">
        <v>11</v>
      </c>
      <c r="B320" s="55" t="s">
        <v>72</v>
      </c>
      <c r="C320" s="56" t="s">
        <v>73</v>
      </c>
      <c r="D320" s="30"/>
      <c r="E320" s="30"/>
      <c r="F320" s="30"/>
      <c r="G320" s="30"/>
      <c r="H320" s="30"/>
      <c r="I320" s="30"/>
      <c r="J320" s="30"/>
      <c r="K320" s="30"/>
      <c r="L320" s="31">
        <f t="shared" ref="L320:M320" si="528">D320+F320+H320+J320</f>
        <v>0</v>
      </c>
      <c r="M320" s="31">
        <f t="shared" si="528"/>
        <v>0</v>
      </c>
      <c r="N320" s="31">
        <f t="shared" si="506"/>
        <v>0</v>
      </c>
      <c r="O320" s="31"/>
      <c r="P320" s="31"/>
      <c r="Q320" s="31">
        <f t="shared" si="507"/>
        <v>0</v>
      </c>
      <c r="R320" s="32">
        <f t="shared" ref="R320:S320" si="529">L320+O320</f>
        <v>0</v>
      </c>
      <c r="S320" s="32">
        <f t="shared" si="529"/>
        <v>0</v>
      </c>
      <c r="T320" s="32">
        <f t="shared" si="509"/>
        <v>0</v>
      </c>
      <c r="U320" s="38"/>
      <c r="V320" s="38"/>
      <c r="W320" s="38"/>
      <c r="X320" s="38"/>
      <c r="Y320" s="38"/>
      <c r="Z320" s="38"/>
    </row>
    <row r="321" spans="1:26" ht="15.75" customHeight="1" x14ac:dyDescent="0.35">
      <c r="A321" s="54">
        <v>12</v>
      </c>
      <c r="B321" s="55" t="s">
        <v>74</v>
      </c>
      <c r="C321" s="56" t="s">
        <v>75</v>
      </c>
      <c r="D321" s="30"/>
      <c r="E321" s="30"/>
      <c r="F321" s="30"/>
      <c r="G321" s="30"/>
      <c r="H321" s="30"/>
      <c r="I321" s="29">
        <v>1</v>
      </c>
      <c r="J321" s="29">
        <v>1</v>
      </c>
      <c r="K321" s="29">
        <v>1</v>
      </c>
      <c r="L321" s="31">
        <f t="shared" ref="L321:M321" si="530">D321+F321+H321+J321</f>
        <v>1</v>
      </c>
      <c r="M321" s="31">
        <f t="shared" si="530"/>
        <v>2</v>
      </c>
      <c r="N321" s="31">
        <f t="shared" si="506"/>
        <v>3</v>
      </c>
      <c r="O321" s="31"/>
      <c r="P321" s="31"/>
      <c r="Q321" s="31">
        <f t="shared" si="507"/>
        <v>0</v>
      </c>
      <c r="R321" s="32">
        <f t="shared" ref="R321:S321" si="531">L321+O321</f>
        <v>1</v>
      </c>
      <c r="S321" s="32">
        <f t="shared" si="531"/>
        <v>2</v>
      </c>
      <c r="T321" s="32">
        <f t="shared" si="509"/>
        <v>3</v>
      </c>
      <c r="U321" s="38"/>
      <c r="V321" s="38"/>
      <c r="W321" s="38"/>
      <c r="X321" s="38"/>
      <c r="Y321" s="38"/>
      <c r="Z321" s="38"/>
    </row>
    <row r="322" spans="1:26" ht="15.75" customHeight="1" x14ac:dyDescent="0.35">
      <c r="A322" s="54">
        <v>13</v>
      </c>
      <c r="B322" s="55" t="s">
        <v>76</v>
      </c>
      <c r="C322" s="56" t="s">
        <v>77</v>
      </c>
      <c r="D322" s="30"/>
      <c r="E322" s="30"/>
      <c r="F322" s="30"/>
      <c r="G322" s="30"/>
      <c r="H322" s="30"/>
      <c r="I322" s="29">
        <v>2</v>
      </c>
      <c r="J322" s="29">
        <v>2</v>
      </c>
      <c r="K322" s="29">
        <v>2</v>
      </c>
      <c r="L322" s="31">
        <f t="shared" ref="L322:M322" si="532">D322+F322+H322+J322</f>
        <v>2</v>
      </c>
      <c r="M322" s="31">
        <f t="shared" si="532"/>
        <v>4</v>
      </c>
      <c r="N322" s="31">
        <f t="shared" si="506"/>
        <v>6</v>
      </c>
      <c r="O322" s="31"/>
      <c r="P322" s="31"/>
      <c r="Q322" s="31">
        <f t="shared" si="507"/>
        <v>0</v>
      </c>
      <c r="R322" s="32">
        <f t="shared" ref="R322:S322" si="533">L322+O322</f>
        <v>2</v>
      </c>
      <c r="S322" s="32">
        <f t="shared" si="533"/>
        <v>4</v>
      </c>
      <c r="T322" s="32">
        <f t="shared" si="509"/>
        <v>6</v>
      </c>
      <c r="U322" s="38"/>
      <c r="V322" s="38"/>
      <c r="W322" s="38"/>
      <c r="X322" s="38"/>
      <c r="Y322" s="38"/>
      <c r="Z322" s="38"/>
    </row>
    <row r="323" spans="1:26" ht="15.75" customHeight="1" x14ac:dyDescent="0.35">
      <c r="A323" s="54">
        <v>14</v>
      </c>
      <c r="B323" s="55" t="s">
        <v>78</v>
      </c>
      <c r="C323" s="56" t="s">
        <v>79</v>
      </c>
      <c r="D323" s="30"/>
      <c r="E323" s="30"/>
      <c r="F323" s="30"/>
      <c r="G323" s="30"/>
      <c r="H323" s="30"/>
      <c r="I323" s="30"/>
      <c r="J323" s="30"/>
      <c r="K323" s="30"/>
      <c r="L323" s="31">
        <f t="shared" ref="L323:M323" si="534">D323+F323+H323+J323</f>
        <v>0</v>
      </c>
      <c r="M323" s="31">
        <f t="shared" si="534"/>
        <v>0</v>
      </c>
      <c r="N323" s="31">
        <f t="shared" si="506"/>
        <v>0</v>
      </c>
      <c r="O323" s="31"/>
      <c r="P323" s="31"/>
      <c r="Q323" s="31">
        <f t="shared" si="507"/>
        <v>0</v>
      </c>
      <c r="R323" s="32">
        <f t="shared" ref="R323:S323" si="535">L323+O323</f>
        <v>0</v>
      </c>
      <c r="S323" s="32">
        <f t="shared" si="535"/>
        <v>0</v>
      </c>
      <c r="T323" s="32">
        <f t="shared" si="509"/>
        <v>0</v>
      </c>
      <c r="U323" s="38"/>
      <c r="V323" s="38"/>
      <c r="W323" s="38"/>
      <c r="X323" s="38"/>
      <c r="Y323" s="38"/>
      <c r="Z323" s="38"/>
    </row>
    <row r="324" spans="1:26" ht="15.75" customHeight="1" x14ac:dyDescent="0.35">
      <c r="A324" s="54">
        <v>15</v>
      </c>
      <c r="B324" s="55" t="s">
        <v>80</v>
      </c>
      <c r="C324" s="56" t="s">
        <v>81</v>
      </c>
      <c r="D324" s="30"/>
      <c r="E324" s="30"/>
      <c r="F324" s="30"/>
      <c r="G324" s="30"/>
      <c r="H324" s="30"/>
      <c r="I324" s="30"/>
      <c r="J324" s="30"/>
      <c r="K324" s="30"/>
      <c r="L324" s="31">
        <f t="shared" ref="L324:M324" si="536">D324+F324+H324+J324</f>
        <v>0</v>
      </c>
      <c r="M324" s="31">
        <f t="shared" si="536"/>
        <v>0</v>
      </c>
      <c r="N324" s="31">
        <f t="shared" si="506"/>
        <v>0</v>
      </c>
      <c r="O324" s="31"/>
      <c r="P324" s="31"/>
      <c r="Q324" s="31">
        <f t="shared" si="507"/>
        <v>0</v>
      </c>
      <c r="R324" s="32">
        <f t="shared" ref="R324:S324" si="537">L324+O324</f>
        <v>0</v>
      </c>
      <c r="S324" s="32">
        <f t="shared" si="537"/>
        <v>0</v>
      </c>
      <c r="T324" s="32">
        <f t="shared" si="509"/>
        <v>0</v>
      </c>
      <c r="U324" s="38"/>
      <c r="V324" s="38"/>
      <c r="W324" s="38"/>
      <c r="X324" s="38"/>
      <c r="Y324" s="38"/>
      <c r="Z324" s="38"/>
    </row>
    <row r="325" spans="1:26" ht="15.75" customHeight="1" x14ac:dyDescent="0.35">
      <c r="A325" s="54">
        <v>16</v>
      </c>
      <c r="B325" s="55" t="s">
        <v>82</v>
      </c>
      <c r="C325" s="56" t="s">
        <v>83</v>
      </c>
      <c r="D325" s="30"/>
      <c r="E325" s="30"/>
      <c r="F325" s="30"/>
      <c r="G325" s="30"/>
      <c r="H325" s="30"/>
      <c r="I325" s="30"/>
      <c r="J325" s="30"/>
      <c r="K325" s="30"/>
      <c r="L325" s="31">
        <f t="shared" ref="L325:M325" si="538">D325+F325+H325+J325</f>
        <v>0</v>
      </c>
      <c r="M325" s="31">
        <f t="shared" si="538"/>
        <v>0</v>
      </c>
      <c r="N325" s="31">
        <f t="shared" si="506"/>
        <v>0</v>
      </c>
      <c r="O325" s="31"/>
      <c r="P325" s="31"/>
      <c r="Q325" s="31">
        <f t="shared" si="507"/>
        <v>0</v>
      </c>
      <c r="R325" s="32">
        <f t="shared" ref="R325:S325" si="539">L325+O325</f>
        <v>0</v>
      </c>
      <c r="S325" s="32">
        <f t="shared" si="539"/>
        <v>0</v>
      </c>
      <c r="T325" s="32">
        <f t="shared" si="509"/>
        <v>0</v>
      </c>
      <c r="U325" s="38"/>
      <c r="V325" s="38"/>
      <c r="W325" s="38"/>
      <c r="X325" s="38"/>
      <c r="Y325" s="38"/>
      <c r="Z325" s="38"/>
    </row>
    <row r="326" spans="1:26" ht="15.75" customHeight="1" x14ac:dyDescent="0.35">
      <c r="A326" s="54">
        <v>17</v>
      </c>
      <c r="B326" s="55" t="s">
        <v>84</v>
      </c>
      <c r="C326" s="56" t="s">
        <v>85</v>
      </c>
      <c r="D326" s="30"/>
      <c r="E326" s="30"/>
      <c r="F326" s="30"/>
      <c r="G326" s="30"/>
      <c r="H326" s="30"/>
      <c r="I326" s="30"/>
      <c r="J326" s="30"/>
      <c r="K326" s="30"/>
      <c r="L326" s="31">
        <f t="shared" ref="L326:M326" si="540">D326+F326+H326+J326</f>
        <v>0</v>
      </c>
      <c r="M326" s="31">
        <f t="shared" si="540"/>
        <v>0</v>
      </c>
      <c r="N326" s="31">
        <f t="shared" si="506"/>
        <v>0</v>
      </c>
      <c r="O326" s="31"/>
      <c r="P326" s="31"/>
      <c r="Q326" s="31">
        <f t="shared" si="507"/>
        <v>0</v>
      </c>
      <c r="R326" s="32">
        <f t="shared" ref="R326:S326" si="541">L326+O326</f>
        <v>0</v>
      </c>
      <c r="S326" s="32">
        <f t="shared" si="541"/>
        <v>0</v>
      </c>
      <c r="T326" s="32">
        <f t="shared" si="509"/>
        <v>0</v>
      </c>
      <c r="U326" s="38"/>
      <c r="V326" s="38"/>
      <c r="W326" s="38"/>
      <c r="X326" s="38"/>
      <c r="Y326" s="38"/>
      <c r="Z326" s="38"/>
    </row>
    <row r="327" spans="1:26" ht="15.75" customHeight="1" x14ac:dyDescent="0.35">
      <c r="A327" s="54">
        <v>18</v>
      </c>
      <c r="B327" s="55" t="s">
        <v>86</v>
      </c>
      <c r="C327" s="56" t="s">
        <v>87</v>
      </c>
      <c r="D327" s="30"/>
      <c r="E327" s="30"/>
      <c r="F327" s="30"/>
      <c r="G327" s="30"/>
      <c r="H327" s="30"/>
      <c r="I327" s="30"/>
      <c r="J327" s="30"/>
      <c r="K327" s="30"/>
      <c r="L327" s="31">
        <f t="shared" ref="L327:M327" si="542">D327+F327+H327+J327</f>
        <v>0</v>
      </c>
      <c r="M327" s="31">
        <f t="shared" si="542"/>
        <v>0</v>
      </c>
      <c r="N327" s="31">
        <f t="shared" si="506"/>
        <v>0</v>
      </c>
      <c r="O327" s="31"/>
      <c r="P327" s="31"/>
      <c r="Q327" s="31">
        <f t="shared" si="507"/>
        <v>0</v>
      </c>
      <c r="R327" s="32">
        <f t="shared" ref="R327:S327" si="543">L327+O327</f>
        <v>0</v>
      </c>
      <c r="S327" s="32">
        <f t="shared" si="543"/>
        <v>0</v>
      </c>
      <c r="T327" s="32">
        <f t="shared" si="509"/>
        <v>0</v>
      </c>
      <c r="U327" s="38"/>
      <c r="V327" s="38"/>
      <c r="W327" s="38"/>
      <c r="X327" s="38"/>
      <c r="Y327" s="38"/>
      <c r="Z327" s="38"/>
    </row>
    <row r="328" spans="1:26" ht="15.75" customHeight="1" x14ac:dyDescent="0.35">
      <c r="A328" s="54">
        <v>19</v>
      </c>
      <c r="B328" s="55" t="s">
        <v>88</v>
      </c>
      <c r="C328" s="56" t="s">
        <v>89</v>
      </c>
      <c r="D328" s="30"/>
      <c r="E328" s="30"/>
      <c r="F328" s="30"/>
      <c r="G328" s="30"/>
      <c r="H328" s="30"/>
      <c r="I328" s="30"/>
      <c r="J328" s="30"/>
      <c r="K328" s="30"/>
      <c r="L328" s="31">
        <f t="shared" ref="L328:M328" si="544">D328+F328+H328+J328</f>
        <v>0</v>
      </c>
      <c r="M328" s="31">
        <f t="shared" si="544"/>
        <v>0</v>
      </c>
      <c r="N328" s="31">
        <f t="shared" si="506"/>
        <v>0</v>
      </c>
      <c r="O328" s="31"/>
      <c r="P328" s="31"/>
      <c r="Q328" s="31">
        <f t="shared" si="507"/>
        <v>0</v>
      </c>
      <c r="R328" s="32">
        <f t="shared" ref="R328:S328" si="545">L328+O328</f>
        <v>0</v>
      </c>
      <c r="S328" s="32">
        <f t="shared" si="545"/>
        <v>0</v>
      </c>
      <c r="T328" s="32">
        <f t="shared" si="509"/>
        <v>0</v>
      </c>
      <c r="U328" s="38"/>
      <c r="V328" s="38"/>
      <c r="W328" s="38"/>
      <c r="X328" s="38"/>
      <c r="Y328" s="38"/>
      <c r="Z328" s="38"/>
    </row>
    <row r="329" spans="1:26" ht="15.75" customHeight="1" x14ac:dyDescent="0.35">
      <c r="A329" s="57">
        <v>20</v>
      </c>
      <c r="B329" s="58" t="s">
        <v>90</v>
      </c>
      <c r="C329" s="59"/>
      <c r="D329" s="30"/>
      <c r="E329" s="30"/>
      <c r="F329" s="30"/>
      <c r="G329" s="30"/>
      <c r="H329" s="30"/>
      <c r="I329" s="29">
        <v>1</v>
      </c>
      <c r="J329" s="30"/>
      <c r="K329" s="30"/>
      <c r="L329" s="31">
        <f t="shared" ref="L329:M329" si="546">D329+F329+H329+J329</f>
        <v>0</v>
      </c>
      <c r="M329" s="31">
        <f t="shared" si="546"/>
        <v>1</v>
      </c>
      <c r="N329" s="31">
        <f t="shared" si="506"/>
        <v>1</v>
      </c>
      <c r="O329" s="31"/>
      <c r="P329" s="31"/>
      <c r="Q329" s="31">
        <f t="shared" si="507"/>
        <v>0</v>
      </c>
      <c r="R329" s="32">
        <f t="shared" ref="R329:S329" si="547">L329+O329</f>
        <v>0</v>
      </c>
      <c r="S329" s="32">
        <f t="shared" si="547"/>
        <v>1</v>
      </c>
      <c r="T329" s="32">
        <f t="shared" si="509"/>
        <v>1</v>
      </c>
      <c r="U329" s="38"/>
      <c r="V329" s="38"/>
      <c r="W329" s="38"/>
      <c r="X329" s="38"/>
      <c r="Y329" s="38"/>
      <c r="Z329" s="38"/>
    </row>
    <row r="330" spans="1:26" ht="15.75" customHeight="1" x14ac:dyDescent="0.35">
      <c r="A330" s="51"/>
      <c r="B330" s="52" t="s">
        <v>4</v>
      </c>
      <c r="C330" s="53"/>
      <c r="D330" s="65">
        <f t="shared" ref="D330:M330" si="548">SUM(D310:D329)</f>
        <v>6</v>
      </c>
      <c r="E330" s="65">
        <f t="shared" si="548"/>
        <v>11</v>
      </c>
      <c r="F330" s="65">
        <f t="shared" si="548"/>
        <v>38</v>
      </c>
      <c r="G330" s="65">
        <f t="shared" si="548"/>
        <v>66</v>
      </c>
      <c r="H330" s="65">
        <f t="shared" si="548"/>
        <v>92</v>
      </c>
      <c r="I330" s="65">
        <f t="shared" si="548"/>
        <v>164</v>
      </c>
      <c r="J330" s="65">
        <f t="shared" si="548"/>
        <v>22</v>
      </c>
      <c r="K330" s="65">
        <f t="shared" si="548"/>
        <v>23</v>
      </c>
      <c r="L330" s="65">
        <f t="shared" si="548"/>
        <v>158</v>
      </c>
      <c r="M330" s="65">
        <f t="shared" si="548"/>
        <v>264</v>
      </c>
      <c r="N330" s="65">
        <f t="shared" si="506"/>
        <v>422</v>
      </c>
      <c r="O330" s="65">
        <f t="shared" ref="O330:P330" si="549">SUM(O310:O329)</f>
        <v>0</v>
      </c>
      <c r="P330" s="65">
        <f t="shared" si="549"/>
        <v>0</v>
      </c>
      <c r="Q330" s="65">
        <f t="shared" si="507"/>
        <v>0</v>
      </c>
      <c r="R330" s="65">
        <f t="shared" ref="R330:S330" si="550">SUM(R310:R329)</f>
        <v>158</v>
      </c>
      <c r="S330" s="65">
        <f t="shared" si="550"/>
        <v>264</v>
      </c>
      <c r="T330" s="65">
        <f t="shared" si="509"/>
        <v>422</v>
      </c>
      <c r="U330" s="38"/>
      <c r="V330" s="38"/>
      <c r="W330" s="38"/>
      <c r="X330" s="38"/>
      <c r="Y330" s="38"/>
      <c r="Z330" s="38"/>
    </row>
    <row r="331" spans="1:26" ht="15.75" customHeight="1" x14ac:dyDescent="0.35">
      <c r="A331" s="43"/>
      <c r="B331" s="22"/>
      <c r="C331" s="22"/>
      <c r="D331" s="44"/>
      <c r="E331" s="44"/>
      <c r="F331" s="44"/>
      <c r="G331" s="44"/>
      <c r="H331" s="44"/>
      <c r="I331" s="44"/>
      <c r="J331" s="44"/>
      <c r="K331" s="44"/>
      <c r="L331" s="44"/>
      <c r="M331" s="44"/>
      <c r="N331" s="44"/>
      <c r="O331" s="44"/>
      <c r="P331" s="44"/>
      <c r="Q331" s="44"/>
      <c r="R331" s="44"/>
      <c r="S331" s="45"/>
      <c r="T331" s="45"/>
      <c r="U331" s="33"/>
      <c r="V331" s="33"/>
      <c r="W331" s="33"/>
      <c r="X331" s="38"/>
      <c r="Y331" s="38"/>
      <c r="Z331" s="38"/>
    </row>
    <row r="332" spans="1:26" ht="15.75" customHeight="1" x14ac:dyDescent="0.35">
      <c r="C332" s="13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66"/>
      <c r="T332" s="66"/>
      <c r="U332" s="33"/>
      <c r="V332" s="33"/>
      <c r="W332" s="33"/>
      <c r="X332" s="38"/>
      <c r="Y332" s="38"/>
      <c r="Z332" s="38"/>
    </row>
    <row r="333" spans="1:26" ht="15.75" customHeight="1" x14ac:dyDescent="0.25">
      <c r="A333" s="118" t="s">
        <v>91</v>
      </c>
      <c r="B333" s="97"/>
      <c r="C333" s="67"/>
      <c r="D333" s="68"/>
      <c r="E333" s="68"/>
      <c r="F333" s="68"/>
      <c r="G333" s="68"/>
      <c r="H333" s="68"/>
      <c r="I333" s="68"/>
      <c r="J333" s="68"/>
      <c r="K333" s="68"/>
      <c r="L333" s="68"/>
      <c r="M333" s="68"/>
      <c r="N333" s="68"/>
      <c r="O333" s="68"/>
      <c r="P333" s="68"/>
      <c r="Q333" s="68"/>
      <c r="R333" s="68"/>
      <c r="S333" s="68"/>
      <c r="T333" s="68"/>
      <c r="U333" s="38"/>
      <c r="V333" s="38"/>
      <c r="W333" s="38"/>
      <c r="X333" s="38"/>
      <c r="Y333" s="38"/>
      <c r="Z333" s="38"/>
    </row>
    <row r="334" spans="1:26" ht="15.75" customHeight="1" x14ac:dyDescent="0.25">
      <c r="A334" s="119" t="s">
        <v>1</v>
      </c>
      <c r="B334" s="119" t="s">
        <v>31</v>
      </c>
      <c r="C334" s="120" t="s">
        <v>42</v>
      </c>
      <c r="D334" s="102" t="s">
        <v>32</v>
      </c>
      <c r="E334" s="97"/>
      <c r="F334" s="97"/>
      <c r="G334" s="97"/>
      <c r="H334" s="97"/>
      <c r="I334" s="97"/>
      <c r="J334" s="97"/>
      <c r="K334" s="97"/>
      <c r="L334" s="97"/>
      <c r="M334" s="97"/>
      <c r="N334" s="98"/>
      <c r="O334" s="103" t="s">
        <v>44</v>
      </c>
      <c r="P334" s="104"/>
      <c r="Q334" s="105"/>
      <c r="R334" s="103" t="s">
        <v>45</v>
      </c>
      <c r="S334" s="104"/>
      <c r="T334" s="105"/>
      <c r="U334" s="38"/>
      <c r="V334" s="38"/>
      <c r="W334" s="38"/>
      <c r="X334" s="38"/>
      <c r="Y334" s="38"/>
      <c r="Z334" s="38"/>
    </row>
    <row r="335" spans="1:26" ht="15.75" customHeight="1" x14ac:dyDescent="0.25">
      <c r="A335" s="110"/>
      <c r="B335" s="110"/>
      <c r="C335" s="110"/>
      <c r="D335" s="101" t="s">
        <v>46</v>
      </c>
      <c r="E335" s="92"/>
      <c r="F335" s="101" t="s">
        <v>47</v>
      </c>
      <c r="G335" s="92"/>
      <c r="H335" s="101" t="s">
        <v>48</v>
      </c>
      <c r="I335" s="92"/>
      <c r="J335" s="101" t="s">
        <v>49</v>
      </c>
      <c r="K335" s="92"/>
      <c r="L335" s="101" t="s">
        <v>39</v>
      </c>
      <c r="M335" s="91"/>
      <c r="N335" s="92"/>
      <c r="O335" s="96"/>
      <c r="P335" s="97"/>
      <c r="Q335" s="98"/>
      <c r="R335" s="96"/>
      <c r="S335" s="97"/>
      <c r="T335" s="98"/>
      <c r="U335" s="38"/>
      <c r="V335" s="38"/>
      <c r="W335" s="38"/>
      <c r="X335" s="38"/>
      <c r="Y335" s="38"/>
      <c r="Z335" s="38"/>
    </row>
    <row r="336" spans="1:26" ht="15.75" customHeight="1" x14ac:dyDescent="0.25">
      <c r="A336" s="111"/>
      <c r="B336" s="111"/>
      <c r="C336" s="111"/>
      <c r="D336" s="60" t="s">
        <v>2</v>
      </c>
      <c r="E336" s="60" t="s">
        <v>3</v>
      </c>
      <c r="F336" s="60" t="s">
        <v>2</v>
      </c>
      <c r="G336" s="60" t="s">
        <v>3</v>
      </c>
      <c r="H336" s="60" t="s">
        <v>2</v>
      </c>
      <c r="I336" s="60" t="s">
        <v>3</v>
      </c>
      <c r="J336" s="60" t="s">
        <v>2</v>
      </c>
      <c r="K336" s="60" t="s">
        <v>3</v>
      </c>
      <c r="L336" s="60" t="s">
        <v>2</v>
      </c>
      <c r="M336" s="60" t="s">
        <v>3</v>
      </c>
      <c r="N336" s="60" t="s">
        <v>50</v>
      </c>
      <c r="O336" s="60" t="s">
        <v>2</v>
      </c>
      <c r="P336" s="60" t="s">
        <v>3</v>
      </c>
      <c r="Q336" s="60" t="s">
        <v>51</v>
      </c>
      <c r="R336" s="60" t="s">
        <v>2</v>
      </c>
      <c r="S336" s="60" t="s">
        <v>3</v>
      </c>
      <c r="T336" s="60" t="s">
        <v>51</v>
      </c>
      <c r="U336" s="38"/>
      <c r="V336" s="38"/>
      <c r="W336" s="38"/>
      <c r="X336" s="38"/>
      <c r="Y336" s="38"/>
      <c r="Z336" s="38"/>
    </row>
    <row r="337" spans="1:26" ht="15.75" customHeight="1" x14ac:dyDescent="0.25">
      <c r="A337" s="69">
        <v>1</v>
      </c>
      <c r="B337" s="70" t="s">
        <v>52</v>
      </c>
      <c r="C337" s="69" t="s">
        <v>53</v>
      </c>
      <c r="D337" s="71">
        <f t="shared" ref="D337:M337" si="551">SUM(D13+D40+D67)</f>
        <v>35</v>
      </c>
      <c r="E337" s="71">
        <f t="shared" si="551"/>
        <v>49</v>
      </c>
      <c r="F337" s="71">
        <f t="shared" si="551"/>
        <v>63</v>
      </c>
      <c r="G337" s="71">
        <f t="shared" si="551"/>
        <v>90</v>
      </c>
      <c r="H337" s="71">
        <f t="shared" si="551"/>
        <v>0</v>
      </c>
      <c r="I337" s="71">
        <f t="shared" si="551"/>
        <v>0</v>
      </c>
      <c r="J337" s="71">
        <f t="shared" si="551"/>
        <v>0</v>
      </c>
      <c r="K337" s="71">
        <f t="shared" si="551"/>
        <v>0</v>
      </c>
      <c r="L337" s="71">
        <f t="shared" si="551"/>
        <v>98</v>
      </c>
      <c r="M337" s="71">
        <f t="shared" si="551"/>
        <v>139</v>
      </c>
      <c r="N337" s="72">
        <f t="shared" ref="N337:N357" si="552">L337+M337</f>
        <v>237</v>
      </c>
      <c r="O337" s="71">
        <f t="shared" ref="O337:P337" si="553">SUM(O13+O40+O67)</f>
        <v>0</v>
      </c>
      <c r="P337" s="71">
        <f t="shared" si="553"/>
        <v>0</v>
      </c>
      <c r="Q337" s="72">
        <f t="shared" ref="Q337:Q357" si="554">O337+P337</f>
        <v>0</v>
      </c>
      <c r="R337" s="71">
        <f t="shared" ref="R337:S337" si="555">SUM(R13+R40+R67)</f>
        <v>98</v>
      </c>
      <c r="S337" s="71">
        <f t="shared" si="555"/>
        <v>139</v>
      </c>
      <c r="T337" s="73">
        <f t="shared" ref="T337:T357" si="556">R337+S337</f>
        <v>237</v>
      </c>
      <c r="U337" s="38"/>
      <c r="V337" s="38"/>
      <c r="W337" s="38"/>
      <c r="X337" s="38"/>
      <c r="Y337" s="38"/>
      <c r="Z337" s="38"/>
    </row>
    <row r="338" spans="1:26" ht="15.75" customHeight="1" x14ac:dyDescent="0.25">
      <c r="A338" s="69">
        <v>2</v>
      </c>
      <c r="B338" s="70" t="s">
        <v>54</v>
      </c>
      <c r="C338" s="69" t="s">
        <v>55</v>
      </c>
      <c r="D338" s="71">
        <f t="shared" ref="D338:M338" si="557">SUM(D14+D41+D68)</f>
        <v>0</v>
      </c>
      <c r="E338" s="71">
        <f t="shared" si="557"/>
        <v>0</v>
      </c>
      <c r="F338" s="71">
        <f t="shared" si="557"/>
        <v>0</v>
      </c>
      <c r="G338" s="71">
        <f t="shared" si="557"/>
        <v>0</v>
      </c>
      <c r="H338" s="71">
        <f t="shared" si="557"/>
        <v>21</v>
      </c>
      <c r="I338" s="71">
        <f t="shared" si="557"/>
        <v>28</v>
      </c>
      <c r="J338" s="71">
        <f t="shared" si="557"/>
        <v>0</v>
      </c>
      <c r="K338" s="71">
        <f t="shared" si="557"/>
        <v>0</v>
      </c>
      <c r="L338" s="71">
        <f t="shared" si="557"/>
        <v>21</v>
      </c>
      <c r="M338" s="71">
        <f t="shared" si="557"/>
        <v>28</v>
      </c>
      <c r="N338" s="72">
        <f t="shared" si="552"/>
        <v>49</v>
      </c>
      <c r="O338" s="71">
        <f t="shared" ref="O338:P338" si="558">SUM(O14+O41+O68)</f>
        <v>0</v>
      </c>
      <c r="P338" s="71">
        <f t="shared" si="558"/>
        <v>0</v>
      </c>
      <c r="Q338" s="72">
        <f t="shared" si="554"/>
        <v>0</v>
      </c>
      <c r="R338" s="71">
        <f t="shared" ref="R338:S338" si="559">SUM(R14+R41+R68)</f>
        <v>21</v>
      </c>
      <c r="S338" s="71">
        <f t="shared" si="559"/>
        <v>28</v>
      </c>
      <c r="T338" s="73">
        <f t="shared" si="556"/>
        <v>49</v>
      </c>
      <c r="U338" s="38"/>
      <c r="V338" s="38"/>
      <c r="W338" s="38"/>
      <c r="X338" s="38"/>
      <c r="Y338" s="38"/>
      <c r="Z338" s="38"/>
    </row>
    <row r="339" spans="1:26" ht="15.75" customHeight="1" x14ac:dyDescent="0.35">
      <c r="A339" s="69">
        <v>3</v>
      </c>
      <c r="B339" s="70" t="s">
        <v>56</v>
      </c>
      <c r="C339" s="69" t="s">
        <v>57</v>
      </c>
      <c r="D339" s="71">
        <f t="shared" ref="D339:M339" si="560">SUM(D15+D42+D69)</f>
        <v>0</v>
      </c>
      <c r="E339" s="71">
        <f t="shared" si="560"/>
        <v>7</v>
      </c>
      <c r="F339" s="71">
        <f t="shared" si="560"/>
        <v>0</v>
      </c>
      <c r="G339" s="71">
        <f t="shared" si="560"/>
        <v>2</v>
      </c>
      <c r="H339" s="71">
        <f t="shared" si="560"/>
        <v>2</v>
      </c>
      <c r="I339" s="71">
        <f t="shared" si="560"/>
        <v>2</v>
      </c>
      <c r="J339" s="71">
        <f t="shared" si="560"/>
        <v>0</v>
      </c>
      <c r="K339" s="71">
        <f t="shared" si="560"/>
        <v>0</v>
      </c>
      <c r="L339" s="71">
        <f t="shared" si="560"/>
        <v>2</v>
      </c>
      <c r="M339" s="71">
        <f t="shared" si="560"/>
        <v>11</v>
      </c>
      <c r="N339" s="72">
        <f t="shared" si="552"/>
        <v>13</v>
      </c>
      <c r="O339" s="71">
        <f t="shared" ref="O339:P339" si="561">SUM(O15+O42+O69)</f>
        <v>0</v>
      </c>
      <c r="P339" s="71">
        <f t="shared" si="561"/>
        <v>0</v>
      </c>
      <c r="Q339" s="72">
        <f t="shared" si="554"/>
        <v>0</v>
      </c>
      <c r="R339" s="71">
        <f t="shared" ref="R339:S339" si="562">SUM(R15+R42+R69)</f>
        <v>2</v>
      </c>
      <c r="S339" s="71">
        <f t="shared" si="562"/>
        <v>11</v>
      </c>
      <c r="T339" s="73">
        <f t="shared" si="556"/>
        <v>13</v>
      </c>
      <c r="U339" s="12"/>
      <c r="V339" s="12"/>
      <c r="W339" s="12"/>
      <c r="X339" s="38"/>
      <c r="Y339" s="38"/>
      <c r="Z339" s="38"/>
    </row>
    <row r="340" spans="1:26" ht="15.75" customHeight="1" x14ac:dyDescent="0.25">
      <c r="A340" s="69">
        <v>4</v>
      </c>
      <c r="B340" s="70" t="s">
        <v>58</v>
      </c>
      <c r="C340" s="69" t="s">
        <v>59</v>
      </c>
      <c r="D340" s="71">
        <f t="shared" ref="D340:M340" si="563">SUM(D16+D43+D70)</f>
        <v>0</v>
      </c>
      <c r="E340" s="71">
        <f t="shared" si="563"/>
        <v>0</v>
      </c>
      <c r="F340" s="71">
        <f t="shared" si="563"/>
        <v>0</v>
      </c>
      <c r="G340" s="71">
        <f t="shared" si="563"/>
        <v>0</v>
      </c>
      <c r="H340" s="71">
        <f t="shared" si="563"/>
        <v>5</v>
      </c>
      <c r="I340" s="71">
        <f t="shared" si="563"/>
        <v>32</v>
      </c>
      <c r="J340" s="71">
        <f t="shared" si="563"/>
        <v>0</v>
      </c>
      <c r="K340" s="71">
        <f t="shared" si="563"/>
        <v>0</v>
      </c>
      <c r="L340" s="71">
        <f t="shared" si="563"/>
        <v>5</v>
      </c>
      <c r="M340" s="71">
        <f t="shared" si="563"/>
        <v>32</v>
      </c>
      <c r="N340" s="72">
        <f t="shared" si="552"/>
        <v>37</v>
      </c>
      <c r="O340" s="71">
        <f t="shared" ref="O340:P340" si="564">SUM(O16+O43+O70)</f>
        <v>0</v>
      </c>
      <c r="P340" s="71">
        <f t="shared" si="564"/>
        <v>0</v>
      </c>
      <c r="Q340" s="72">
        <f t="shared" si="554"/>
        <v>0</v>
      </c>
      <c r="R340" s="71">
        <f t="shared" ref="R340:S340" si="565">SUM(R16+R43+R70)</f>
        <v>5</v>
      </c>
      <c r="S340" s="71">
        <f t="shared" si="565"/>
        <v>32</v>
      </c>
      <c r="T340" s="73">
        <f t="shared" si="556"/>
        <v>37</v>
      </c>
      <c r="X340" s="38"/>
      <c r="Y340" s="38"/>
      <c r="Z340" s="38"/>
    </row>
    <row r="341" spans="1:26" ht="15.75" customHeight="1" x14ac:dyDescent="0.25">
      <c r="A341" s="69">
        <v>5</v>
      </c>
      <c r="B341" s="70" t="s">
        <v>60</v>
      </c>
      <c r="C341" s="69" t="s">
        <v>61</v>
      </c>
      <c r="D341" s="71">
        <f t="shared" ref="D341:M341" si="566">SUM(D17+D44+D71)</f>
        <v>0</v>
      </c>
      <c r="E341" s="71">
        <f t="shared" si="566"/>
        <v>0</v>
      </c>
      <c r="F341" s="71">
        <f t="shared" si="566"/>
        <v>10</v>
      </c>
      <c r="G341" s="71">
        <f t="shared" si="566"/>
        <v>27</v>
      </c>
      <c r="H341" s="71">
        <f t="shared" si="566"/>
        <v>170</v>
      </c>
      <c r="I341" s="71">
        <f t="shared" si="566"/>
        <v>269</v>
      </c>
      <c r="J341" s="71">
        <f t="shared" si="566"/>
        <v>10</v>
      </c>
      <c r="K341" s="71">
        <f t="shared" si="566"/>
        <v>12</v>
      </c>
      <c r="L341" s="71">
        <f t="shared" si="566"/>
        <v>190</v>
      </c>
      <c r="M341" s="71">
        <f t="shared" si="566"/>
        <v>308</v>
      </c>
      <c r="N341" s="72">
        <f t="shared" si="552"/>
        <v>498</v>
      </c>
      <c r="O341" s="71">
        <f t="shared" ref="O341:P341" si="567">SUM(O17+O44+O71)</f>
        <v>0</v>
      </c>
      <c r="P341" s="71">
        <f t="shared" si="567"/>
        <v>0</v>
      </c>
      <c r="Q341" s="72">
        <f t="shared" si="554"/>
        <v>0</v>
      </c>
      <c r="R341" s="71">
        <f t="shared" ref="R341:S341" si="568">SUM(R17+R44+R71)</f>
        <v>190</v>
      </c>
      <c r="S341" s="71">
        <f t="shared" si="568"/>
        <v>308</v>
      </c>
      <c r="T341" s="73">
        <f t="shared" si="556"/>
        <v>498</v>
      </c>
      <c r="X341" s="38"/>
      <c r="Y341" s="38"/>
      <c r="Z341" s="38"/>
    </row>
    <row r="342" spans="1:26" ht="15.75" customHeight="1" x14ac:dyDescent="0.25">
      <c r="A342" s="69">
        <v>6</v>
      </c>
      <c r="B342" s="70" t="s">
        <v>62</v>
      </c>
      <c r="C342" s="69" t="s">
        <v>63</v>
      </c>
      <c r="D342" s="71">
        <f t="shared" ref="D342:M342" si="569">SUM(D18+D45+D72)</f>
        <v>0</v>
      </c>
      <c r="E342" s="71">
        <f t="shared" si="569"/>
        <v>0</v>
      </c>
      <c r="F342" s="71">
        <f t="shared" si="569"/>
        <v>0</v>
      </c>
      <c r="G342" s="71">
        <f t="shared" si="569"/>
        <v>0</v>
      </c>
      <c r="H342" s="71">
        <f t="shared" si="569"/>
        <v>22</v>
      </c>
      <c r="I342" s="71">
        <f t="shared" si="569"/>
        <v>31</v>
      </c>
      <c r="J342" s="71">
        <f t="shared" si="569"/>
        <v>2</v>
      </c>
      <c r="K342" s="71">
        <f t="shared" si="569"/>
        <v>0</v>
      </c>
      <c r="L342" s="71">
        <f t="shared" si="569"/>
        <v>24</v>
      </c>
      <c r="M342" s="71">
        <f t="shared" si="569"/>
        <v>31</v>
      </c>
      <c r="N342" s="72">
        <f t="shared" si="552"/>
        <v>55</v>
      </c>
      <c r="O342" s="71">
        <f t="shared" ref="O342:P342" si="570">SUM(O18+O45+O72)</f>
        <v>0</v>
      </c>
      <c r="P342" s="71">
        <f t="shared" si="570"/>
        <v>0</v>
      </c>
      <c r="Q342" s="72">
        <f t="shared" si="554"/>
        <v>0</v>
      </c>
      <c r="R342" s="71">
        <f t="shared" ref="R342:S342" si="571">SUM(R18+R45+R72)</f>
        <v>24</v>
      </c>
      <c r="S342" s="71">
        <f t="shared" si="571"/>
        <v>31</v>
      </c>
      <c r="T342" s="73">
        <f t="shared" si="556"/>
        <v>55</v>
      </c>
      <c r="X342" s="38"/>
      <c r="Y342" s="38"/>
      <c r="Z342" s="38"/>
    </row>
    <row r="343" spans="1:26" ht="15.75" customHeight="1" x14ac:dyDescent="0.25">
      <c r="A343" s="69">
        <v>7</v>
      </c>
      <c r="B343" s="70" t="s">
        <v>64</v>
      </c>
      <c r="C343" s="69" t="s">
        <v>65</v>
      </c>
      <c r="D343" s="71">
        <f t="shared" ref="D343:M343" si="572">SUM(D19+D46+D73)</f>
        <v>0</v>
      </c>
      <c r="E343" s="71">
        <f t="shared" si="572"/>
        <v>0</v>
      </c>
      <c r="F343" s="71">
        <f t="shared" si="572"/>
        <v>0</v>
      </c>
      <c r="G343" s="71">
        <f t="shared" si="572"/>
        <v>0</v>
      </c>
      <c r="H343" s="71">
        <f t="shared" si="572"/>
        <v>0</v>
      </c>
      <c r="I343" s="71">
        <f t="shared" si="572"/>
        <v>0</v>
      </c>
      <c r="J343" s="71">
        <f t="shared" si="572"/>
        <v>0</v>
      </c>
      <c r="K343" s="71">
        <f t="shared" si="572"/>
        <v>0</v>
      </c>
      <c r="L343" s="71">
        <f t="shared" si="572"/>
        <v>0</v>
      </c>
      <c r="M343" s="71">
        <f t="shared" si="572"/>
        <v>0</v>
      </c>
      <c r="N343" s="72">
        <f t="shared" si="552"/>
        <v>0</v>
      </c>
      <c r="O343" s="71">
        <f t="shared" ref="O343:P343" si="573">SUM(O19+O46+O73)</f>
        <v>0</v>
      </c>
      <c r="P343" s="71">
        <f t="shared" si="573"/>
        <v>0</v>
      </c>
      <c r="Q343" s="72">
        <f t="shared" si="554"/>
        <v>0</v>
      </c>
      <c r="R343" s="71">
        <f t="shared" ref="R343:S343" si="574">SUM(R19+R46+R73)</f>
        <v>0</v>
      </c>
      <c r="S343" s="71">
        <f t="shared" si="574"/>
        <v>0</v>
      </c>
      <c r="T343" s="73">
        <f t="shared" si="556"/>
        <v>0</v>
      </c>
      <c r="X343" s="38"/>
      <c r="Y343" s="38"/>
      <c r="Z343" s="38"/>
    </row>
    <row r="344" spans="1:26" ht="15.75" customHeight="1" x14ac:dyDescent="0.25">
      <c r="A344" s="69">
        <v>8</v>
      </c>
      <c r="B344" s="70" t="s">
        <v>66</v>
      </c>
      <c r="C344" s="69" t="s">
        <v>67</v>
      </c>
      <c r="D344" s="71">
        <f t="shared" ref="D344:M344" si="575">SUM(D20+D47+D74)</f>
        <v>0</v>
      </c>
      <c r="E344" s="71">
        <f t="shared" si="575"/>
        <v>0</v>
      </c>
      <c r="F344" s="71">
        <f t="shared" si="575"/>
        <v>0</v>
      </c>
      <c r="G344" s="71">
        <f t="shared" si="575"/>
        <v>0</v>
      </c>
      <c r="H344" s="71">
        <f t="shared" si="575"/>
        <v>0</v>
      </c>
      <c r="I344" s="71">
        <f t="shared" si="575"/>
        <v>0</v>
      </c>
      <c r="J344" s="71">
        <f t="shared" si="575"/>
        <v>0</v>
      </c>
      <c r="K344" s="71">
        <f t="shared" si="575"/>
        <v>0</v>
      </c>
      <c r="L344" s="71">
        <f t="shared" si="575"/>
        <v>0</v>
      </c>
      <c r="M344" s="71">
        <f t="shared" si="575"/>
        <v>0</v>
      </c>
      <c r="N344" s="72">
        <f t="shared" si="552"/>
        <v>0</v>
      </c>
      <c r="O344" s="71">
        <f t="shared" ref="O344:P344" si="576">SUM(O20+O47+O74)</f>
        <v>0</v>
      </c>
      <c r="P344" s="71">
        <f t="shared" si="576"/>
        <v>0</v>
      </c>
      <c r="Q344" s="72">
        <f t="shared" si="554"/>
        <v>0</v>
      </c>
      <c r="R344" s="71">
        <f t="shared" ref="R344:S344" si="577">SUM(R20+R47+R74)</f>
        <v>0</v>
      </c>
      <c r="S344" s="71">
        <f t="shared" si="577"/>
        <v>0</v>
      </c>
      <c r="T344" s="73">
        <f t="shared" si="556"/>
        <v>0</v>
      </c>
      <c r="X344" s="38"/>
      <c r="Y344" s="38"/>
      <c r="Z344" s="38"/>
    </row>
    <row r="345" spans="1:26" ht="15.75" customHeight="1" x14ac:dyDescent="0.25">
      <c r="A345" s="69">
        <v>9</v>
      </c>
      <c r="B345" s="70" t="s">
        <v>68</v>
      </c>
      <c r="C345" s="69" t="s">
        <v>69</v>
      </c>
      <c r="D345" s="71">
        <f t="shared" ref="D345:M345" si="578">SUM(D21+D48+D75)</f>
        <v>0</v>
      </c>
      <c r="E345" s="71">
        <f t="shared" si="578"/>
        <v>0</v>
      </c>
      <c r="F345" s="71">
        <f t="shared" si="578"/>
        <v>0</v>
      </c>
      <c r="G345" s="71">
        <f t="shared" si="578"/>
        <v>0</v>
      </c>
      <c r="H345" s="71">
        <f t="shared" si="578"/>
        <v>3</v>
      </c>
      <c r="I345" s="71">
        <f t="shared" si="578"/>
        <v>32</v>
      </c>
      <c r="J345" s="71">
        <f t="shared" si="578"/>
        <v>0</v>
      </c>
      <c r="K345" s="71">
        <f t="shared" si="578"/>
        <v>0</v>
      </c>
      <c r="L345" s="71">
        <f t="shared" si="578"/>
        <v>3</v>
      </c>
      <c r="M345" s="71">
        <f t="shared" si="578"/>
        <v>32</v>
      </c>
      <c r="N345" s="72">
        <f t="shared" si="552"/>
        <v>35</v>
      </c>
      <c r="O345" s="71">
        <f t="shared" ref="O345:P345" si="579">SUM(O21+O48+O75)</f>
        <v>0</v>
      </c>
      <c r="P345" s="71">
        <f t="shared" si="579"/>
        <v>0</v>
      </c>
      <c r="Q345" s="72">
        <f t="shared" si="554"/>
        <v>0</v>
      </c>
      <c r="R345" s="71">
        <f t="shared" ref="R345:S345" si="580">SUM(R21+R48+R75)</f>
        <v>3</v>
      </c>
      <c r="S345" s="71">
        <f t="shared" si="580"/>
        <v>32</v>
      </c>
      <c r="T345" s="73">
        <f t="shared" si="556"/>
        <v>35</v>
      </c>
      <c r="X345" s="38"/>
      <c r="Y345" s="38"/>
      <c r="Z345" s="38"/>
    </row>
    <row r="346" spans="1:26" ht="15.75" customHeight="1" x14ac:dyDescent="0.25">
      <c r="A346" s="69">
        <v>10</v>
      </c>
      <c r="B346" s="70" t="s">
        <v>70</v>
      </c>
      <c r="C346" s="69" t="s">
        <v>71</v>
      </c>
      <c r="D346" s="71">
        <f t="shared" ref="D346:M346" si="581">SUM(D22+D49+D76)</f>
        <v>0</v>
      </c>
      <c r="E346" s="71">
        <f t="shared" si="581"/>
        <v>0</v>
      </c>
      <c r="F346" s="71">
        <f t="shared" si="581"/>
        <v>0</v>
      </c>
      <c r="G346" s="71">
        <f t="shared" si="581"/>
        <v>0</v>
      </c>
      <c r="H346" s="71">
        <f t="shared" si="581"/>
        <v>0</v>
      </c>
      <c r="I346" s="71">
        <f t="shared" si="581"/>
        <v>0</v>
      </c>
      <c r="J346" s="71">
        <f t="shared" si="581"/>
        <v>0</v>
      </c>
      <c r="K346" s="71">
        <f t="shared" si="581"/>
        <v>0</v>
      </c>
      <c r="L346" s="71">
        <f t="shared" si="581"/>
        <v>0</v>
      </c>
      <c r="M346" s="71">
        <f t="shared" si="581"/>
        <v>0</v>
      </c>
      <c r="N346" s="72">
        <f t="shared" si="552"/>
        <v>0</v>
      </c>
      <c r="O346" s="71">
        <f t="shared" ref="O346:P346" si="582">SUM(O22+O49+O76)</f>
        <v>0</v>
      </c>
      <c r="P346" s="71">
        <f t="shared" si="582"/>
        <v>0</v>
      </c>
      <c r="Q346" s="72">
        <f t="shared" si="554"/>
        <v>0</v>
      </c>
      <c r="R346" s="71">
        <f t="shared" ref="R346:S346" si="583">SUM(R22+R49+R76)</f>
        <v>0</v>
      </c>
      <c r="S346" s="71">
        <f t="shared" si="583"/>
        <v>0</v>
      </c>
      <c r="T346" s="73">
        <f t="shared" si="556"/>
        <v>0</v>
      </c>
      <c r="X346" s="38"/>
      <c r="Y346" s="38"/>
      <c r="Z346" s="38"/>
    </row>
    <row r="347" spans="1:26" ht="15.75" customHeight="1" x14ac:dyDescent="0.25">
      <c r="A347" s="69">
        <v>11</v>
      </c>
      <c r="B347" s="70" t="s">
        <v>72</v>
      </c>
      <c r="C347" s="69" t="s">
        <v>73</v>
      </c>
      <c r="D347" s="71">
        <f t="shared" ref="D347:M347" si="584">SUM(D23+D50+D77)</f>
        <v>0</v>
      </c>
      <c r="E347" s="71">
        <f t="shared" si="584"/>
        <v>0</v>
      </c>
      <c r="F347" s="71">
        <f t="shared" si="584"/>
        <v>0</v>
      </c>
      <c r="G347" s="71">
        <f t="shared" si="584"/>
        <v>0</v>
      </c>
      <c r="H347" s="71">
        <f t="shared" si="584"/>
        <v>0</v>
      </c>
      <c r="I347" s="71">
        <f t="shared" si="584"/>
        <v>0</v>
      </c>
      <c r="J347" s="71">
        <f t="shared" si="584"/>
        <v>0</v>
      </c>
      <c r="K347" s="71">
        <f t="shared" si="584"/>
        <v>0</v>
      </c>
      <c r="L347" s="71">
        <f t="shared" si="584"/>
        <v>0</v>
      </c>
      <c r="M347" s="71">
        <f t="shared" si="584"/>
        <v>0</v>
      </c>
      <c r="N347" s="72">
        <f t="shared" si="552"/>
        <v>0</v>
      </c>
      <c r="O347" s="71">
        <f t="shared" ref="O347:P347" si="585">SUM(O23+O50+O77)</f>
        <v>0</v>
      </c>
      <c r="P347" s="71">
        <f t="shared" si="585"/>
        <v>0</v>
      </c>
      <c r="Q347" s="72">
        <f t="shared" si="554"/>
        <v>0</v>
      </c>
      <c r="R347" s="71">
        <f t="shared" ref="R347:S347" si="586">SUM(R23+R50+R77)</f>
        <v>0</v>
      </c>
      <c r="S347" s="71">
        <f t="shared" si="586"/>
        <v>0</v>
      </c>
      <c r="T347" s="73">
        <f t="shared" si="556"/>
        <v>0</v>
      </c>
      <c r="X347" s="38"/>
      <c r="Y347" s="38"/>
      <c r="Z347" s="38"/>
    </row>
    <row r="348" spans="1:26" ht="15.75" customHeight="1" x14ac:dyDescent="0.25">
      <c r="A348" s="69">
        <v>12</v>
      </c>
      <c r="B348" s="70" t="s">
        <v>74</v>
      </c>
      <c r="C348" s="69" t="s">
        <v>75</v>
      </c>
      <c r="D348" s="71">
        <f t="shared" ref="D348:M348" si="587">SUM(D24+D51+D78)</f>
        <v>0</v>
      </c>
      <c r="E348" s="71">
        <f t="shared" si="587"/>
        <v>0</v>
      </c>
      <c r="F348" s="71">
        <f t="shared" si="587"/>
        <v>0</v>
      </c>
      <c r="G348" s="71">
        <f t="shared" si="587"/>
        <v>0</v>
      </c>
      <c r="H348" s="71">
        <f t="shared" si="587"/>
        <v>0</v>
      </c>
      <c r="I348" s="71">
        <f t="shared" si="587"/>
        <v>0</v>
      </c>
      <c r="J348" s="71">
        <f t="shared" si="587"/>
        <v>0</v>
      </c>
      <c r="K348" s="71">
        <f t="shared" si="587"/>
        <v>0</v>
      </c>
      <c r="L348" s="71">
        <f t="shared" si="587"/>
        <v>0</v>
      </c>
      <c r="M348" s="71">
        <f t="shared" si="587"/>
        <v>0</v>
      </c>
      <c r="N348" s="72">
        <f t="shared" si="552"/>
        <v>0</v>
      </c>
      <c r="O348" s="71">
        <f t="shared" ref="O348:P348" si="588">SUM(O24+O51+O78)</f>
        <v>0</v>
      </c>
      <c r="P348" s="71">
        <f t="shared" si="588"/>
        <v>0</v>
      </c>
      <c r="Q348" s="72">
        <f t="shared" si="554"/>
        <v>0</v>
      </c>
      <c r="R348" s="71">
        <f t="shared" ref="R348:S348" si="589">SUM(R24+R51+R78)</f>
        <v>0</v>
      </c>
      <c r="S348" s="71">
        <f t="shared" si="589"/>
        <v>0</v>
      </c>
      <c r="T348" s="73">
        <f t="shared" si="556"/>
        <v>0</v>
      </c>
      <c r="X348" s="38"/>
      <c r="Y348" s="38"/>
      <c r="Z348" s="38"/>
    </row>
    <row r="349" spans="1:26" ht="15.75" customHeight="1" x14ac:dyDescent="0.25">
      <c r="A349" s="69">
        <v>13</v>
      </c>
      <c r="B349" s="70" t="s">
        <v>76</v>
      </c>
      <c r="C349" s="69" t="s">
        <v>77</v>
      </c>
      <c r="D349" s="71">
        <f t="shared" ref="D349:M349" si="590">SUM(D25+D52+D79)</f>
        <v>0</v>
      </c>
      <c r="E349" s="71">
        <f t="shared" si="590"/>
        <v>0</v>
      </c>
      <c r="F349" s="71">
        <f t="shared" si="590"/>
        <v>0</v>
      </c>
      <c r="G349" s="71">
        <f t="shared" si="590"/>
        <v>0</v>
      </c>
      <c r="H349" s="71">
        <f t="shared" si="590"/>
        <v>0</v>
      </c>
      <c r="I349" s="71">
        <f t="shared" si="590"/>
        <v>0</v>
      </c>
      <c r="J349" s="71">
        <f t="shared" si="590"/>
        <v>0</v>
      </c>
      <c r="K349" s="71">
        <f t="shared" si="590"/>
        <v>2</v>
      </c>
      <c r="L349" s="71">
        <f t="shared" si="590"/>
        <v>0</v>
      </c>
      <c r="M349" s="71">
        <f t="shared" si="590"/>
        <v>2</v>
      </c>
      <c r="N349" s="72">
        <f t="shared" si="552"/>
        <v>2</v>
      </c>
      <c r="O349" s="71">
        <f t="shared" ref="O349:P349" si="591">SUM(O25+O52+O79)</f>
        <v>0</v>
      </c>
      <c r="P349" s="71">
        <f t="shared" si="591"/>
        <v>0</v>
      </c>
      <c r="Q349" s="72">
        <f t="shared" si="554"/>
        <v>0</v>
      </c>
      <c r="R349" s="71">
        <f t="shared" ref="R349:S349" si="592">SUM(R25+R52+R79)</f>
        <v>0</v>
      </c>
      <c r="S349" s="71">
        <f t="shared" si="592"/>
        <v>2</v>
      </c>
      <c r="T349" s="73">
        <f t="shared" si="556"/>
        <v>2</v>
      </c>
      <c r="X349" s="38"/>
      <c r="Y349" s="38"/>
      <c r="Z349" s="38"/>
    </row>
    <row r="350" spans="1:26" ht="15.75" customHeight="1" x14ac:dyDescent="0.25">
      <c r="A350" s="69">
        <v>14</v>
      </c>
      <c r="B350" s="70" t="s">
        <v>78</v>
      </c>
      <c r="C350" s="69" t="s">
        <v>79</v>
      </c>
      <c r="D350" s="71">
        <f t="shared" ref="D350:M350" si="593">SUM(D26+D53+D80)</f>
        <v>0</v>
      </c>
      <c r="E350" s="71">
        <f t="shared" si="593"/>
        <v>0</v>
      </c>
      <c r="F350" s="71">
        <f t="shared" si="593"/>
        <v>0</v>
      </c>
      <c r="G350" s="71">
        <f t="shared" si="593"/>
        <v>0</v>
      </c>
      <c r="H350" s="71">
        <f t="shared" si="593"/>
        <v>0</v>
      </c>
      <c r="I350" s="71">
        <f t="shared" si="593"/>
        <v>0</v>
      </c>
      <c r="J350" s="71">
        <f t="shared" si="593"/>
        <v>0</v>
      </c>
      <c r="K350" s="71">
        <f t="shared" si="593"/>
        <v>0</v>
      </c>
      <c r="L350" s="71">
        <f t="shared" si="593"/>
        <v>0</v>
      </c>
      <c r="M350" s="71">
        <f t="shared" si="593"/>
        <v>0</v>
      </c>
      <c r="N350" s="72">
        <f t="shared" si="552"/>
        <v>0</v>
      </c>
      <c r="O350" s="71">
        <f t="shared" ref="O350:P350" si="594">SUM(O26+O53+O80)</f>
        <v>0</v>
      </c>
      <c r="P350" s="71">
        <f t="shared" si="594"/>
        <v>0</v>
      </c>
      <c r="Q350" s="72">
        <f t="shared" si="554"/>
        <v>0</v>
      </c>
      <c r="R350" s="71">
        <f t="shared" ref="R350:S350" si="595">SUM(R26+R53+R80)</f>
        <v>0</v>
      </c>
      <c r="S350" s="71">
        <f t="shared" si="595"/>
        <v>0</v>
      </c>
      <c r="T350" s="73">
        <f t="shared" si="556"/>
        <v>0</v>
      </c>
      <c r="X350" s="38"/>
      <c r="Y350" s="38"/>
      <c r="Z350" s="38"/>
    </row>
    <row r="351" spans="1:26" ht="15.75" customHeight="1" x14ac:dyDescent="0.25">
      <c r="A351" s="69">
        <v>15</v>
      </c>
      <c r="B351" s="70" t="s">
        <v>80</v>
      </c>
      <c r="C351" s="69" t="s">
        <v>81</v>
      </c>
      <c r="D351" s="71">
        <f t="shared" ref="D351:M351" si="596">SUM(D27+D54+D81)</f>
        <v>0</v>
      </c>
      <c r="E351" s="71">
        <f t="shared" si="596"/>
        <v>0</v>
      </c>
      <c r="F351" s="71">
        <f t="shared" si="596"/>
        <v>0</v>
      </c>
      <c r="G351" s="71">
        <f t="shared" si="596"/>
        <v>0</v>
      </c>
      <c r="H351" s="71">
        <f t="shared" si="596"/>
        <v>0</v>
      </c>
      <c r="I351" s="71">
        <f t="shared" si="596"/>
        <v>0</v>
      </c>
      <c r="J351" s="71">
        <f t="shared" si="596"/>
        <v>0</v>
      </c>
      <c r="K351" s="71">
        <f t="shared" si="596"/>
        <v>0</v>
      </c>
      <c r="L351" s="71">
        <f t="shared" si="596"/>
        <v>0</v>
      </c>
      <c r="M351" s="71">
        <f t="shared" si="596"/>
        <v>0</v>
      </c>
      <c r="N351" s="72">
        <f t="shared" si="552"/>
        <v>0</v>
      </c>
      <c r="O351" s="71">
        <f t="shared" ref="O351:P351" si="597">SUM(O27+O54+O81)</f>
        <v>0</v>
      </c>
      <c r="P351" s="71">
        <f t="shared" si="597"/>
        <v>0</v>
      </c>
      <c r="Q351" s="72">
        <f t="shared" si="554"/>
        <v>0</v>
      </c>
      <c r="R351" s="71">
        <f t="shared" ref="R351:S351" si="598">SUM(R27+R54+R81)</f>
        <v>0</v>
      </c>
      <c r="S351" s="71">
        <f t="shared" si="598"/>
        <v>0</v>
      </c>
      <c r="T351" s="73">
        <f t="shared" si="556"/>
        <v>0</v>
      </c>
      <c r="X351" s="38"/>
      <c r="Y351" s="38"/>
      <c r="Z351" s="38"/>
    </row>
    <row r="352" spans="1:26" ht="15.75" customHeight="1" x14ac:dyDescent="0.25">
      <c r="A352" s="69">
        <v>16</v>
      </c>
      <c r="B352" s="70" t="s">
        <v>82</v>
      </c>
      <c r="C352" s="69" t="s">
        <v>83</v>
      </c>
      <c r="D352" s="71">
        <f t="shared" ref="D352:M352" si="599">SUM(D28+D55+D82)</f>
        <v>0</v>
      </c>
      <c r="E352" s="71">
        <f t="shared" si="599"/>
        <v>0</v>
      </c>
      <c r="F352" s="71">
        <f t="shared" si="599"/>
        <v>0</v>
      </c>
      <c r="G352" s="71">
        <f t="shared" si="599"/>
        <v>0</v>
      </c>
      <c r="H352" s="71">
        <f t="shared" si="599"/>
        <v>0</v>
      </c>
      <c r="I352" s="71">
        <f t="shared" si="599"/>
        <v>0</v>
      </c>
      <c r="J352" s="71">
        <f t="shared" si="599"/>
        <v>0</v>
      </c>
      <c r="K352" s="71">
        <f t="shared" si="599"/>
        <v>0</v>
      </c>
      <c r="L352" s="71">
        <f t="shared" si="599"/>
        <v>0</v>
      </c>
      <c r="M352" s="71">
        <f t="shared" si="599"/>
        <v>0</v>
      </c>
      <c r="N352" s="72">
        <f t="shared" si="552"/>
        <v>0</v>
      </c>
      <c r="O352" s="71">
        <f t="shared" ref="O352:P352" si="600">SUM(O28+O55+O82)</f>
        <v>0</v>
      </c>
      <c r="P352" s="71">
        <f t="shared" si="600"/>
        <v>0</v>
      </c>
      <c r="Q352" s="72">
        <f t="shared" si="554"/>
        <v>0</v>
      </c>
      <c r="R352" s="71">
        <f t="shared" ref="R352:S352" si="601">SUM(R28+R55+R82)</f>
        <v>0</v>
      </c>
      <c r="S352" s="71">
        <f t="shared" si="601"/>
        <v>0</v>
      </c>
      <c r="T352" s="73">
        <f t="shared" si="556"/>
        <v>0</v>
      </c>
      <c r="X352" s="38"/>
      <c r="Y352" s="38"/>
      <c r="Z352" s="38"/>
    </row>
    <row r="353" spans="1:26" ht="15.75" customHeight="1" x14ac:dyDescent="0.25">
      <c r="A353" s="69">
        <v>17</v>
      </c>
      <c r="B353" s="70" t="s">
        <v>84</v>
      </c>
      <c r="C353" s="69" t="s">
        <v>85</v>
      </c>
      <c r="D353" s="71">
        <f t="shared" ref="D353:M353" si="602">SUM(D29+D56+D83)</f>
        <v>0</v>
      </c>
      <c r="E353" s="71">
        <f t="shared" si="602"/>
        <v>0</v>
      </c>
      <c r="F353" s="71">
        <f t="shared" si="602"/>
        <v>0</v>
      </c>
      <c r="G353" s="71">
        <f t="shared" si="602"/>
        <v>0</v>
      </c>
      <c r="H353" s="71">
        <f t="shared" si="602"/>
        <v>0</v>
      </c>
      <c r="I353" s="71">
        <f t="shared" si="602"/>
        <v>0</v>
      </c>
      <c r="J353" s="71">
        <f t="shared" si="602"/>
        <v>0</v>
      </c>
      <c r="K353" s="71">
        <f t="shared" si="602"/>
        <v>0</v>
      </c>
      <c r="L353" s="71">
        <f t="shared" si="602"/>
        <v>0</v>
      </c>
      <c r="M353" s="71">
        <f t="shared" si="602"/>
        <v>0</v>
      </c>
      <c r="N353" s="72">
        <f t="shared" si="552"/>
        <v>0</v>
      </c>
      <c r="O353" s="71">
        <f t="shared" ref="O353:P353" si="603">SUM(O29+O56+O83)</f>
        <v>0</v>
      </c>
      <c r="P353" s="71">
        <f t="shared" si="603"/>
        <v>0</v>
      </c>
      <c r="Q353" s="72">
        <f t="shared" si="554"/>
        <v>0</v>
      </c>
      <c r="R353" s="71">
        <f t="shared" ref="R353:S353" si="604">SUM(R29+R56+R83)</f>
        <v>0</v>
      </c>
      <c r="S353" s="71">
        <f t="shared" si="604"/>
        <v>0</v>
      </c>
      <c r="T353" s="73">
        <f t="shared" si="556"/>
        <v>0</v>
      </c>
      <c r="X353" s="38"/>
      <c r="Y353" s="38"/>
      <c r="Z353" s="38"/>
    </row>
    <row r="354" spans="1:26" ht="15.75" customHeight="1" x14ac:dyDescent="0.25">
      <c r="A354" s="69">
        <v>18</v>
      </c>
      <c r="B354" s="70" t="s">
        <v>86</v>
      </c>
      <c r="C354" s="69" t="s">
        <v>87</v>
      </c>
      <c r="D354" s="71">
        <f t="shared" ref="D354:M354" si="605">SUM(D30+D57+D84)</f>
        <v>0</v>
      </c>
      <c r="E354" s="71">
        <f t="shared" si="605"/>
        <v>0</v>
      </c>
      <c r="F354" s="71">
        <f t="shared" si="605"/>
        <v>0</v>
      </c>
      <c r="G354" s="71">
        <f t="shared" si="605"/>
        <v>0</v>
      </c>
      <c r="H354" s="71">
        <f t="shared" si="605"/>
        <v>0</v>
      </c>
      <c r="I354" s="71">
        <f t="shared" si="605"/>
        <v>0</v>
      </c>
      <c r="J354" s="71">
        <f t="shared" si="605"/>
        <v>0</v>
      </c>
      <c r="K354" s="71">
        <f t="shared" si="605"/>
        <v>0</v>
      </c>
      <c r="L354" s="71">
        <f t="shared" si="605"/>
        <v>0</v>
      </c>
      <c r="M354" s="71">
        <f t="shared" si="605"/>
        <v>0</v>
      </c>
      <c r="N354" s="72">
        <f t="shared" si="552"/>
        <v>0</v>
      </c>
      <c r="O354" s="71">
        <f t="shared" ref="O354:P354" si="606">SUM(O30+O57+O84)</f>
        <v>0</v>
      </c>
      <c r="P354" s="71">
        <f t="shared" si="606"/>
        <v>0</v>
      </c>
      <c r="Q354" s="72">
        <f t="shared" si="554"/>
        <v>0</v>
      </c>
      <c r="R354" s="71">
        <f t="shared" ref="R354:S354" si="607">SUM(R30+R57+R84)</f>
        <v>0</v>
      </c>
      <c r="S354" s="71">
        <f t="shared" si="607"/>
        <v>0</v>
      </c>
      <c r="T354" s="73">
        <f t="shared" si="556"/>
        <v>0</v>
      </c>
      <c r="X354" s="38"/>
      <c r="Y354" s="38"/>
      <c r="Z354" s="38"/>
    </row>
    <row r="355" spans="1:26" ht="15.75" customHeight="1" x14ac:dyDescent="0.25">
      <c r="A355" s="69">
        <v>19</v>
      </c>
      <c r="B355" s="70" t="s">
        <v>88</v>
      </c>
      <c r="C355" s="69" t="s">
        <v>89</v>
      </c>
      <c r="D355" s="71">
        <f t="shared" ref="D355:M355" si="608">SUM(D31+D58+D85)</f>
        <v>0</v>
      </c>
      <c r="E355" s="71">
        <f t="shared" si="608"/>
        <v>0</v>
      </c>
      <c r="F355" s="71">
        <f t="shared" si="608"/>
        <v>0</v>
      </c>
      <c r="G355" s="71">
        <f t="shared" si="608"/>
        <v>0</v>
      </c>
      <c r="H355" s="71">
        <f t="shared" si="608"/>
        <v>0</v>
      </c>
      <c r="I355" s="71">
        <f t="shared" si="608"/>
        <v>0</v>
      </c>
      <c r="J355" s="71">
        <f t="shared" si="608"/>
        <v>0</v>
      </c>
      <c r="K355" s="71">
        <f t="shared" si="608"/>
        <v>0</v>
      </c>
      <c r="L355" s="71">
        <f t="shared" si="608"/>
        <v>0</v>
      </c>
      <c r="M355" s="71">
        <f t="shared" si="608"/>
        <v>0</v>
      </c>
      <c r="N355" s="72">
        <f t="shared" si="552"/>
        <v>0</v>
      </c>
      <c r="O355" s="71">
        <f t="shared" ref="O355:P355" si="609">SUM(O31+O58+O85)</f>
        <v>0</v>
      </c>
      <c r="P355" s="71">
        <f t="shared" si="609"/>
        <v>0</v>
      </c>
      <c r="Q355" s="72">
        <f t="shared" si="554"/>
        <v>0</v>
      </c>
      <c r="R355" s="71">
        <f t="shared" ref="R355:S355" si="610">SUM(R31+R58+R85)</f>
        <v>0</v>
      </c>
      <c r="S355" s="71">
        <f t="shared" si="610"/>
        <v>0</v>
      </c>
      <c r="T355" s="73">
        <f t="shared" si="556"/>
        <v>0</v>
      </c>
      <c r="X355" s="38"/>
      <c r="Y355" s="38"/>
      <c r="Z355" s="38"/>
    </row>
    <row r="356" spans="1:26" ht="15.75" customHeight="1" x14ac:dyDescent="0.25">
      <c r="A356" s="69">
        <v>20</v>
      </c>
      <c r="B356" s="70" t="s">
        <v>90</v>
      </c>
      <c r="C356" s="11"/>
      <c r="D356" s="71">
        <f t="shared" ref="D356:M356" si="611">SUM(D32+D59+D86)</f>
        <v>0</v>
      </c>
      <c r="E356" s="71">
        <f t="shared" si="611"/>
        <v>0</v>
      </c>
      <c r="F356" s="71">
        <f t="shared" si="611"/>
        <v>0</v>
      </c>
      <c r="G356" s="71">
        <f t="shared" si="611"/>
        <v>0</v>
      </c>
      <c r="H356" s="71">
        <f t="shared" si="611"/>
        <v>0</v>
      </c>
      <c r="I356" s="71">
        <f t="shared" si="611"/>
        <v>0</v>
      </c>
      <c r="J356" s="71">
        <f t="shared" si="611"/>
        <v>0</v>
      </c>
      <c r="K356" s="71">
        <f t="shared" si="611"/>
        <v>0</v>
      </c>
      <c r="L356" s="71">
        <f t="shared" si="611"/>
        <v>0</v>
      </c>
      <c r="M356" s="71">
        <f t="shared" si="611"/>
        <v>0</v>
      </c>
      <c r="N356" s="72">
        <f t="shared" si="552"/>
        <v>0</v>
      </c>
      <c r="O356" s="71">
        <f t="shared" ref="O356:P356" si="612">SUM(O32+O59+O86)</f>
        <v>0</v>
      </c>
      <c r="P356" s="71">
        <f t="shared" si="612"/>
        <v>0</v>
      </c>
      <c r="Q356" s="72">
        <f t="shared" si="554"/>
        <v>0</v>
      </c>
      <c r="R356" s="71">
        <f t="shared" ref="R356:S356" si="613">SUM(R32+R59+R86)</f>
        <v>0</v>
      </c>
      <c r="S356" s="71">
        <f t="shared" si="613"/>
        <v>0</v>
      </c>
      <c r="T356" s="73">
        <f t="shared" si="556"/>
        <v>0</v>
      </c>
      <c r="X356" s="38"/>
      <c r="Y356" s="38"/>
      <c r="Z356" s="38"/>
    </row>
    <row r="357" spans="1:26" ht="15.75" customHeight="1" x14ac:dyDescent="0.25">
      <c r="A357" s="74"/>
      <c r="B357" s="75" t="s">
        <v>4</v>
      </c>
      <c r="C357" s="74"/>
      <c r="D357" s="76">
        <f t="shared" ref="D357:M357" si="614">SUM(D337:D356)</f>
        <v>35</v>
      </c>
      <c r="E357" s="76">
        <f t="shared" si="614"/>
        <v>56</v>
      </c>
      <c r="F357" s="76">
        <f t="shared" si="614"/>
        <v>73</v>
      </c>
      <c r="G357" s="76">
        <f t="shared" si="614"/>
        <v>119</v>
      </c>
      <c r="H357" s="76">
        <f t="shared" si="614"/>
        <v>223</v>
      </c>
      <c r="I357" s="76">
        <f t="shared" si="614"/>
        <v>394</v>
      </c>
      <c r="J357" s="76">
        <f t="shared" si="614"/>
        <v>12</v>
      </c>
      <c r="K357" s="76">
        <f t="shared" si="614"/>
        <v>14</v>
      </c>
      <c r="L357" s="76">
        <f t="shared" si="614"/>
        <v>343</v>
      </c>
      <c r="M357" s="76">
        <f t="shared" si="614"/>
        <v>583</v>
      </c>
      <c r="N357" s="76">
        <f t="shared" si="552"/>
        <v>926</v>
      </c>
      <c r="O357" s="76">
        <f t="shared" ref="O357:P357" si="615">SUM(O33+O60+O87)</f>
        <v>0</v>
      </c>
      <c r="P357" s="76">
        <f t="shared" si="615"/>
        <v>0</v>
      </c>
      <c r="Q357" s="76">
        <f t="shared" si="554"/>
        <v>0</v>
      </c>
      <c r="R357" s="76">
        <f t="shared" ref="R357:S357" si="616">SUM(R337:R356)</f>
        <v>343</v>
      </c>
      <c r="S357" s="76">
        <f t="shared" si="616"/>
        <v>583</v>
      </c>
      <c r="T357" s="76">
        <f t="shared" si="556"/>
        <v>926</v>
      </c>
      <c r="X357" s="38"/>
      <c r="Y357" s="38"/>
      <c r="Z357" s="38"/>
    </row>
    <row r="358" spans="1:26" ht="15.75" customHeight="1" x14ac:dyDescent="0.25">
      <c r="A358" s="77"/>
      <c r="B358" s="77"/>
      <c r="C358" s="77"/>
      <c r="D358" s="78"/>
      <c r="E358" s="78"/>
      <c r="F358" s="78"/>
      <c r="G358" s="78"/>
      <c r="H358" s="78"/>
      <c r="I358" s="78"/>
      <c r="J358" s="78"/>
      <c r="K358" s="78"/>
      <c r="L358" s="78"/>
      <c r="M358" s="78"/>
      <c r="N358" s="78"/>
      <c r="O358" s="78"/>
      <c r="P358" s="78"/>
      <c r="Q358" s="78"/>
      <c r="R358" s="78"/>
      <c r="S358" s="78"/>
      <c r="T358" s="78"/>
      <c r="X358" s="38"/>
      <c r="Y358" s="38"/>
      <c r="Z358" s="38"/>
    </row>
    <row r="359" spans="1:26" ht="15.75" customHeight="1" x14ac:dyDescent="0.25">
      <c r="A359" s="2"/>
      <c r="B359" s="2"/>
      <c r="C359" s="2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X359" s="38"/>
      <c r="Y359" s="38"/>
      <c r="Z359" s="38"/>
    </row>
    <row r="360" spans="1:26" ht="15.75" customHeight="1" x14ac:dyDescent="0.25">
      <c r="A360" s="118" t="s">
        <v>92</v>
      </c>
      <c r="B360" s="97"/>
      <c r="C360" s="67"/>
      <c r="D360" s="68"/>
      <c r="E360" s="68"/>
      <c r="F360" s="68"/>
      <c r="G360" s="68"/>
      <c r="H360" s="68"/>
      <c r="I360" s="68"/>
      <c r="J360" s="68"/>
      <c r="K360" s="68"/>
      <c r="L360" s="68"/>
      <c r="M360" s="68"/>
      <c r="N360" s="68"/>
      <c r="O360" s="68"/>
      <c r="P360" s="68"/>
      <c r="Q360" s="68"/>
      <c r="R360" s="68"/>
      <c r="S360" s="68"/>
      <c r="T360" s="68"/>
      <c r="X360" s="38"/>
      <c r="Y360" s="38"/>
      <c r="Z360" s="38"/>
    </row>
    <row r="361" spans="1:26" ht="15.75" customHeight="1" x14ac:dyDescent="0.25">
      <c r="A361" s="119" t="s">
        <v>1</v>
      </c>
      <c r="B361" s="119" t="s">
        <v>31</v>
      </c>
      <c r="C361" s="120" t="s">
        <v>42</v>
      </c>
      <c r="D361" s="102" t="s">
        <v>32</v>
      </c>
      <c r="E361" s="97"/>
      <c r="F361" s="97"/>
      <c r="G361" s="97"/>
      <c r="H361" s="97"/>
      <c r="I361" s="97"/>
      <c r="J361" s="97"/>
      <c r="K361" s="97"/>
      <c r="L361" s="97"/>
      <c r="M361" s="97"/>
      <c r="N361" s="98"/>
      <c r="O361" s="103" t="s">
        <v>44</v>
      </c>
      <c r="P361" s="104"/>
      <c r="Q361" s="105"/>
      <c r="R361" s="103" t="s">
        <v>45</v>
      </c>
      <c r="S361" s="104"/>
      <c r="T361" s="105"/>
      <c r="X361" s="38"/>
      <c r="Y361" s="38"/>
      <c r="Z361" s="38"/>
    </row>
    <row r="362" spans="1:26" ht="15.75" customHeight="1" x14ac:dyDescent="0.25">
      <c r="A362" s="110"/>
      <c r="B362" s="110"/>
      <c r="C362" s="110"/>
      <c r="D362" s="101" t="s">
        <v>46</v>
      </c>
      <c r="E362" s="92"/>
      <c r="F362" s="101" t="s">
        <v>47</v>
      </c>
      <c r="G362" s="92"/>
      <c r="H362" s="101" t="s">
        <v>48</v>
      </c>
      <c r="I362" s="92"/>
      <c r="J362" s="101" t="s">
        <v>49</v>
      </c>
      <c r="K362" s="92"/>
      <c r="L362" s="101" t="s">
        <v>39</v>
      </c>
      <c r="M362" s="91"/>
      <c r="N362" s="92"/>
      <c r="O362" s="96"/>
      <c r="P362" s="97"/>
      <c r="Q362" s="98"/>
      <c r="R362" s="96"/>
      <c r="S362" s="97"/>
      <c r="T362" s="98"/>
      <c r="X362" s="38"/>
      <c r="Y362" s="38"/>
      <c r="Z362" s="38"/>
    </row>
    <row r="363" spans="1:26" ht="15.75" customHeight="1" x14ac:dyDescent="0.25">
      <c r="A363" s="111"/>
      <c r="B363" s="111"/>
      <c r="C363" s="111"/>
      <c r="D363" s="60" t="s">
        <v>2</v>
      </c>
      <c r="E363" s="60" t="s">
        <v>3</v>
      </c>
      <c r="F363" s="60" t="s">
        <v>2</v>
      </c>
      <c r="G363" s="60" t="s">
        <v>3</v>
      </c>
      <c r="H363" s="60" t="s">
        <v>2</v>
      </c>
      <c r="I363" s="60" t="s">
        <v>3</v>
      </c>
      <c r="J363" s="60" t="s">
        <v>2</v>
      </c>
      <c r="K363" s="60" t="s">
        <v>3</v>
      </c>
      <c r="L363" s="60" t="s">
        <v>2</v>
      </c>
      <c r="M363" s="60" t="s">
        <v>3</v>
      </c>
      <c r="N363" s="60" t="s">
        <v>50</v>
      </c>
      <c r="O363" s="60" t="s">
        <v>2</v>
      </c>
      <c r="P363" s="60" t="s">
        <v>3</v>
      </c>
      <c r="Q363" s="60" t="s">
        <v>51</v>
      </c>
      <c r="R363" s="60" t="s">
        <v>2</v>
      </c>
      <c r="S363" s="60" t="s">
        <v>3</v>
      </c>
      <c r="T363" s="60" t="s">
        <v>51</v>
      </c>
      <c r="X363" s="38"/>
      <c r="Y363" s="38"/>
      <c r="Z363" s="38"/>
    </row>
    <row r="364" spans="1:26" ht="15.75" customHeight="1" x14ac:dyDescent="0.25">
      <c r="A364" s="69">
        <v>1</v>
      </c>
      <c r="B364" s="70" t="s">
        <v>52</v>
      </c>
      <c r="C364" s="69" t="s">
        <v>53</v>
      </c>
      <c r="D364" s="71">
        <f t="shared" ref="D364:M364" si="617">SUM(D94+D121+D148)</f>
        <v>22</v>
      </c>
      <c r="E364" s="71">
        <f t="shared" si="617"/>
        <v>28</v>
      </c>
      <c r="F364" s="71">
        <f t="shared" si="617"/>
        <v>45</v>
      </c>
      <c r="G364" s="71">
        <f t="shared" si="617"/>
        <v>63</v>
      </c>
      <c r="H364" s="71">
        <f t="shared" si="617"/>
        <v>0</v>
      </c>
      <c r="I364" s="71">
        <f t="shared" si="617"/>
        <v>0</v>
      </c>
      <c r="J364" s="71">
        <f t="shared" si="617"/>
        <v>0</v>
      </c>
      <c r="K364" s="71">
        <f t="shared" si="617"/>
        <v>0</v>
      </c>
      <c r="L364" s="71">
        <f t="shared" si="617"/>
        <v>67</v>
      </c>
      <c r="M364" s="71">
        <f t="shared" si="617"/>
        <v>91</v>
      </c>
      <c r="N364" s="72">
        <f t="shared" ref="N364:N384" si="618">L364+M364</f>
        <v>158</v>
      </c>
      <c r="O364" s="71">
        <f t="shared" ref="O364:P364" si="619">SUM(O94+O121+O148)</f>
        <v>0</v>
      </c>
      <c r="P364" s="71">
        <f t="shared" si="619"/>
        <v>0</v>
      </c>
      <c r="Q364" s="72">
        <f t="shared" ref="Q364:Q384" si="620">O364+P364</f>
        <v>0</v>
      </c>
      <c r="R364" s="71">
        <f t="shared" ref="R364:S364" si="621">SUM(R94+R121+R148)</f>
        <v>67</v>
      </c>
      <c r="S364" s="71">
        <f t="shared" si="621"/>
        <v>91</v>
      </c>
      <c r="T364" s="73">
        <f t="shared" ref="T364:T384" si="622">R364+S364</f>
        <v>158</v>
      </c>
      <c r="X364" s="38"/>
      <c r="Y364" s="38"/>
      <c r="Z364" s="38"/>
    </row>
    <row r="365" spans="1:26" ht="15.75" customHeight="1" x14ac:dyDescent="0.25">
      <c r="A365" s="69">
        <v>2</v>
      </c>
      <c r="B365" s="70" t="s">
        <v>54</v>
      </c>
      <c r="C365" s="69" t="s">
        <v>55</v>
      </c>
      <c r="D365" s="71">
        <f t="shared" ref="D365:M365" si="623">SUM(D95+D122+D149)</f>
        <v>0</v>
      </c>
      <c r="E365" s="71">
        <f t="shared" si="623"/>
        <v>0</v>
      </c>
      <c r="F365" s="71">
        <f t="shared" si="623"/>
        <v>0</v>
      </c>
      <c r="G365" s="71">
        <f t="shared" si="623"/>
        <v>0</v>
      </c>
      <c r="H365" s="71">
        <f t="shared" si="623"/>
        <v>17</v>
      </c>
      <c r="I365" s="71">
        <f t="shared" si="623"/>
        <v>25</v>
      </c>
      <c r="J365" s="71">
        <f t="shared" si="623"/>
        <v>0</v>
      </c>
      <c r="K365" s="71">
        <f t="shared" si="623"/>
        <v>0</v>
      </c>
      <c r="L365" s="71">
        <f t="shared" si="623"/>
        <v>17</v>
      </c>
      <c r="M365" s="71">
        <f t="shared" si="623"/>
        <v>25</v>
      </c>
      <c r="N365" s="72">
        <f t="shared" si="618"/>
        <v>42</v>
      </c>
      <c r="O365" s="71">
        <f t="shared" ref="O365:P365" si="624">SUM(O95+O122+O149)</f>
        <v>0</v>
      </c>
      <c r="P365" s="71">
        <f t="shared" si="624"/>
        <v>0</v>
      </c>
      <c r="Q365" s="72">
        <f t="shared" si="620"/>
        <v>0</v>
      </c>
      <c r="R365" s="71">
        <f t="shared" ref="R365:S365" si="625">SUM(R95+R122+R149)</f>
        <v>17</v>
      </c>
      <c r="S365" s="71">
        <f t="shared" si="625"/>
        <v>25</v>
      </c>
      <c r="T365" s="73">
        <f t="shared" si="622"/>
        <v>42</v>
      </c>
      <c r="X365" s="38"/>
      <c r="Y365" s="38"/>
      <c r="Z365" s="38"/>
    </row>
    <row r="366" spans="1:26" ht="15.75" customHeight="1" x14ac:dyDescent="0.25">
      <c r="A366" s="69">
        <v>3</v>
      </c>
      <c r="B366" s="70" t="s">
        <v>56</v>
      </c>
      <c r="C366" s="69" t="s">
        <v>57</v>
      </c>
      <c r="D366" s="71">
        <f t="shared" ref="D366:M366" si="626">SUM(D96+D123+D150)</f>
        <v>0</v>
      </c>
      <c r="E366" s="71">
        <f t="shared" si="626"/>
        <v>0</v>
      </c>
      <c r="F366" s="71">
        <f t="shared" si="626"/>
        <v>0</v>
      </c>
      <c r="G366" s="71">
        <f t="shared" si="626"/>
        <v>5</v>
      </c>
      <c r="H366" s="71">
        <f t="shared" si="626"/>
        <v>9</v>
      </c>
      <c r="I366" s="71">
        <f t="shared" si="626"/>
        <v>12</v>
      </c>
      <c r="J366" s="71">
        <f t="shared" si="626"/>
        <v>0</v>
      </c>
      <c r="K366" s="71">
        <f t="shared" si="626"/>
        <v>0</v>
      </c>
      <c r="L366" s="71">
        <f t="shared" si="626"/>
        <v>9</v>
      </c>
      <c r="M366" s="71">
        <f t="shared" si="626"/>
        <v>17</v>
      </c>
      <c r="N366" s="72">
        <f t="shared" si="618"/>
        <v>26</v>
      </c>
      <c r="O366" s="71">
        <f t="shared" ref="O366:P366" si="627">SUM(O96+O123+O150)</f>
        <v>0</v>
      </c>
      <c r="P366" s="71">
        <f t="shared" si="627"/>
        <v>0</v>
      </c>
      <c r="Q366" s="72">
        <f t="shared" si="620"/>
        <v>0</v>
      </c>
      <c r="R366" s="71">
        <f t="shared" ref="R366:S366" si="628">SUM(R96+R123+R150)</f>
        <v>9</v>
      </c>
      <c r="S366" s="71">
        <f t="shared" si="628"/>
        <v>17</v>
      </c>
      <c r="T366" s="73">
        <f t="shared" si="622"/>
        <v>26</v>
      </c>
      <c r="X366" s="38"/>
      <c r="Y366" s="38"/>
      <c r="Z366" s="38"/>
    </row>
    <row r="367" spans="1:26" ht="15.75" customHeight="1" x14ac:dyDescent="0.25">
      <c r="A367" s="69">
        <v>4</v>
      </c>
      <c r="B367" s="70" t="s">
        <v>58</v>
      </c>
      <c r="C367" s="69" t="s">
        <v>59</v>
      </c>
      <c r="D367" s="71">
        <f t="shared" ref="D367:M367" si="629">SUM(D97+D124+D151)</f>
        <v>0</v>
      </c>
      <c r="E367" s="71">
        <f t="shared" si="629"/>
        <v>0</v>
      </c>
      <c r="F367" s="71">
        <f t="shared" si="629"/>
        <v>0</v>
      </c>
      <c r="G367" s="71">
        <f t="shared" si="629"/>
        <v>0</v>
      </c>
      <c r="H367" s="71">
        <f t="shared" si="629"/>
        <v>4</v>
      </c>
      <c r="I367" s="71">
        <f t="shared" si="629"/>
        <v>12</v>
      </c>
      <c r="J367" s="71">
        <f t="shared" si="629"/>
        <v>0</v>
      </c>
      <c r="K367" s="71">
        <f t="shared" si="629"/>
        <v>0</v>
      </c>
      <c r="L367" s="71">
        <f t="shared" si="629"/>
        <v>4</v>
      </c>
      <c r="M367" s="71">
        <f t="shared" si="629"/>
        <v>12</v>
      </c>
      <c r="N367" s="72">
        <f t="shared" si="618"/>
        <v>16</v>
      </c>
      <c r="O367" s="71">
        <f t="shared" ref="O367:P367" si="630">SUM(O97+O124+O151)</f>
        <v>0</v>
      </c>
      <c r="P367" s="71">
        <f t="shared" si="630"/>
        <v>0</v>
      </c>
      <c r="Q367" s="72">
        <f t="shared" si="620"/>
        <v>0</v>
      </c>
      <c r="R367" s="71">
        <f t="shared" ref="R367:S367" si="631">SUM(R97+R124+R151)</f>
        <v>4</v>
      </c>
      <c r="S367" s="71">
        <f t="shared" si="631"/>
        <v>12</v>
      </c>
      <c r="T367" s="73">
        <f t="shared" si="622"/>
        <v>16</v>
      </c>
      <c r="X367" s="38"/>
      <c r="Y367" s="38"/>
      <c r="Z367" s="38"/>
    </row>
    <row r="368" spans="1:26" ht="15.75" customHeight="1" x14ac:dyDescent="0.25">
      <c r="A368" s="69">
        <v>5</v>
      </c>
      <c r="B368" s="70" t="s">
        <v>60</v>
      </c>
      <c r="C368" s="69" t="s">
        <v>61</v>
      </c>
      <c r="D368" s="71">
        <f t="shared" ref="D368:M368" si="632">SUM(D98+D125+D152)</f>
        <v>0</v>
      </c>
      <c r="E368" s="71">
        <f t="shared" si="632"/>
        <v>0</v>
      </c>
      <c r="F368" s="71">
        <f t="shared" si="632"/>
        <v>12</v>
      </c>
      <c r="G368" s="71">
        <f t="shared" si="632"/>
        <v>14</v>
      </c>
      <c r="H368" s="71">
        <f t="shared" si="632"/>
        <v>216</v>
      </c>
      <c r="I368" s="71">
        <f t="shared" si="632"/>
        <v>254</v>
      </c>
      <c r="J368" s="71">
        <f t="shared" si="632"/>
        <v>0</v>
      </c>
      <c r="K368" s="71">
        <f t="shared" si="632"/>
        <v>0</v>
      </c>
      <c r="L368" s="71">
        <f t="shared" si="632"/>
        <v>228</v>
      </c>
      <c r="M368" s="71">
        <f t="shared" si="632"/>
        <v>268</v>
      </c>
      <c r="N368" s="72">
        <f t="shared" si="618"/>
        <v>496</v>
      </c>
      <c r="O368" s="71">
        <f t="shared" ref="O368:P368" si="633">SUM(O98+O125+O152)</f>
        <v>0</v>
      </c>
      <c r="P368" s="71">
        <f t="shared" si="633"/>
        <v>0</v>
      </c>
      <c r="Q368" s="72">
        <f t="shared" si="620"/>
        <v>0</v>
      </c>
      <c r="R368" s="71">
        <f t="shared" ref="R368:S368" si="634">SUM(R98+R125+R152)</f>
        <v>228</v>
      </c>
      <c r="S368" s="71">
        <f t="shared" si="634"/>
        <v>268</v>
      </c>
      <c r="T368" s="73">
        <f t="shared" si="622"/>
        <v>496</v>
      </c>
      <c r="X368" s="38"/>
      <c r="Y368" s="38"/>
      <c r="Z368" s="38"/>
    </row>
    <row r="369" spans="1:26" ht="15.75" customHeight="1" x14ac:dyDescent="0.25">
      <c r="A369" s="69">
        <v>6</v>
      </c>
      <c r="B369" s="70" t="s">
        <v>62</v>
      </c>
      <c r="C369" s="69" t="s">
        <v>63</v>
      </c>
      <c r="D369" s="71">
        <f t="shared" ref="D369:M369" si="635">SUM(D99+D126+D153)</f>
        <v>0</v>
      </c>
      <c r="E369" s="71">
        <f t="shared" si="635"/>
        <v>0</v>
      </c>
      <c r="F369" s="71">
        <f t="shared" si="635"/>
        <v>3</v>
      </c>
      <c r="G369" s="71">
        <f t="shared" si="635"/>
        <v>10</v>
      </c>
      <c r="H369" s="71">
        <f t="shared" si="635"/>
        <v>45</v>
      </c>
      <c r="I369" s="71">
        <f t="shared" si="635"/>
        <v>41</v>
      </c>
      <c r="J369" s="71">
        <f t="shared" si="635"/>
        <v>0</v>
      </c>
      <c r="K369" s="71">
        <f t="shared" si="635"/>
        <v>0</v>
      </c>
      <c r="L369" s="71">
        <f t="shared" si="635"/>
        <v>48</v>
      </c>
      <c r="M369" s="71">
        <f t="shared" si="635"/>
        <v>51</v>
      </c>
      <c r="N369" s="72">
        <f t="shared" si="618"/>
        <v>99</v>
      </c>
      <c r="O369" s="71">
        <f t="shared" ref="O369:P369" si="636">SUM(O99+O126+O153)</f>
        <v>0</v>
      </c>
      <c r="P369" s="71">
        <f t="shared" si="636"/>
        <v>0</v>
      </c>
      <c r="Q369" s="72">
        <f t="shared" si="620"/>
        <v>0</v>
      </c>
      <c r="R369" s="71">
        <f t="shared" ref="R369:S369" si="637">SUM(R99+R126+R153)</f>
        <v>48</v>
      </c>
      <c r="S369" s="71">
        <f t="shared" si="637"/>
        <v>51</v>
      </c>
      <c r="T369" s="73">
        <f t="shared" si="622"/>
        <v>99</v>
      </c>
      <c r="X369" s="38"/>
      <c r="Y369" s="38"/>
      <c r="Z369" s="38"/>
    </row>
    <row r="370" spans="1:26" ht="15.75" customHeight="1" x14ac:dyDescent="0.25">
      <c r="A370" s="69">
        <v>7</v>
      </c>
      <c r="B370" s="70" t="s">
        <v>64</v>
      </c>
      <c r="C370" s="69" t="s">
        <v>65</v>
      </c>
      <c r="D370" s="71">
        <f t="shared" ref="D370:M370" si="638">SUM(D100+D127+D154)</f>
        <v>0</v>
      </c>
      <c r="E370" s="71">
        <f t="shared" si="638"/>
        <v>0</v>
      </c>
      <c r="F370" s="71">
        <f t="shared" si="638"/>
        <v>0</v>
      </c>
      <c r="G370" s="71">
        <f t="shared" si="638"/>
        <v>0</v>
      </c>
      <c r="H370" s="71">
        <f t="shared" si="638"/>
        <v>0</v>
      </c>
      <c r="I370" s="71">
        <f t="shared" si="638"/>
        <v>0</v>
      </c>
      <c r="J370" s="71">
        <f t="shared" si="638"/>
        <v>0</v>
      </c>
      <c r="K370" s="71">
        <f t="shared" si="638"/>
        <v>0</v>
      </c>
      <c r="L370" s="71">
        <f t="shared" si="638"/>
        <v>0</v>
      </c>
      <c r="M370" s="71">
        <f t="shared" si="638"/>
        <v>0</v>
      </c>
      <c r="N370" s="72">
        <f t="shared" si="618"/>
        <v>0</v>
      </c>
      <c r="O370" s="71">
        <f t="shared" ref="O370:P370" si="639">SUM(O100+O127+O154)</f>
        <v>0</v>
      </c>
      <c r="P370" s="71">
        <f t="shared" si="639"/>
        <v>0</v>
      </c>
      <c r="Q370" s="72">
        <f t="shared" si="620"/>
        <v>0</v>
      </c>
      <c r="R370" s="71">
        <f t="shared" ref="R370:S370" si="640">SUM(R100+R127+R154)</f>
        <v>0</v>
      </c>
      <c r="S370" s="71">
        <f t="shared" si="640"/>
        <v>0</v>
      </c>
      <c r="T370" s="73">
        <f t="shared" si="622"/>
        <v>0</v>
      </c>
      <c r="X370" s="38"/>
      <c r="Y370" s="38"/>
      <c r="Z370" s="38"/>
    </row>
    <row r="371" spans="1:26" ht="15.75" customHeight="1" x14ac:dyDescent="0.25">
      <c r="A371" s="69">
        <v>8</v>
      </c>
      <c r="B371" s="70" t="s">
        <v>66</v>
      </c>
      <c r="C371" s="69" t="s">
        <v>67</v>
      </c>
      <c r="D371" s="71">
        <f t="shared" ref="D371:M371" si="641">SUM(D101+D128+D155)</f>
        <v>0</v>
      </c>
      <c r="E371" s="71">
        <f t="shared" si="641"/>
        <v>0</v>
      </c>
      <c r="F371" s="71">
        <f t="shared" si="641"/>
        <v>0</v>
      </c>
      <c r="G371" s="71">
        <f t="shared" si="641"/>
        <v>0</v>
      </c>
      <c r="H371" s="71">
        <f t="shared" si="641"/>
        <v>1</v>
      </c>
      <c r="I371" s="71">
        <f t="shared" si="641"/>
        <v>1</v>
      </c>
      <c r="J371" s="71">
        <f t="shared" si="641"/>
        <v>0</v>
      </c>
      <c r="K371" s="71">
        <f t="shared" si="641"/>
        <v>0</v>
      </c>
      <c r="L371" s="71">
        <f t="shared" si="641"/>
        <v>1</v>
      </c>
      <c r="M371" s="71">
        <f t="shared" si="641"/>
        <v>1</v>
      </c>
      <c r="N371" s="72">
        <f t="shared" si="618"/>
        <v>2</v>
      </c>
      <c r="O371" s="71">
        <f t="shared" ref="O371:P371" si="642">SUM(O101+O128+O155)</f>
        <v>0</v>
      </c>
      <c r="P371" s="71">
        <f t="shared" si="642"/>
        <v>0</v>
      </c>
      <c r="Q371" s="72">
        <f t="shared" si="620"/>
        <v>0</v>
      </c>
      <c r="R371" s="71">
        <f t="shared" ref="R371:S371" si="643">SUM(R101+R128+R155)</f>
        <v>1</v>
      </c>
      <c r="S371" s="71">
        <f t="shared" si="643"/>
        <v>1</v>
      </c>
      <c r="T371" s="73">
        <f t="shared" si="622"/>
        <v>2</v>
      </c>
      <c r="X371" s="38"/>
      <c r="Y371" s="38"/>
      <c r="Z371" s="38"/>
    </row>
    <row r="372" spans="1:26" ht="15.75" customHeight="1" x14ac:dyDescent="0.25">
      <c r="A372" s="69">
        <v>9</v>
      </c>
      <c r="B372" s="70" t="s">
        <v>68</v>
      </c>
      <c r="C372" s="69" t="s">
        <v>69</v>
      </c>
      <c r="D372" s="71">
        <f t="shared" ref="D372:M372" si="644">SUM(D102+D129+D156)</f>
        <v>0</v>
      </c>
      <c r="E372" s="71">
        <f t="shared" si="644"/>
        <v>0</v>
      </c>
      <c r="F372" s="71">
        <f t="shared" si="644"/>
        <v>0</v>
      </c>
      <c r="G372" s="71">
        <f t="shared" si="644"/>
        <v>0</v>
      </c>
      <c r="H372" s="71">
        <f t="shared" si="644"/>
        <v>15</v>
      </c>
      <c r="I372" s="71">
        <f t="shared" si="644"/>
        <v>24</v>
      </c>
      <c r="J372" s="71">
        <f t="shared" si="644"/>
        <v>1</v>
      </c>
      <c r="K372" s="71">
        <f t="shared" si="644"/>
        <v>0</v>
      </c>
      <c r="L372" s="71">
        <f t="shared" si="644"/>
        <v>16</v>
      </c>
      <c r="M372" s="71">
        <f t="shared" si="644"/>
        <v>24</v>
      </c>
      <c r="N372" s="72">
        <f t="shared" si="618"/>
        <v>40</v>
      </c>
      <c r="O372" s="71">
        <f t="shared" ref="O372:P372" si="645">SUM(O102+O129+O156)</f>
        <v>0</v>
      </c>
      <c r="P372" s="71">
        <f t="shared" si="645"/>
        <v>0</v>
      </c>
      <c r="Q372" s="72">
        <f t="shared" si="620"/>
        <v>0</v>
      </c>
      <c r="R372" s="71">
        <f t="shared" ref="R372:S372" si="646">SUM(R102+R129+R156)</f>
        <v>16</v>
      </c>
      <c r="S372" s="71">
        <f t="shared" si="646"/>
        <v>24</v>
      </c>
      <c r="T372" s="73">
        <f t="shared" si="622"/>
        <v>40</v>
      </c>
      <c r="X372" s="38"/>
      <c r="Y372" s="38"/>
      <c r="Z372" s="38"/>
    </row>
    <row r="373" spans="1:26" ht="15.75" customHeight="1" x14ac:dyDescent="0.25">
      <c r="A373" s="69">
        <v>10</v>
      </c>
      <c r="B373" s="70" t="s">
        <v>70</v>
      </c>
      <c r="C373" s="69" t="s">
        <v>71</v>
      </c>
      <c r="D373" s="71">
        <f t="shared" ref="D373:M373" si="647">SUM(D103+D130+D157)</f>
        <v>0</v>
      </c>
      <c r="E373" s="71">
        <f t="shared" si="647"/>
        <v>0</v>
      </c>
      <c r="F373" s="71">
        <f t="shared" si="647"/>
        <v>0</v>
      </c>
      <c r="G373" s="71">
        <f t="shared" si="647"/>
        <v>0</v>
      </c>
      <c r="H373" s="71">
        <f t="shared" si="647"/>
        <v>0</v>
      </c>
      <c r="I373" s="71">
        <f t="shared" si="647"/>
        <v>0</v>
      </c>
      <c r="J373" s="71">
        <f t="shared" si="647"/>
        <v>0</v>
      </c>
      <c r="K373" s="71">
        <f t="shared" si="647"/>
        <v>0</v>
      </c>
      <c r="L373" s="71">
        <f t="shared" si="647"/>
        <v>0</v>
      </c>
      <c r="M373" s="71">
        <f t="shared" si="647"/>
        <v>0</v>
      </c>
      <c r="N373" s="72">
        <f t="shared" si="618"/>
        <v>0</v>
      </c>
      <c r="O373" s="71">
        <f t="shared" ref="O373:P373" si="648">SUM(O103+O130+O157)</f>
        <v>0</v>
      </c>
      <c r="P373" s="71">
        <f t="shared" si="648"/>
        <v>0</v>
      </c>
      <c r="Q373" s="72">
        <f t="shared" si="620"/>
        <v>0</v>
      </c>
      <c r="R373" s="71">
        <f t="shared" ref="R373:S373" si="649">SUM(R103+R130+R157)</f>
        <v>0</v>
      </c>
      <c r="S373" s="71">
        <f t="shared" si="649"/>
        <v>0</v>
      </c>
      <c r="T373" s="73">
        <f t="shared" si="622"/>
        <v>0</v>
      </c>
      <c r="X373" s="38"/>
      <c r="Y373" s="38"/>
      <c r="Z373" s="38"/>
    </row>
    <row r="374" spans="1:26" ht="15.75" customHeight="1" x14ac:dyDescent="0.25">
      <c r="A374" s="69">
        <v>11</v>
      </c>
      <c r="B374" s="70" t="s">
        <v>72</v>
      </c>
      <c r="C374" s="69" t="s">
        <v>73</v>
      </c>
      <c r="D374" s="71">
        <f t="shared" ref="D374:M374" si="650">SUM(D104+D131+D158)</f>
        <v>0</v>
      </c>
      <c r="E374" s="71">
        <f t="shared" si="650"/>
        <v>0</v>
      </c>
      <c r="F374" s="71">
        <f t="shared" si="650"/>
        <v>0</v>
      </c>
      <c r="G374" s="71">
        <f t="shared" si="650"/>
        <v>0</v>
      </c>
      <c r="H374" s="71">
        <f t="shared" si="650"/>
        <v>0</v>
      </c>
      <c r="I374" s="71">
        <f t="shared" si="650"/>
        <v>0</v>
      </c>
      <c r="J374" s="71">
        <f t="shared" si="650"/>
        <v>0</v>
      </c>
      <c r="K374" s="71">
        <f t="shared" si="650"/>
        <v>1</v>
      </c>
      <c r="L374" s="71">
        <f t="shared" si="650"/>
        <v>0</v>
      </c>
      <c r="M374" s="71">
        <f t="shared" si="650"/>
        <v>1</v>
      </c>
      <c r="N374" s="72">
        <f t="shared" si="618"/>
        <v>1</v>
      </c>
      <c r="O374" s="71">
        <f t="shared" ref="O374:P374" si="651">SUM(O104+O131+O158)</f>
        <v>0</v>
      </c>
      <c r="P374" s="71">
        <f t="shared" si="651"/>
        <v>0</v>
      </c>
      <c r="Q374" s="72">
        <f t="shared" si="620"/>
        <v>0</v>
      </c>
      <c r="R374" s="71">
        <f t="shared" ref="R374:S374" si="652">SUM(R104+R131+R158)</f>
        <v>0</v>
      </c>
      <c r="S374" s="71">
        <f t="shared" si="652"/>
        <v>1</v>
      </c>
      <c r="T374" s="73">
        <f t="shared" si="622"/>
        <v>1</v>
      </c>
      <c r="X374" s="38"/>
      <c r="Y374" s="38"/>
      <c r="Z374" s="38"/>
    </row>
    <row r="375" spans="1:26" ht="15.75" customHeight="1" x14ac:dyDescent="0.25">
      <c r="A375" s="69">
        <v>12</v>
      </c>
      <c r="B375" s="70" t="s">
        <v>74</v>
      </c>
      <c r="C375" s="69" t="s">
        <v>75</v>
      </c>
      <c r="D375" s="71">
        <f t="shared" ref="D375:M375" si="653">SUM(D105+D132+D159)</f>
        <v>0</v>
      </c>
      <c r="E375" s="71">
        <f t="shared" si="653"/>
        <v>0</v>
      </c>
      <c r="F375" s="71">
        <f t="shared" si="653"/>
        <v>0</v>
      </c>
      <c r="G375" s="71">
        <f t="shared" si="653"/>
        <v>0</v>
      </c>
      <c r="H375" s="71">
        <f t="shared" si="653"/>
        <v>0</v>
      </c>
      <c r="I375" s="71">
        <f t="shared" si="653"/>
        <v>1</v>
      </c>
      <c r="J375" s="71">
        <f t="shared" si="653"/>
        <v>0</v>
      </c>
      <c r="K375" s="71">
        <f t="shared" si="653"/>
        <v>0</v>
      </c>
      <c r="L375" s="71">
        <f t="shared" si="653"/>
        <v>0</v>
      </c>
      <c r="M375" s="71">
        <f t="shared" si="653"/>
        <v>1</v>
      </c>
      <c r="N375" s="72">
        <f t="shared" si="618"/>
        <v>1</v>
      </c>
      <c r="O375" s="71">
        <f t="shared" ref="O375:P375" si="654">SUM(O105+O132+O159)</f>
        <v>0</v>
      </c>
      <c r="P375" s="71">
        <f t="shared" si="654"/>
        <v>0</v>
      </c>
      <c r="Q375" s="72">
        <f t="shared" si="620"/>
        <v>0</v>
      </c>
      <c r="R375" s="71">
        <f t="shared" ref="R375:S375" si="655">SUM(R105+R132+R159)</f>
        <v>0</v>
      </c>
      <c r="S375" s="71">
        <f t="shared" si="655"/>
        <v>1</v>
      </c>
      <c r="T375" s="73">
        <f t="shared" si="622"/>
        <v>1</v>
      </c>
      <c r="X375" s="38"/>
      <c r="Y375" s="38"/>
      <c r="Z375" s="38"/>
    </row>
    <row r="376" spans="1:26" ht="15.75" customHeight="1" x14ac:dyDescent="0.25">
      <c r="A376" s="69">
        <v>13</v>
      </c>
      <c r="B376" s="70" t="s">
        <v>76</v>
      </c>
      <c r="C376" s="69" t="s">
        <v>77</v>
      </c>
      <c r="D376" s="71">
        <f t="shared" ref="D376:M376" si="656">SUM(D106+D133+D160)</f>
        <v>0</v>
      </c>
      <c r="E376" s="71">
        <f t="shared" si="656"/>
        <v>0</v>
      </c>
      <c r="F376" s="71">
        <f t="shared" si="656"/>
        <v>0</v>
      </c>
      <c r="G376" s="71">
        <f t="shared" si="656"/>
        <v>0</v>
      </c>
      <c r="H376" s="71">
        <f t="shared" si="656"/>
        <v>1</v>
      </c>
      <c r="I376" s="71">
        <f t="shared" si="656"/>
        <v>3</v>
      </c>
      <c r="J376" s="71">
        <f t="shared" si="656"/>
        <v>0</v>
      </c>
      <c r="K376" s="71">
        <f t="shared" si="656"/>
        <v>0</v>
      </c>
      <c r="L376" s="71">
        <f t="shared" si="656"/>
        <v>1</v>
      </c>
      <c r="M376" s="71">
        <f t="shared" si="656"/>
        <v>3</v>
      </c>
      <c r="N376" s="72">
        <f t="shared" si="618"/>
        <v>4</v>
      </c>
      <c r="O376" s="71">
        <f t="shared" ref="O376:P376" si="657">SUM(O106+O133+O160)</f>
        <v>0</v>
      </c>
      <c r="P376" s="71">
        <f t="shared" si="657"/>
        <v>0</v>
      </c>
      <c r="Q376" s="72">
        <f t="shared" si="620"/>
        <v>0</v>
      </c>
      <c r="R376" s="71">
        <f t="shared" ref="R376:S376" si="658">SUM(R106+R133+R160)</f>
        <v>1</v>
      </c>
      <c r="S376" s="71">
        <f t="shared" si="658"/>
        <v>3</v>
      </c>
      <c r="T376" s="73">
        <f t="shared" si="622"/>
        <v>4</v>
      </c>
      <c r="X376" s="38"/>
      <c r="Y376" s="38"/>
      <c r="Z376" s="38"/>
    </row>
    <row r="377" spans="1:26" ht="15.75" customHeight="1" x14ac:dyDescent="0.25">
      <c r="A377" s="69">
        <v>14</v>
      </c>
      <c r="B377" s="70" t="s">
        <v>78</v>
      </c>
      <c r="C377" s="69" t="s">
        <v>79</v>
      </c>
      <c r="D377" s="71">
        <f t="shared" ref="D377:M377" si="659">SUM(D107+D134+D161)</f>
        <v>0</v>
      </c>
      <c r="E377" s="71">
        <f t="shared" si="659"/>
        <v>0</v>
      </c>
      <c r="F377" s="71">
        <f t="shared" si="659"/>
        <v>0</v>
      </c>
      <c r="G377" s="71">
        <f t="shared" si="659"/>
        <v>0</v>
      </c>
      <c r="H377" s="71">
        <f t="shared" si="659"/>
        <v>0</v>
      </c>
      <c r="I377" s="71">
        <f t="shared" si="659"/>
        <v>0</v>
      </c>
      <c r="J377" s="71">
        <f t="shared" si="659"/>
        <v>0</v>
      </c>
      <c r="K377" s="71">
        <f t="shared" si="659"/>
        <v>0</v>
      </c>
      <c r="L377" s="71">
        <f t="shared" si="659"/>
        <v>0</v>
      </c>
      <c r="M377" s="71">
        <f t="shared" si="659"/>
        <v>0</v>
      </c>
      <c r="N377" s="72">
        <f t="shared" si="618"/>
        <v>0</v>
      </c>
      <c r="O377" s="71">
        <f t="shared" ref="O377:P377" si="660">SUM(O107+O134+O161)</f>
        <v>0</v>
      </c>
      <c r="P377" s="71">
        <f t="shared" si="660"/>
        <v>0</v>
      </c>
      <c r="Q377" s="72">
        <f t="shared" si="620"/>
        <v>0</v>
      </c>
      <c r="R377" s="71">
        <f t="shared" ref="R377:S377" si="661">SUM(R107+R134+R161)</f>
        <v>0</v>
      </c>
      <c r="S377" s="71">
        <f t="shared" si="661"/>
        <v>0</v>
      </c>
      <c r="T377" s="73">
        <f t="shared" si="622"/>
        <v>0</v>
      </c>
      <c r="X377" s="38"/>
      <c r="Y377" s="38"/>
      <c r="Z377" s="38"/>
    </row>
    <row r="378" spans="1:26" ht="15.75" customHeight="1" x14ac:dyDescent="0.25">
      <c r="A378" s="69">
        <v>15</v>
      </c>
      <c r="B378" s="70" t="s">
        <v>80</v>
      </c>
      <c r="C378" s="69" t="s">
        <v>81</v>
      </c>
      <c r="D378" s="71">
        <f t="shared" ref="D378:M378" si="662">SUM(D108+D135+D162)</f>
        <v>0</v>
      </c>
      <c r="E378" s="71">
        <f t="shared" si="662"/>
        <v>0</v>
      </c>
      <c r="F378" s="71">
        <f t="shared" si="662"/>
        <v>0</v>
      </c>
      <c r="G378" s="71">
        <f t="shared" si="662"/>
        <v>0</v>
      </c>
      <c r="H378" s="71">
        <f t="shared" si="662"/>
        <v>0</v>
      </c>
      <c r="I378" s="71">
        <f t="shared" si="662"/>
        <v>0</v>
      </c>
      <c r="J378" s="71">
        <f t="shared" si="662"/>
        <v>0</v>
      </c>
      <c r="K378" s="71">
        <f t="shared" si="662"/>
        <v>0</v>
      </c>
      <c r="L378" s="71">
        <f t="shared" si="662"/>
        <v>0</v>
      </c>
      <c r="M378" s="71">
        <f t="shared" si="662"/>
        <v>0</v>
      </c>
      <c r="N378" s="72">
        <f t="shared" si="618"/>
        <v>0</v>
      </c>
      <c r="O378" s="71">
        <f t="shared" ref="O378:P378" si="663">SUM(O108+O135+O162)</f>
        <v>0</v>
      </c>
      <c r="P378" s="71">
        <f t="shared" si="663"/>
        <v>0</v>
      </c>
      <c r="Q378" s="72">
        <f t="shared" si="620"/>
        <v>0</v>
      </c>
      <c r="R378" s="71">
        <f t="shared" ref="R378:S378" si="664">SUM(R108+R135+R162)</f>
        <v>0</v>
      </c>
      <c r="S378" s="71">
        <f t="shared" si="664"/>
        <v>0</v>
      </c>
      <c r="T378" s="73">
        <f t="shared" si="622"/>
        <v>0</v>
      </c>
      <c r="X378" s="38"/>
      <c r="Y378" s="38"/>
      <c r="Z378" s="38"/>
    </row>
    <row r="379" spans="1:26" ht="15.75" customHeight="1" x14ac:dyDescent="0.25">
      <c r="A379" s="69">
        <v>16</v>
      </c>
      <c r="B379" s="70" t="s">
        <v>82</v>
      </c>
      <c r="C379" s="69" t="s">
        <v>83</v>
      </c>
      <c r="D379" s="71">
        <f t="shared" ref="D379:M379" si="665">SUM(D109+D136+D163)</f>
        <v>0</v>
      </c>
      <c r="E379" s="71">
        <f t="shared" si="665"/>
        <v>0</v>
      </c>
      <c r="F379" s="71">
        <f t="shared" si="665"/>
        <v>0</v>
      </c>
      <c r="G379" s="71">
        <f t="shared" si="665"/>
        <v>0</v>
      </c>
      <c r="H379" s="71">
        <f t="shared" si="665"/>
        <v>0</v>
      </c>
      <c r="I379" s="71">
        <f t="shared" si="665"/>
        <v>0</v>
      </c>
      <c r="J379" s="71">
        <f t="shared" si="665"/>
        <v>0</v>
      </c>
      <c r="K379" s="71">
        <f t="shared" si="665"/>
        <v>0</v>
      </c>
      <c r="L379" s="71">
        <f t="shared" si="665"/>
        <v>0</v>
      </c>
      <c r="M379" s="71">
        <f t="shared" si="665"/>
        <v>0</v>
      </c>
      <c r="N379" s="72">
        <f t="shared" si="618"/>
        <v>0</v>
      </c>
      <c r="O379" s="71">
        <f t="shared" ref="O379:P379" si="666">SUM(O109+O136+O163)</f>
        <v>0</v>
      </c>
      <c r="P379" s="71">
        <f t="shared" si="666"/>
        <v>0</v>
      </c>
      <c r="Q379" s="72">
        <f t="shared" si="620"/>
        <v>0</v>
      </c>
      <c r="R379" s="71">
        <f t="shared" ref="R379:S379" si="667">SUM(R109+R136+R163)</f>
        <v>0</v>
      </c>
      <c r="S379" s="71">
        <f t="shared" si="667"/>
        <v>0</v>
      </c>
      <c r="T379" s="73">
        <f t="shared" si="622"/>
        <v>0</v>
      </c>
      <c r="X379" s="38"/>
      <c r="Y379" s="38"/>
      <c r="Z379" s="38"/>
    </row>
    <row r="380" spans="1:26" ht="15.75" customHeight="1" x14ac:dyDescent="0.25">
      <c r="A380" s="69">
        <v>17</v>
      </c>
      <c r="B380" s="70" t="s">
        <v>84</v>
      </c>
      <c r="C380" s="69" t="s">
        <v>85</v>
      </c>
      <c r="D380" s="71">
        <f t="shared" ref="D380:M380" si="668">SUM(D110+D137+D164)</f>
        <v>0</v>
      </c>
      <c r="E380" s="71">
        <f t="shared" si="668"/>
        <v>0</v>
      </c>
      <c r="F380" s="71">
        <f t="shared" si="668"/>
        <v>0</v>
      </c>
      <c r="G380" s="71">
        <f t="shared" si="668"/>
        <v>0</v>
      </c>
      <c r="H380" s="71">
        <f t="shared" si="668"/>
        <v>0</v>
      </c>
      <c r="I380" s="71">
        <f t="shared" si="668"/>
        <v>0</v>
      </c>
      <c r="J380" s="71">
        <f t="shared" si="668"/>
        <v>0</v>
      </c>
      <c r="K380" s="71">
        <f t="shared" si="668"/>
        <v>0</v>
      </c>
      <c r="L380" s="71">
        <f t="shared" si="668"/>
        <v>0</v>
      </c>
      <c r="M380" s="71">
        <f t="shared" si="668"/>
        <v>0</v>
      </c>
      <c r="N380" s="72">
        <f t="shared" si="618"/>
        <v>0</v>
      </c>
      <c r="O380" s="71">
        <f t="shared" ref="O380:P380" si="669">SUM(O110+O137+O164)</f>
        <v>0</v>
      </c>
      <c r="P380" s="71">
        <f t="shared" si="669"/>
        <v>0</v>
      </c>
      <c r="Q380" s="72">
        <f t="shared" si="620"/>
        <v>0</v>
      </c>
      <c r="R380" s="71">
        <f t="shared" ref="R380:S380" si="670">SUM(R110+R137+R164)</f>
        <v>0</v>
      </c>
      <c r="S380" s="71">
        <f t="shared" si="670"/>
        <v>0</v>
      </c>
      <c r="T380" s="73">
        <f t="shared" si="622"/>
        <v>0</v>
      </c>
      <c r="X380" s="38"/>
      <c r="Y380" s="38"/>
      <c r="Z380" s="38"/>
    </row>
    <row r="381" spans="1:26" ht="15.75" customHeight="1" x14ac:dyDescent="0.25">
      <c r="A381" s="69">
        <v>18</v>
      </c>
      <c r="B381" s="70" t="s">
        <v>86</v>
      </c>
      <c r="C381" s="69" t="s">
        <v>87</v>
      </c>
      <c r="D381" s="71">
        <f t="shared" ref="D381:M381" si="671">SUM(D111+D138+D165)</f>
        <v>0</v>
      </c>
      <c r="E381" s="71">
        <f t="shared" si="671"/>
        <v>0</v>
      </c>
      <c r="F381" s="71">
        <f t="shared" si="671"/>
        <v>0</v>
      </c>
      <c r="G381" s="71">
        <f t="shared" si="671"/>
        <v>0</v>
      </c>
      <c r="H381" s="71">
        <f t="shared" si="671"/>
        <v>0</v>
      </c>
      <c r="I381" s="71">
        <f t="shared" si="671"/>
        <v>0</v>
      </c>
      <c r="J381" s="71">
        <f t="shared" si="671"/>
        <v>0</v>
      </c>
      <c r="K381" s="71">
        <f t="shared" si="671"/>
        <v>0</v>
      </c>
      <c r="L381" s="71">
        <f t="shared" si="671"/>
        <v>0</v>
      </c>
      <c r="M381" s="71">
        <f t="shared" si="671"/>
        <v>0</v>
      </c>
      <c r="N381" s="72">
        <f t="shared" si="618"/>
        <v>0</v>
      </c>
      <c r="O381" s="71">
        <f t="shared" ref="O381:P381" si="672">SUM(O111+O138+O165)</f>
        <v>0</v>
      </c>
      <c r="P381" s="71">
        <f t="shared" si="672"/>
        <v>0</v>
      </c>
      <c r="Q381" s="72">
        <f t="shared" si="620"/>
        <v>0</v>
      </c>
      <c r="R381" s="71">
        <f t="shared" ref="R381:S381" si="673">SUM(R111+R138+R165)</f>
        <v>0</v>
      </c>
      <c r="S381" s="71">
        <f t="shared" si="673"/>
        <v>0</v>
      </c>
      <c r="T381" s="73">
        <f t="shared" si="622"/>
        <v>0</v>
      </c>
      <c r="X381" s="38"/>
      <c r="Y381" s="38"/>
      <c r="Z381" s="38"/>
    </row>
    <row r="382" spans="1:26" ht="15.75" customHeight="1" x14ac:dyDescent="0.25">
      <c r="A382" s="69">
        <v>19</v>
      </c>
      <c r="B382" s="70" t="s">
        <v>88</v>
      </c>
      <c r="C382" s="69" t="s">
        <v>89</v>
      </c>
      <c r="D382" s="71">
        <f t="shared" ref="D382:M382" si="674">SUM(D112+D139+D166)</f>
        <v>0</v>
      </c>
      <c r="E382" s="71">
        <f t="shared" si="674"/>
        <v>0</v>
      </c>
      <c r="F382" s="71">
        <f t="shared" si="674"/>
        <v>0</v>
      </c>
      <c r="G382" s="71">
        <f t="shared" si="674"/>
        <v>0</v>
      </c>
      <c r="H382" s="71">
        <f t="shared" si="674"/>
        <v>0</v>
      </c>
      <c r="I382" s="71">
        <f t="shared" si="674"/>
        <v>0</v>
      </c>
      <c r="J382" s="71">
        <f t="shared" si="674"/>
        <v>0</v>
      </c>
      <c r="K382" s="71">
        <f t="shared" si="674"/>
        <v>0</v>
      </c>
      <c r="L382" s="71">
        <f t="shared" si="674"/>
        <v>0</v>
      </c>
      <c r="M382" s="71">
        <f t="shared" si="674"/>
        <v>0</v>
      </c>
      <c r="N382" s="72">
        <f t="shared" si="618"/>
        <v>0</v>
      </c>
      <c r="O382" s="71">
        <f t="shared" ref="O382:P382" si="675">SUM(O112+O139+O166)</f>
        <v>0</v>
      </c>
      <c r="P382" s="71">
        <f t="shared" si="675"/>
        <v>0</v>
      </c>
      <c r="Q382" s="72">
        <f t="shared" si="620"/>
        <v>0</v>
      </c>
      <c r="R382" s="71">
        <f t="shared" ref="R382:S382" si="676">SUM(R112+R139+R166)</f>
        <v>0</v>
      </c>
      <c r="S382" s="71">
        <f t="shared" si="676"/>
        <v>0</v>
      </c>
      <c r="T382" s="73">
        <f t="shared" si="622"/>
        <v>0</v>
      </c>
      <c r="X382" s="38"/>
      <c r="Y382" s="38"/>
      <c r="Z382" s="38"/>
    </row>
    <row r="383" spans="1:26" ht="15.75" customHeight="1" x14ac:dyDescent="0.25">
      <c r="A383" s="69">
        <v>20</v>
      </c>
      <c r="B383" s="70" t="s">
        <v>90</v>
      </c>
      <c r="C383" s="11"/>
      <c r="D383" s="71">
        <f t="shared" ref="D383:M383" si="677">SUM(D113+D140+D167)</f>
        <v>0</v>
      </c>
      <c r="E383" s="71">
        <f t="shared" si="677"/>
        <v>0</v>
      </c>
      <c r="F383" s="71">
        <f t="shared" si="677"/>
        <v>0</v>
      </c>
      <c r="G383" s="71">
        <f t="shared" si="677"/>
        <v>2</v>
      </c>
      <c r="H383" s="71">
        <f t="shared" si="677"/>
        <v>0</v>
      </c>
      <c r="I383" s="71">
        <f t="shared" si="677"/>
        <v>0</v>
      </c>
      <c r="J383" s="71">
        <f t="shared" si="677"/>
        <v>0</v>
      </c>
      <c r="K383" s="71">
        <f t="shared" si="677"/>
        <v>0</v>
      </c>
      <c r="L383" s="71">
        <f t="shared" si="677"/>
        <v>0</v>
      </c>
      <c r="M383" s="71">
        <f t="shared" si="677"/>
        <v>2</v>
      </c>
      <c r="N383" s="72">
        <f t="shared" si="618"/>
        <v>2</v>
      </c>
      <c r="O383" s="71">
        <f t="shared" ref="O383:P383" si="678">SUM(O113+O140+O167)</f>
        <v>0</v>
      </c>
      <c r="P383" s="71">
        <f t="shared" si="678"/>
        <v>0</v>
      </c>
      <c r="Q383" s="72">
        <f t="shared" si="620"/>
        <v>0</v>
      </c>
      <c r="R383" s="71">
        <f t="shared" ref="R383:S383" si="679">SUM(R113+R140+R167)</f>
        <v>0</v>
      </c>
      <c r="S383" s="71">
        <f t="shared" si="679"/>
        <v>2</v>
      </c>
      <c r="T383" s="73">
        <f t="shared" si="622"/>
        <v>2</v>
      </c>
      <c r="X383" s="38"/>
      <c r="Y383" s="38"/>
      <c r="Z383" s="38"/>
    </row>
    <row r="384" spans="1:26" ht="15.75" customHeight="1" x14ac:dyDescent="0.25">
      <c r="A384" s="74"/>
      <c r="B384" s="75" t="s">
        <v>4</v>
      </c>
      <c r="C384" s="74"/>
      <c r="D384" s="76">
        <f t="shared" ref="D384:M384" si="680">SUM(D364:D383)</f>
        <v>22</v>
      </c>
      <c r="E384" s="76">
        <f t="shared" si="680"/>
        <v>28</v>
      </c>
      <c r="F384" s="76">
        <f t="shared" si="680"/>
        <v>60</v>
      </c>
      <c r="G384" s="76">
        <f t="shared" si="680"/>
        <v>94</v>
      </c>
      <c r="H384" s="76">
        <f t="shared" si="680"/>
        <v>308</v>
      </c>
      <c r="I384" s="76">
        <f t="shared" si="680"/>
        <v>373</v>
      </c>
      <c r="J384" s="76">
        <f t="shared" si="680"/>
        <v>1</v>
      </c>
      <c r="K384" s="76">
        <f t="shared" si="680"/>
        <v>1</v>
      </c>
      <c r="L384" s="76">
        <f t="shared" si="680"/>
        <v>391</v>
      </c>
      <c r="M384" s="76">
        <f t="shared" si="680"/>
        <v>496</v>
      </c>
      <c r="N384" s="76">
        <f t="shared" si="618"/>
        <v>887</v>
      </c>
      <c r="O384" s="76">
        <f t="shared" ref="O384:P384" si="681">SUM(O364:O383)</f>
        <v>0</v>
      </c>
      <c r="P384" s="76">
        <f t="shared" si="681"/>
        <v>0</v>
      </c>
      <c r="Q384" s="76">
        <f t="shared" si="620"/>
        <v>0</v>
      </c>
      <c r="R384" s="76">
        <f t="shared" ref="R384:S384" si="682">SUM(R364:R383)</f>
        <v>391</v>
      </c>
      <c r="S384" s="76">
        <f t="shared" si="682"/>
        <v>496</v>
      </c>
      <c r="T384" s="76">
        <f t="shared" si="622"/>
        <v>887</v>
      </c>
      <c r="X384" s="38"/>
      <c r="Y384" s="38"/>
      <c r="Z384" s="38"/>
    </row>
    <row r="385" spans="1:26" ht="15.75" customHeight="1" x14ac:dyDescent="0.25">
      <c r="A385" s="77"/>
      <c r="B385" s="77"/>
      <c r="C385" s="77"/>
      <c r="D385" s="78"/>
      <c r="E385" s="78"/>
      <c r="F385" s="78"/>
      <c r="G385" s="78"/>
      <c r="H385" s="78"/>
      <c r="I385" s="78"/>
      <c r="J385" s="78"/>
      <c r="K385" s="78"/>
      <c r="L385" s="78"/>
      <c r="M385" s="78"/>
      <c r="N385" s="78"/>
      <c r="O385" s="78"/>
      <c r="P385" s="78"/>
      <c r="Q385" s="78"/>
      <c r="R385" s="78"/>
      <c r="S385" s="78"/>
      <c r="T385" s="78"/>
      <c r="X385" s="38"/>
      <c r="Y385" s="38"/>
      <c r="Z385" s="38"/>
    </row>
    <row r="386" spans="1:26" ht="15.75" customHeight="1" x14ac:dyDescent="0.25">
      <c r="A386" s="2"/>
      <c r="B386" s="2"/>
      <c r="C386" s="2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X386" s="38"/>
      <c r="Y386" s="38"/>
      <c r="Z386" s="38"/>
    </row>
    <row r="387" spans="1:26" ht="15.75" customHeight="1" x14ac:dyDescent="0.25">
      <c r="A387" s="118" t="s">
        <v>93</v>
      </c>
      <c r="B387" s="97"/>
      <c r="C387" s="67"/>
      <c r="D387" s="68"/>
      <c r="E387" s="68"/>
      <c r="F387" s="68"/>
      <c r="G387" s="68"/>
      <c r="H387" s="68"/>
      <c r="I387" s="68"/>
      <c r="J387" s="68"/>
      <c r="K387" s="68"/>
      <c r="L387" s="68"/>
      <c r="M387" s="68"/>
      <c r="N387" s="68"/>
      <c r="O387" s="68"/>
      <c r="P387" s="68"/>
      <c r="Q387" s="68"/>
      <c r="R387" s="68"/>
      <c r="S387" s="68"/>
      <c r="T387" s="68"/>
      <c r="X387" s="38"/>
      <c r="Y387" s="38"/>
      <c r="Z387" s="38"/>
    </row>
    <row r="388" spans="1:26" ht="15.75" customHeight="1" x14ac:dyDescent="0.25">
      <c r="A388" s="119" t="s">
        <v>1</v>
      </c>
      <c r="B388" s="119" t="s">
        <v>31</v>
      </c>
      <c r="C388" s="120" t="s">
        <v>42</v>
      </c>
      <c r="D388" s="102" t="s">
        <v>32</v>
      </c>
      <c r="E388" s="97"/>
      <c r="F388" s="97"/>
      <c r="G388" s="97"/>
      <c r="H388" s="97"/>
      <c r="I388" s="97"/>
      <c r="J388" s="97"/>
      <c r="K388" s="97"/>
      <c r="L388" s="97"/>
      <c r="M388" s="97"/>
      <c r="N388" s="98"/>
      <c r="O388" s="103" t="s">
        <v>44</v>
      </c>
      <c r="P388" s="104"/>
      <c r="Q388" s="105"/>
      <c r="R388" s="103" t="s">
        <v>45</v>
      </c>
      <c r="S388" s="104"/>
      <c r="T388" s="105"/>
      <c r="X388" s="38"/>
      <c r="Y388" s="38"/>
      <c r="Z388" s="38"/>
    </row>
    <row r="389" spans="1:26" ht="15.75" customHeight="1" x14ac:dyDescent="0.25">
      <c r="A389" s="110"/>
      <c r="B389" s="110"/>
      <c r="C389" s="110"/>
      <c r="D389" s="101" t="s">
        <v>46</v>
      </c>
      <c r="E389" s="92"/>
      <c r="F389" s="101" t="s">
        <v>47</v>
      </c>
      <c r="G389" s="92"/>
      <c r="H389" s="101" t="s">
        <v>48</v>
      </c>
      <c r="I389" s="92"/>
      <c r="J389" s="101" t="s">
        <v>49</v>
      </c>
      <c r="K389" s="92"/>
      <c r="L389" s="101" t="s">
        <v>39</v>
      </c>
      <c r="M389" s="91"/>
      <c r="N389" s="92"/>
      <c r="O389" s="96"/>
      <c r="P389" s="97"/>
      <c r="Q389" s="98"/>
      <c r="R389" s="96"/>
      <c r="S389" s="97"/>
      <c r="T389" s="98"/>
      <c r="X389" s="38"/>
      <c r="Y389" s="38"/>
      <c r="Z389" s="38"/>
    </row>
    <row r="390" spans="1:26" ht="15.75" customHeight="1" x14ac:dyDescent="0.25">
      <c r="A390" s="111"/>
      <c r="B390" s="111"/>
      <c r="C390" s="111"/>
      <c r="D390" s="60" t="s">
        <v>2</v>
      </c>
      <c r="E390" s="60" t="s">
        <v>3</v>
      </c>
      <c r="F390" s="60" t="s">
        <v>2</v>
      </c>
      <c r="G390" s="60" t="s">
        <v>3</v>
      </c>
      <c r="H390" s="60" t="s">
        <v>2</v>
      </c>
      <c r="I390" s="60" t="s">
        <v>3</v>
      </c>
      <c r="J390" s="60" t="s">
        <v>2</v>
      </c>
      <c r="K390" s="60" t="s">
        <v>3</v>
      </c>
      <c r="L390" s="60" t="s">
        <v>2</v>
      </c>
      <c r="M390" s="60" t="s">
        <v>3</v>
      </c>
      <c r="N390" s="60" t="s">
        <v>50</v>
      </c>
      <c r="O390" s="60" t="s">
        <v>2</v>
      </c>
      <c r="P390" s="60" t="s">
        <v>3</v>
      </c>
      <c r="Q390" s="60" t="s">
        <v>51</v>
      </c>
      <c r="R390" s="60" t="s">
        <v>2</v>
      </c>
      <c r="S390" s="60" t="s">
        <v>3</v>
      </c>
      <c r="T390" s="60" t="s">
        <v>51</v>
      </c>
      <c r="X390" s="38"/>
      <c r="Y390" s="38"/>
      <c r="Z390" s="38"/>
    </row>
    <row r="391" spans="1:26" ht="15.75" customHeight="1" x14ac:dyDescent="0.25">
      <c r="A391" s="69">
        <v>1</v>
      </c>
      <c r="B391" s="70" t="s">
        <v>52</v>
      </c>
      <c r="C391" s="69" t="s">
        <v>53</v>
      </c>
      <c r="D391" s="71">
        <f t="shared" ref="D391:K391" si="683">SUM(D175+D202+D229)</f>
        <v>15</v>
      </c>
      <c r="E391" s="71">
        <f t="shared" si="683"/>
        <v>25</v>
      </c>
      <c r="F391" s="71">
        <f t="shared" si="683"/>
        <v>61</v>
      </c>
      <c r="G391" s="71">
        <f t="shared" si="683"/>
        <v>103</v>
      </c>
      <c r="H391" s="71">
        <f t="shared" si="683"/>
        <v>0</v>
      </c>
      <c r="I391" s="71">
        <f t="shared" si="683"/>
        <v>0</v>
      </c>
      <c r="J391" s="71">
        <f t="shared" si="683"/>
        <v>0</v>
      </c>
      <c r="K391" s="71">
        <f t="shared" si="683"/>
        <v>0</v>
      </c>
      <c r="L391" s="72">
        <f t="shared" ref="L391:M391" si="684">D391+F391+H391+J391</f>
        <v>76</v>
      </c>
      <c r="M391" s="72">
        <f t="shared" si="684"/>
        <v>128</v>
      </c>
      <c r="N391" s="72">
        <f t="shared" ref="N391:N411" si="685">L391+M391</f>
        <v>204</v>
      </c>
      <c r="O391" s="71">
        <f t="shared" ref="O391:P391" si="686">SUM(O175+O202+O229)</f>
        <v>0</v>
      </c>
      <c r="P391" s="71">
        <f t="shared" si="686"/>
        <v>0</v>
      </c>
      <c r="Q391" s="72">
        <f t="shared" ref="Q391:Q411" si="687">O391+P391</f>
        <v>0</v>
      </c>
      <c r="R391" s="71">
        <f t="shared" ref="R391:S391" si="688">SUM(R175+R202+R229)</f>
        <v>76</v>
      </c>
      <c r="S391" s="71">
        <f t="shared" si="688"/>
        <v>128</v>
      </c>
      <c r="T391" s="73">
        <f t="shared" ref="T391:T411" si="689">R391+S391</f>
        <v>204</v>
      </c>
      <c r="X391" s="38"/>
      <c r="Y391" s="38"/>
      <c r="Z391" s="38"/>
    </row>
    <row r="392" spans="1:26" ht="15.75" customHeight="1" x14ac:dyDescent="0.25">
      <c r="A392" s="69">
        <v>2</v>
      </c>
      <c r="B392" s="70" t="s">
        <v>54</v>
      </c>
      <c r="C392" s="69" t="s">
        <v>55</v>
      </c>
      <c r="D392" s="71">
        <f t="shared" ref="D392:K392" si="690">SUM(D176+D203+D230)</f>
        <v>0</v>
      </c>
      <c r="E392" s="71">
        <f t="shared" si="690"/>
        <v>0</v>
      </c>
      <c r="F392" s="71">
        <f t="shared" si="690"/>
        <v>0</v>
      </c>
      <c r="G392" s="71">
        <f t="shared" si="690"/>
        <v>0</v>
      </c>
      <c r="H392" s="71">
        <f t="shared" si="690"/>
        <v>14</v>
      </c>
      <c r="I392" s="71">
        <f t="shared" si="690"/>
        <v>20</v>
      </c>
      <c r="J392" s="71">
        <f t="shared" si="690"/>
        <v>0</v>
      </c>
      <c r="K392" s="71">
        <f t="shared" si="690"/>
        <v>0</v>
      </c>
      <c r="L392" s="72">
        <f t="shared" ref="L392:M392" si="691">D392+F392+H392+J392</f>
        <v>14</v>
      </c>
      <c r="M392" s="72">
        <f t="shared" si="691"/>
        <v>20</v>
      </c>
      <c r="N392" s="72">
        <f t="shared" si="685"/>
        <v>34</v>
      </c>
      <c r="O392" s="71">
        <f t="shared" ref="O392:P392" si="692">SUM(O176+O203+O230)</f>
        <v>0</v>
      </c>
      <c r="P392" s="71">
        <f t="shared" si="692"/>
        <v>0</v>
      </c>
      <c r="Q392" s="72">
        <f t="shared" si="687"/>
        <v>0</v>
      </c>
      <c r="R392" s="71">
        <f t="shared" ref="R392:S392" si="693">SUM(R176+R203+R230)</f>
        <v>14</v>
      </c>
      <c r="S392" s="71">
        <f t="shared" si="693"/>
        <v>20</v>
      </c>
      <c r="T392" s="73">
        <f t="shared" si="689"/>
        <v>34</v>
      </c>
      <c r="X392" s="38"/>
      <c r="Y392" s="38"/>
      <c r="Z392" s="38"/>
    </row>
    <row r="393" spans="1:26" ht="15.75" customHeight="1" x14ac:dyDescent="0.25">
      <c r="A393" s="69">
        <v>3</v>
      </c>
      <c r="B393" s="70" t="s">
        <v>56</v>
      </c>
      <c r="C393" s="69" t="s">
        <v>57</v>
      </c>
      <c r="D393" s="71">
        <f t="shared" ref="D393:K393" si="694">SUM(D177+D204+D231)</f>
        <v>0</v>
      </c>
      <c r="E393" s="71">
        <f t="shared" si="694"/>
        <v>0</v>
      </c>
      <c r="F393" s="71">
        <f t="shared" si="694"/>
        <v>0</v>
      </c>
      <c r="G393" s="71">
        <f t="shared" si="694"/>
        <v>0</v>
      </c>
      <c r="H393" s="71">
        <f t="shared" si="694"/>
        <v>10</v>
      </c>
      <c r="I393" s="71">
        <f t="shared" si="694"/>
        <v>21</v>
      </c>
      <c r="J393" s="71">
        <f t="shared" si="694"/>
        <v>0</v>
      </c>
      <c r="K393" s="71">
        <f t="shared" si="694"/>
        <v>0</v>
      </c>
      <c r="L393" s="72">
        <f t="shared" ref="L393:M393" si="695">D393+F393+H393+J393</f>
        <v>10</v>
      </c>
      <c r="M393" s="72">
        <f t="shared" si="695"/>
        <v>21</v>
      </c>
      <c r="N393" s="72">
        <f t="shared" si="685"/>
        <v>31</v>
      </c>
      <c r="O393" s="71">
        <f t="shared" ref="O393:P393" si="696">SUM(O177+O204+O231)</f>
        <v>0</v>
      </c>
      <c r="P393" s="71">
        <f t="shared" si="696"/>
        <v>0</v>
      </c>
      <c r="Q393" s="72">
        <f t="shared" si="687"/>
        <v>0</v>
      </c>
      <c r="R393" s="71">
        <f t="shared" ref="R393:S393" si="697">SUM(R177+R204+R231)</f>
        <v>10</v>
      </c>
      <c r="S393" s="71">
        <f t="shared" si="697"/>
        <v>21</v>
      </c>
      <c r="T393" s="73">
        <f t="shared" si="689"/>
        <v>31</v>
      </c>
      <c r="X393" s="38"/>
      <c r="Y393" s="38"/>
      <c r="Z393" s="38"/>
    </row>
    <row r="394" spans="1:26" ht="15.75" customHeight="1" x14ac:dyDescent="0.25">
      <c r="A394" s="69">
        <v>4</v>
      </c>
      <c r="B394" s="70" t="s">
        <v>58</v>
      </c>
      <c r="C394" s="69" t="s">
        <v>59</v>
      </c>
      <c r="D394" s="71">
        <f t="shared" ref="D394:K394" si="698">SUM(D178+D205+D232)</f>
        <v>0</v>
      </c>
      <c r="E394" s="71">
        <f t="shared" si="698"/>
        <v>0</v>
      </c>
      <c r="F394" s="71">
        <f t="shared" si="698"/>
        <v>0</v>
      </c>
      <c r="G394" s="71">
        <f t="shared" si="698"/>
        <v>0</v>
      </c>
      <c r="H394" s="71">
        <f t="shared" si="698"/>
        <v>7</v>
      </c>
      <c r="I394" s="71">
        <f t="shared" si="698"/>
        <v>15</v>
      </c>
      <c r="J394" s="71">
        <f t="shared" si="698"/>
        <v>2</v>
      </c>
      <c r="K394" s="71">
        <f t="shared" si="698"/>
        <v>3</v>
      </c>
      <c r="L394" s="72">
        <f t="shared" ref="L394:M394" si="699">D394+F394+H394+J394</f>
        <v>9</v>
      </c>
      <c r="M394" s="72">
        <f t="shared" si="699"/>
        <v>18</v>
      </c>
      <c r="N394" s="72">
        <f t="shared" si="685"/>
        <v>27</v>
      </c>
      <c r="O394" s="71">
        <f t="shared" ref="O394:P394" si="700">SUM(O178+O205+O232)</f>
        <v>0</v>
      </c>
      <c r="P394" s="71">
        <f t="shared" si="700"/>
        <v>0</v>
      </c>
      <c r="Q394" s="72">
        <f t="shared" si="687"/>
        <v>0</v>
      </c>
      <c r="R394" s="71">
        <f t="shared" ref="R394:S394" si="701">SUM(R178+R205+R232)</f>
        <v>9</v>
      </c>
      <c r="S394" s="71">
        <f t="shared" si="701"/>
        <v>18</v>
      </c>
      <c r="T394" s="73">
        <f t="shared" si="689"/>
        <v>27</v>
      </c>
      <c r="X394" s="38"/>
      <c r="Y394" s="38"/>
      <c r="Z394" s="38"/>
    </row>
    <row r="395" spans="1:26" ht="15.75" customHeight="1" x14ac:dyDescent="0.25">
      <c r="A395" s="69">
        <v>5</v>
      </c>
      <c r="B395" s="70" t="s">
        <v>60</v>
      </c>
      <c r="C395" s="69" t="s">
        <v>61</v>
      </c>
      <c r="D395" s="71">
        <f t="shared" ref="D395:K395" si="702">SUM(D179+D206+D233)</f>
        <v>0</v>
      </c>
      <c r="E395" s="71">
        <f t="shared" si="702"/>
        <v>0</v>
      </c>
      <c r="F395" s="71">
        <f t="shared" si="702"/>
        <v>26</v>
      </c>
      <c r="G395" s="71">
        <f t="shared" si="702"/>
        <v>44</v>
      </c>
      <c r="H395" s="71">
        <f t="shared" si="702"/>
        <v>188</v>
      </c>
      <c r="I395" s="71">
        <f t="shared" si="702"/>
        <v>259</v>
      </c>
      <c r="J395" s="71">
        <f t="shared" si="702"/>
        <v>34</v>
      </c>
      <c r="K395" s="71">
        <f t="shared" si="702"/>
        <v>57</v>
      </c>
      <c r="L395" s="72">
        <f t="shared" ref="L395:M395" si="703">D395+F395+H395+J395</f>
        <v>248</v>
      </c>
      <c r="M395" s="72">
        <f t="shared" si="703"/>
        <v>360</v>
      </c>
      <c r="N395" s="72">
        <f t="shared" si="685"/>
        <v>608</v>
      </c>
      <c r="O395" s="71">
        <f t="shared" ref="O395:P395" si="704">SUM(O179+O206+O233)</f>
        <v>0</v>
      </c>
      <c r="P395" s="71">
        <f t="shared" si="704"/>
        <v>0</v>
      </c>
      <c r="Q395" s="72">
        <f t="shared" si="687"/>
        <v>0</v>
      </c>
      <c r="R395" s="71">
        <f t="shared" ref="R395:S395" si="705">SUM(R179+R206+R233)</f>
        <v>248</v>
      </c>
      <c r="S395" s="71">
        <f t="shared" si="705"/>
        <v>360</v>
      </c>
      <c r="T395" s="73">
        <f t="shared" si="689"/>
        <v>608</v>
      </c>
      <c r="X395" s="38"/>
      <c r="Y395" s="38"/>
      <c r="Z395" s="38"/>
    </row>
    <row r="396" spans="1:26" ht="15.75" customHeight="1" x14ac:dyDescent="0.25">
      <c r="A396" s="69">
        <v>6</v>
      </c>
      <c r="B396" s="70" t="s">
        <v>62</v>
      </c>
      <c r="C396" s="69" t="s">
        <v>63</v>
      </c>
      <c r="D396" s="71">
        <f t="shared" ref="D396:K396" si="706">SUM(D180+D207+D234)</f>
        <v>0</v>
      </c>
      <c r="E396" s="71">
        <f t="shared" si="706"/>
        <v>0</v>
      </c>
      <c r="F396" s="71">
        <f t="shared" si="706"/>
        <v>0</v>
      </c>
      <c r="G396" s="71">
        <f t="shared" si="706"/>
        <v>0</v>
      </c>
      <c r="H396" s="71">
        <f t="shared" si="706"/>
        <v>25</v>
      </c>
      <c r="I396" s="71">
        <f t="shared" si="706"/>
        <v>40</v>
      </c>
      <c r="J396" s="71">
        <f t="shared" si="706"/>
        <v>4</v>
      </c>
      <c r="K396" s="71">
        <f t="shared" si="706"/>
        <v>8</v>
      </c>
      <c r="L396" s="72">
        <f t="shared" ref="L396:M396" si="707">D396+F396+H396+J396</f>
        <v>29</v>
      </c>
      <c r="M396" s="72">
        <f t="shared" si="707"/>
        <v>48</v>
      </c>
      <c r="N396" s="72">
        <f t="shared" si="685"/>
        <v>77</v>
      </c>
      <c r="O396" s="71">
        <f t="shared" ref="O396:P396" si="708">SUM(O180+O207+O234)</f>
        <v>0</v>
      </c>
      <c r="P396" s="71">
        <f t="shared" si="708"/>
        <v>0</v>
      </c>
      <c r="Q396" s="72">
        <f t="shared" si="687"/>
        <v>0</v>
      </c>
      <c r="R396" s="71">
        <f t="shared" ref="R396:S396" si="709">SUM(R180+R207+R234)</f>
        <v>29</v>
      </c>
      <c r="S396" s="71">
        <f t="shared" si="709"/>
        <v>48</v>
      </c>
      <c r="T396" s="73">
        <f t="shared" si="689"/>
        <v>77</v>
      </c>
      <c r="X396" s="38"/>
      <c r="Y396" s="38"/>
      <c r="Z396" s="38"/>
    </row>
    <row r="397" spans="1:26" ht="15.75" customHeight="1" x14ac:dyDescent="0.25">
      <c r="A397" s="69">
        <v>7</v>
      </c>
      <c r="B397" s="70" t="s">
        <v>64</v>
      </c>
      <c r="C397" s="69" t="s">
        <v>65</v>
      </c>
      <c r="D397" s="71">
        <f t="shared" ref="D397:K397" si="710">SUM(D181+D208+D235)</f>
        <v>0</v>
      </c>
      <c r="E397" s="71">
        <f t="shared" si="710"/>
        <v>0</v>
      </c>
      <c r="F397" s="71">
        <f t="shared" si="710"/>
        <v>0</v>
      </c>
      <c r="G397" s="71">
        <f t="shared" si="710"/>
        <v>0</v>
      </c>
      <c r="H397" s="71">
        <f t="shared" si="710"/>
        <v>0</v>
      </c>
      <c r="I397" s="71">
        <f t="shared" si="710"/>
        <v>0</v>
      </c>
      <c r="J397" s="71">
        <f t="shared" si="710"/>
        <v>0</v>
      </c>
      <c r="K397" s="71">
        <f t="shared" si="710"/>
        <v>0</v>
      </c>
      <c r="L397" s="72">
        <f t="shared" ref="L397:M397" si="711">D397+F397+H397+J397</f>
        <v>0</v>
      </c>
      <c r="M397" s="72">
        <f t="shared" si="711"/>
        <v>0</v>
      </c>
      <c r="N397" s="72">
        <f t="shared" si="685"/>
        <v>0</v>
      </c>
      <c r="O397" s="71">
        <f t="shared" ref="O397:P397" si="712">SUM(O181+O208+O235)</f>
        <v>0</v>
      </c>
      <c r="P397" s="71">
        <f t="shared" si="712"/>
        <v>0</v>
      </c>
      <c r="Q397" s="72">
        <f t="shared" si="687"/>
        <v>0</v>
      </c>
      <c r="R397" s="71">
        <f t="shared" ref="R397:S397" si="713">SUM(R181+R208+R235)</f>
        <v>0</v>
      </c>
      <c r="S397" s="71">
        <f t="shared" si="713"/>
        <v>0</v>
      </c>
      <c r="T397" s="73">
        <f t="shared" si="689"/>
        <v>0</v>
      </c>
      <c r="X397" s="38"/>
      <c r="Y397" s="38"/>
      <c r="Z397" s="38"/>
    </row>
    <row r="398" spans="1:26" ht="15.75" customHeight="1" x14ac:dyDescent="0.25">
      <c r="A398" s="69">
        <v>8</v>
      </c>
      <c r="B398" s="70" t="s">
        <v>66</v>
      </c>
      <c r="C398" s="69" t="s">
        <v>67</v>
      </c>
      <c r="D398" s="71">
        <f t="shared" ref="D398:K398" si="714">SUM(D182+D209+D236)</f>
        <v>0</v>
      </c>
      <c r="E398" s="71">
        <f t="shared" si="714"/>
        <v>0</v>
      </c>
      <c r="F398" s="71">
        <f t="shared" si="714"/>
        <v>0</v>
      </c>
      <c r="G398" s="71">
        <f t="shared" si="714"/>
        <v>0</v>
      </c>
      <c r="H398" s="71">
        <f t="shared" si="714"/>
        <v>0</v>
      </c>
      <c r="I398" s="71">
        <f t="shared" si="714"/>
        <v>0</v>
      </c>
      <c r="J398" s="71">
        <f t="shared" si="714"/>
        <v>0</v>
      </c>
      <c r="K398" s="71">
        <f t="shared" si="714"/>
        <v>0</v>
      </c>
      <c r="L398" s="72">
        <f t="shared" ref="L398:M398" si="715">D398+F398+H398+J398</f>
        <v>0</v>
      </c>
      <c r="M398" s="72">
        <f t="shared" si="715"/>
        <v>0</v>
      </c>
      <c r="N398" s="72">
        <f t="shared" si="685"/>
        <v>0</v>
      </c>
      <c r="O398" s="71">
        <f t="shared" ref="O398:P398" si="716">SUM(O182+O209+O236)</f>
        <v>0</v>
      </c>
      <c r="P398" s="71">
        <f t="shared" si="716"/>
        <v>0</v>
      </c>
      <c r="Q398" s="72">
        <f t="shared" si="687"/>
        <v>0</v>
      </c>
      <c r="R398" s="71">
        <f t="shared" ref="R398:S398" si="717">SUM(R182+R209+R236)</f>
        <v>0</v>
      </c>
      <c r="S398" s="71">
        <f t="shared" si="717"/>
        <v>0</v>
      </c>
      <c r="T398" s="73">
        <f t="shared" si="689"/>
        <v>0</v>
      </c>
      <c r="X398" s="38"/>
      <c r="Y398" s="38"/>
      <c r="Z398" s="38"/>
    </row>
    <row r="399" spans="1:26" ht="15.75" customHeight="1" x14ac:dyDescent="0.25">
      <c r="A399" s="69">
        <v>9</v>
      </c>
      <c r="B399" s="70" t="s">
        <v>68</v>
      </c>
      <c r="C399" s="69" t="s">
        <v>69</v>
      </c>
      <c r="D399" s="71">
        <f t="shared" ref="D399:K399" si="718">SUM(D183+D210+D237)</f>
        <v>0</v>
      </c>
      <c r="E399" s="71">
        <f t="shared" si="718"/>
        <v>0</v>
      </c>
      <c r="F399" s="71">
        <f t="shared" si="718"/>
        <v>0</v>
      </c>
      <c r="G399" s="71">
        <f t="shared" si="718"/>
        <v>0</v>
      </c>
      <c r="H399" s="71">
        <f t="shared" si="718"/>
        <v>5</v>
      </c>
      <c r="I399" s="71">
        <f t="shared" si="718"/>
        <v>36</v>
      </c>
      <c r="J399" s="71">
        <f t="shared" si="718"/>
        <v>7</v>
      </c>
      <c r="K399" s="71">
        <f t="shared" si="718"/>
        <v>0</v>
      </c>
      <c r="L399" s="72">
        <f t="shared" ref="L399:M399" si="719">D399+F399+H399+J399</f>
        <v>12</v>
      </c>
      <c r="M399" s="72">
        <f t="shared" si="719"/>
        <v>36</v>
      </c>
      <c r="N399" s="72">
        <f t="shared" si="685"/>
        <v>48</v>
      </c>
      <c r="O399" s="71">
        <f t="shared" ref="O399:P399" si="720">SUM(O183+O210+O237)</f>
        <v>0</v>
      </c>
      <c r="P399" s="71">
        <f t="shared" si="720"/>
        <v>0</v>
      </c>
      <c r="Q399" s="72">
        <f t="shared" si="687"/>
        <v>0</v>
      </c>
      <c r="R399" s="71">
        <f t="shared" ref="R399:S399" si="721">SUM(R183+R210+R237)</f>
        <v>12</v>
      </c>
      <c r="S399" s="71">
        <f t="shared" si="721"/>
        <v>36</v>
      </c>
      <c r="T399" s="73">
        <f t="shared" si="689"/>
        <v>48</v>
      </c>
      <c r="X399" s="38"/>
      <c r="Y399" s="38"/>
      <c r="Z399" s="38"/>
    </row>
    <row r="400" spans="1:26" ht="15.75" customHeight="1" x14ac:dyDescent="0.25">
      <c r="A400" s="69">
        <v>10</v>
      </c>
      <c r="B400" s="70" t="s">
        <v>70</v>
      </c>
      <c r="C400" s="69" t="s">
        <v>71</v>
      </c>
      <c r="D400" s="71">
        <f t="shared" ref="D400:K400" si="722">SUM(D184+D211+D238)</f>
        <v>0</v>
      </c>
      <c r="E400" s="71">
        <f t="shared" si="722"/>
        <v>0</v>
      </c>
      <c r="F400" s="71">
        <f t="shared" si="722"/>
        <v>0</v>
      </c>
      <c r="G400" s="71">
        <f t="shared" si="722"/>
        <v>0</v>
      </c>
      <c r="H400" s="71">
        <f t="shared" si="722"/>
        <v>0</v>
      </c>
      <c r="I400" s="71">
        <f t="shared" si="722"/>
        <v>0</v>
      </c>
      <c r="J400" s="71">
        <f t="shared" si="722"/>
        <v>0</v>
      </c>
      <c r="K400" s="71">
        <f t="shared" si="722"/>
        <v>0</v>
      </c>
      <c r="L400" s="72">
        <f t="shared" ref="L400:M400" si="723">D400+F400+H400+J400</f>
        <v>0</v>
      </c>
      <c r="M400" s="72">
        <f t="shared" si="723"/>
        <v>0</v>
      </c>
      <c r="N400" s="72">
        <f t="shared" si="685"/>
        <v>0</v>
      </c>
      <c r="O400" s="71">
        <f t="shared" ref="O400:P400" si="724">SUM(O184+O211+O238)</f>
        <v>0</v>
      </c>
      <c r="P400" s="71">
        <f t="shared" si="724"/>
        <v>0</v>
      </c>
      <c r="Q400" s="72">
        <f t="shared" si="687"/>
        <v>0</v>
      </c>
      <c r="R400" s="71">
        <f t="shared" ref="R400:S400" si="725">SUM(R184+R211+R238)</f>
        <v>0</v>
      </c>
      <c r="S400" s="71">
        <f t="shared" si="725"/>
        <v>0</v>
      </c>
      <c r="T400" s="73">
        <f t="shared" si="689"/>
        <v>0</v>
      </c>
      <c r="X400" s="38"/>
      <c r="Y400" s="38"/>
      <c r="Z400" s="38"/>
    </row>
    <row r="401" spans="1:26" ht="15.75" customHeight="1" x14ac:dyDescent="0.25">
      <c r="A401" s="69">
        <v>11</v>
      </c>
      <c r="B401" s="70" t="s">
        <v>72</v>
      </c>
      <c r="C401" s="69" t="s">
        <v>73</v>
      </c>
      <c r="D401" s="71">
        <f t="shared" ref="D401:K401" si="726">SUM(D185+D212+D239)</f>
        <v>0</v>
      </c>
      <c r="E401" s="71">
        <f t="shared" si="726"/>
        <v>0</v>
      </c>
      <c r="F401" s="71">
        <f t="shared" si="726"/>
        <v>0</v>
      </c>
      <c r="G401" s="71">
        <f t="shared" si="726"/>
        <v>0</v>
      </c>
      <c r="H401" s="71">
        <f t="shared" si="726"/>
        <v>0</v>
      </c>
      <c r="I401" s="71">
        <f t="shared" si="726"/>
        <v>0</v>
      </c>
      <c r="J401" s="71">
        <f t="shared" si="726"/>
        <v>0</v>
      </c>
      <c r="K401" s="71">
        <f t="shared" si="726"/>
        <v>0</v>
      </c>
      <c r="L401" s="72">
        <f t="shared" ref="L401:M401" si="727">D401+F401+H401+J401</f>
        <v>0</v>
      </c>
      <c r="M401" s="72">
        <f t="shared" si="727"/>
        <v>0</v>
      </c>
      <c r="N401" s="72">
        <f t="shared" si="685"/>
        <v>0</v>
      </c>
      <c r="O401" s="71">
        <f t="shared" ref="O401:P401" si="728">SUM(O185+O212+O239)</f>
        <v>0</v>
      </c>
      <c r="P401" s="71">
        <f t="shared" si="728"/>
        <v>0</v>
      </c>
      <c r="Q401" s="72">
        <f t="shared" si="687"/>
        <v>0</v>
      </c>
      <c r="R401" s="71">
        <f t="shared" ref="R401:S401" si="729">SUM(R185+R212+R239)</f>
        <v>0</v>
      </c>
      <c r="S401" s="71">
        <f t="shared" si="729"/>
        <v>0</v>
      </c>
      <c r="T401" s="73">
        <f t="shared" si="689"/>
        <v>0</v>
      </c>
      <c r="X401" s="38"/>
      <c r="Y401" s="38"/>
      <c r="Z401" s="38"/>
    </row>
    <row r="402" spans="1:26" ht="15.75" customHeight="1" x14ac:dyDescent="0.25">
      <c r="A402" s="69">
        <v>12</v>
      </c>
      <c r="B402" s="70" t="s">
        <v>74</v>
      </c>
      <c r="C402" s="69" t="s">
        <v>75</v>
      </c>
      <c r="D402" s="71">
        <f t="shared" ref="D402:K402" si="730">SUM(D186+D213+D240)</f>
        <v>0</v>
      </c>
      <c r="E402" s="71">
        <f t="shared" si="730"/>
        <v>0</v>
      </c>
      <c r="F402" s="71">
        <f t="shared" si="730"/>
        <v>0</v>
      </c>
      <c r="G402" s="71">
        <f t="shared" si="730"/>
        <v>0</v>
      </c>
      <c r="H402" s="71">
        <f t="shared" si="730"/>
        <v>0</v>
      </c>
      <c r="I402" s="71">
        <f t="shared" si="730"/>
        <v>1</v>
      </c>
      <c r="J402" s="71">
        <f t="shared" si="730"/>
        <v>0</v>
      </c>
      <c r="K402" s="71">
        <f t="shared" si="730"/>
        <v>0</v>
      </c>
      <c r="L402" s="72">
        <f t="shared" ref="L402:M402" si="731">D402+F402+H402+J402</f>
        <v>0</v>
      </c>
      <c r="M402" s="72">
        <f t="shared" si="731"/>
        <v>1</v>
      </c>
      <c r="N402" s="72">
        <f t="shared" si="685"/>
        <v>1</v>
      </c>
      <c r="O402" s="71">
        <f t="shared" ref="O402:P402" si="732">SUM(O186+O213+O240)</f>
        <v>0</v>
      </c>
      <c r="P402" s="71">
        <f t="shared" si="732"/>
        <v>0</v>
      </c>
      <c r="Q402" s="72">
        <f t="shared" si="687"/>
        <v>0</v>
      </c>
      <c r="R402" s="71">
        <f t="shared" ref="R402:S402" si="733">SUM(R186+R213+R240)</f>
        <v>0</v>
      </c>
      <c r="S402" s="71">
        <f t="shared" si="733"/>
        <v>1</v>
      </c>
      <c r="T402" s="73">
        <f t="shared" si="689"/>
        <v>1</v>
      </c>
      <c r="X402" s="38"/>
      <c r="Y402" s="38"/>
      <c r="Z402" s="38"/>
    </row>
    <row r="403" spans="1:26" ht="15.75" customHeight="1" x14ac:dyDescent="0.25">
      <c r="A403" s="69">
        <v>13</v>
      </c>
      <c r="B403" s="70" t="s">
        <v>76</v>
      </c>
      <c r="C403" s="69" t="s">
        <v>77</v>
      </c>
      <c r="D403" s="71">
        <f t="shared" ref="D403:K403" si="734">SUM(D187+D214+D241)</f>
        <v>0</v>
      </c>
      <c r="E403" s="71">
        <f t="shared" si="734"/>
        <v>0</v>
      </c>
      <c r="F403" s="71">
        <f t="shared" si="734"/>
        <v>0</v>
      </c>
      <c r="G403" s="71">
        <f t="shared" si="734"/>
        <v>0</v>
      </c>
      <c r="H403" s="71">
        <f t="shared" si="734"/>
        <v>0</v>
      </c>
      <c r="I403" s="71">
        <f t="shared" si="734"/>
        <v>6</v>
      </c>
      <c r="J403" s="71">
        <f t="shared" si="734"/>
        <v>0</v>
      </c>
      <c r="K403" s="71">
        <f t="shared" si="734"/>
        <v>0</v>
      </c>
      <c r="L403" s="72">
        <f t="shared" ref="L403:M403" si="735">D403+F403+H403+J403</f>
        <v>0</v>
      </c>
      <c r="M403" s="72">
        <f t="shared" si="735"/>
        <v>6</v>
      </c>
      <c r="N403" s="72">
        <f t="shared" si="685"/>
        <v>6</v>
      </c>
      <c r="O403" s="71">
        <f t="shared" ref="O403:P403" si="736">SUM(O187+O214+O241)</f>
        <v>0</v>
      </c>
      <c r="P403" s="71">
        <f t="shared" si="736"/>
        <v>0</v>
      </c>
      <c r="Q403" s="72">
        <f t="shared" si="687"/>
        <v>0</v>
      </c>
      <c r="R403" s="71">
        <f t="shared" ref="R403:S403" si="737">SUM(R187+R214+R241)</f>
        <v>0</v>
      </c>
      <c r="S403" s="71">
        <f t="shared" si="737"/>
        <v>6</v>
      </c>
      <c r="T403" s="73">
        <f t="shared" si="689"/>
        <v>6</v>
      </c>
      <c r="X403" s="38"/>
      <c r="Y403" s="38"/>
      <c r="Z403" s="38"/>
    </row>
    <row r="404" spans="1:26" ht="15.75" customHeight="1" x14ac:dyDescent="0.25">
      <c r="A404" s="69">
        <v>14</v>
      </c>
      <c r="B404" s="70" t="s">
        <v>78</v>
      </c>
      <c r="C404" s="69" t="s">
        <v>79</v>
      </c>
      <c r="D404" s="71">
        <f t="shared" ref="D404:K404" si="738">SUM(D188+D215+D242)</f>
        <v>0</v>
      </c>
      <c r="E404" s="71">
        <f t="shared" si="738"/>
        <v>0</v>
      </c>
      <c r="F404" s="71">
        <f t="shared" si="738"/>
        <v>0</v>
      </c>
      <c r="G404" s="71">
        <f t="shared" si="738"/>
        <v>0</v>
      </c>
      <c r="H404" s="71">
        <f t="shared" si="738"/>
        <v>0</v>
      </c>
      <c r="I404" s="71">
        <f t="shared" si="738"/>
        <v>0</v>
      </c>
      <c r="J404" s="71">
        <f t="shared" si="738"/>
        <v>0</v>
      </c>
      <c r="K404" s="71">
        <f t="shared" si="738"/>
        <v>0</v>
      </c>
      <c r="L404" s="72">
        <f t="shared" ref="L404:M404" si="739">D404+F404+H404+J404</f>
        <v>0</v>
      </c>
      <c r="M404" s="72">
        <f t="shared" si="739"/>
        <v>0</v>
      </c>
      <c r="N404" s="72">
        <f t="shared" si="685"/>
        <v>0</v>
      </c>
      <c r="O404" s="71">
        <f t="shared" ref="O404:P404" si="740">SUM(O188+O215+O242)</f>
        <v>0</v>
      </c>
      <c r="P404" s="71">
        <f t="shared" si="740"/>
        <v>0</v>
      </c>
      <c r="Q404" s="72">
        <f t="shared" si="687"/>
        <v>0</v>
      </c>
      <c r="R404" s="71">
        <f t="shared" ref="R404:S404" si="741">SUM(R188+R215+R242)</f>
        <v>0</v>
      </c>
      <c r="S404" s="71">
        <f t="shared" si="741"/>
        <v>0</v>
      </c>
      <c r="T404" s="73">
        <f t="shared" si="689"/>
        <v>0</v>
      </c>
      <c r="X404" s="38"/>
      <c r="Y404" s="38"/>
      <c r="Z404" s="38"/>
    </row>
    <row r="405" spans="1:26" ht="15.75" customHeight="1" x14ac:dyDescent="0.25">
      <c r="A405" s="69">
        <v>15</v>
      </c>
      <c r="B405" s="70" t="s">
        <v>80</v>
      </c>
      <c r="C405" s="69" t="s">
        <v>81</v>
      </c>
      <c r="D405" s="71">
        <f t="shared" ref="D405:K405" si="742">SUM(D189+D216+D243)</f>
        <v>0</v>
      </c>
      <c r="E405" s="71">
        <f t="shared" si="742"/>
        <v>0</v>
      </c>
      <c r="F405" s="71">
        <f t="shared" si="742"/>
        <v>0</v>
      </c>
      <c r="G405" s="71">
        <f t="shared" si="742"/>
        <v>0</v>
      </c>
      <c r="H405" s="71">
        <f t="shared" si="742"/>
        <v>0</v>
      </c>
      <c r="I405" s="71">
        <f t="shared" si="742"/>
        <v>0</v>
      </c>
      <c r="J405" s="71">
        <f t="shared" si="742"/>
        <v>0</v>
      </c>
      <c r="K405" s="71">
        <f t="shared" si="742"/>
        <v>0</v>
      </c>
      <c r="L405" s="72">
        <f t="shared" ref="L405:M405" si="743">D405+F405+H405+J405</f>
        <v>0</v>
      </c>
      <c r="M405" s="72">
        <f t="shared" si="743"/>
        <v>0</v>
      </c>
      <c r="N405" s="72">
        <f t="shared" si="685"/>
        <v>0</v>
      </c>
      <c r="O405" s="71">
        <f t="shared" ref="O405:P405" si="744">SUM(O189+O216+O243)</f>
        <v>0</v>
      </c>
      <c r="P405" s="71">
        <f t="shared" si="744"/>
        <v>0</v>
      </c>
      <c r="Q405" s="72">
        <f t="shared" si="687"/>
        <v>0</v>
      </c>
      <c r="R405" s="71">
        <f t="shared" ref="R405:S405" si="745">SUM(R189+R216+R243)</f>
        <v>0</v>
      </c>
      <c r="S405" s="71">
        <f t="shared" si="745"/>
        <v>0</v>
      </c>
      <c r="T405" s="73">
        <f t="shared" si="689"/>
        <v>0</v>
      </c>
      <c r="X405" s="38"/>
      <c r="Y405" s="38"/>
      <c r="Z405" s="38"/>
    </row>
    <row r="406" spans="1:26" ht="15.75" customHeight="1" x14ac:dyDescent="0.25">
      <c r="A406" s="69">
        <v>16</v>
      </c>
      <c r="B406" s="70" t="s">
        <v>82</v>
      </c>
      <c r="C406" s="69" t="s">
        <v>83</v>
      </c>
      <c r="D406" s="71">
        <f t="shared" ref="D406:K406" si="746">SUM(D190+D217+D244)</f>
        <v>0</v>
      </c>
      <c r="E406" s="71">
        <f t="shared" si="746"/>
        <v>0</v>
      </c>
      <c r="F406" s="71">
        <f t="shared" si="746"/>
        <v>0</v>
      </c>
      <c r="G406" s="71">
        <f t="shared" si="746"/>
        <v>0</v>
      </c>
      <c r="H406" s="71">
        <f t="shared" si="746"/>
        <v>0</v>
      </c>
      <c r="I406" s="71">
        <f t="shared" si="746"/>
        <v>0</v>
      </c>
      <c r="J406" s="71">
        <f t="shared" si="746"/>
        <v>0</v>
      </c>
      <c r="K406" s="71">
        <f t="shared" si="746"/>
        <v>0</v>
      </c>
      <c r="L406" s="72">
        <f t="shared" ref="L406:M406" si="747">D406+F406+H406+J406</f>
        <v>0</v>
      </c>
      <c r="M406" s="72">
        <f t="shared" si="747"/>
        <v>0</v>
      </c>
      <c r="N406" s="72">
        <f t="shared" si="685"/>
        <v>0</v>
      </c>
      <c r="O406" s="71">
        <f t="shared" ref="O406:P406" si="748">SUM(O190+O217+O244)</f>
        <v>0</v>
      </c>
      <c r="P406" s="71">
        <f t="shared" si="748"/>
        <v>0</v>
      </c>
      <c r="Q406" s="72">
        <f t="shared" si="687"/>
        <v>0</v>
      </c>
      <c r="R406" s="71">
        <f t="shared" ref="R406:S406" si="749">SUM(R190+R217+R244)</f>
        <v>0</v>
      </c>
      <c r="S406" s="71">
        <f t="shared" si="749"/>
        <v>0</v>
      </c>
      <c r="T406" s="73">
        <f t="shared" si="689"/>
        <v>0</v>
      </c>
      <c r="X406" s="38"/>
      <c r="Y406" s="38"/>
      <c r="Z406" s="38"/>
    </row>
    <row r="407" spans="1:26" ht="15.75" customHeight="1" x14ac:dyDescent="0.25">
      <c r="A407" s="69">
        <v>17</v>
      </c>
      <c r="B407" s="70" t="s">
        <v>84</v>
      </c>
      <c r="C407" s="69" t="s">
        <v>85</v>
      </c>
      <c r="D407" s="71">
        <f t="shared" ref="D407:K407" si="750">SUM(D191+D218+D245)</f>
        <v>0</v>
      </c>
      <c r="E407" s="71">
        <f t="shared" si="750"/>
        <v>0</v>
      </c>
      <c r="F407" s="71">
        <f t="shared" si="750"/>
        <v>0</v>
      </c>
      <c r="G407" s="71">
        <f t="shared" si="750"/>
        <v>0</v>
      </c>
      <c r="H407" s="71">
        <f t="shared" si="750"/>
        <v>0</v>
      </c>
      <c r="I407" s="71">
        <f t="shared" si="750"/>
        <v>0</v>
      </c>
      <c r="J407" s="71">
        <f t="shared" si="750"/>
        <v>0</v>
      </c>
      <c r="K407" s="71">
        <f t="shared" si="750"/>
        <v>0</v>
      </c>
      <c r="L407" s="72">
        <f t="shared" ref="L407:M407" si="751">D407+F407+H407+J407</f>
        <v>0</v>
      </c>
      <c r="M407" s="72">
        <f t="shared" si="751"/>
        <v>0</v>
      </c>
      <c r="N407" s="72">
        <f t="shared" si="685"/>
        <v>0</v>
      </c>
      <c r="O407" s="71">
        <f t="shared" ref="O407:P407" si="752">SUM(O191+O218+O245)</f>
        <v>0</v>
      </c>
      <c r="P407" s="71">
        <f t="shared" si="752"/>
        <v>0</v>
      </c>
      <c r="Q407" s="72">
        <f t="shared" si="687"/>
        <v>0</v>
      </c>
      <c r="R407" s="71">
        <f t="shared" ref="R407:S407" si="753">SUM(R191+R218+R245)</f>
        <v>0</v>
      </c>
      <c r="S407" s="71">
        <f t="shared" si="753"/>
        <v>0</v>
      </c>
      <c r="T407" s="73">
        <f t="shared" si="689"/>
        <v>0</v>
      </c>
      <c r="X407" s="38"/>
      <c r="Y407" s="38"/>
      <c r="Z407" s="38"/>
    </row>
    <row r="408" spans="1:26" ht="15.75" customHeight="1" x14ac:dyDescent="0.25">
      <c r="A408" s="69">
        <v>18</v>
      </c>
      <c r="B408" s="70" t="s">
        <v>86</v>
      </c>
      <c r="C408" s="69" t="s">
        <v>87</v>
      </c>
      <c r="D408" s="71">
        <f t="shared" ref="D408:K408" si="754">SUM(D192+D219+D246)</f>
        <v>0</v>
      </c>
      <c r="E408" s="71">
        <f t="shared" si="754"/>
        <v>0</v>
      </c>
      <c r="F408" s="71">
        <f t="shared" si="754"/>
        <v>0</v>
      </c>
      <c r="G408" s="71">
        <f t="shared" si="754"/>
        <v>0</v>
      </c>
      <c r="H408" s="71">
        <f t="shared" si="754"/>
        <v>0</v>
      </c>
      <c r="I408" s="71">
        <f t="shared" si="754"/>
        <v>0</v>
      </c>
      <c r="J408" s="71">
        <f t="shared" si="754"/>
        <v>0</v>
      </c>
      <c r="K408" s="71">
        <f t="shared" si="754"/>
        <v>0</v>
      </c>
      <c r="L408" s="72">
        <f t="shared" ref="L408:M408" si="755">D408+F408+H408+J408</f>
        <v>0</v>
      </c>
      <c r="M408" s="72">
        <f t="shared" si="755"/>
        <v>0</v>
      </c>
      <c r="N408" s="72">
        <f t="shared" si="685"/>
        <v>0</v>
      </c>
      <c r="O408" s="71">
        <f t="shared" ref="O408:P408" si="756">SUM(O192+O219+O246)</f>
        <v>0</v>
      </c>
      <c r="P408" s="71">
        <f t="shared" si="756"/>
        <v>0</v>
      </c>
      <c r="Q408" s="72">
        <f t="shared" si="687"/>
        <v>0</v>
      </c>
      <c r="R408" s="71">
        <f t="shared" ref="R408:S408" si="757">SUM(R192+R219+R246)</f>
        <v>0</v>
      </c>
      <c r="S408" s="71">
        <f t="shared" si="757"/>
        <v>0</v>
      </c>
      <c r="T408" s="73">
        <f t="shared" si="689"/>
        <v>0</v>
      </c>
      <c r="X408" s="38"/>
      <c r="Y408" s="38"/>
      <c r="Z408" s="38"/>
    </row>
    <row r="409" spans="1:26" ht="15.75" customHeight="1" x14ac:dyDescent="0.25">
      <c r="A409" s="69">
        <v>19</v>
      </c>
      <c r="B409" s="70" t="s">
        <v>88</v>
      </c>
      <c r="C409" s="69" t="s">
        <v>89</v>
      </c>
      <c r="D409" s="71">
        <f t="shared" ref="D409:K409" si="758">SUM(D193+D220+D247)</f>
        <v>0</v>
      </c>
      <c r="E409" s="71">
        <f t="shared" si="758"/>
        <v>0</v>
      </c>
      <c r="F409" s="71">
        <f t="shared" si="758"/>
        <v>0</v>
      </c>
      <c r="G409" s="71">
        <f t="shared" si="758"/>
        <v>0</v>
      </c>
      <c r="H409" s="71">
        <f t="shared" si="758"/>
        <v>0</v>
      </c>
      <c r="I409" s="71">
        <f t="shared" si="758"/>
        <v>0</v>
      </c>
      <c r="J409" s="71">
        <f t="shared" si="758"/>
        <v>0</v>
      </c>
      <c r="K409" s="71">
        <f t="shared" si="758"/>
        <v>0</v>
      </c>
      <c r="L409" s="72">
        <f t="shared" ref="L409:M409" si="759">D409+F409+H409+J409</f>
        <v>0</v>
      </c>
      <c r="M409" s="72">
        <f t="shared" si="759"/>
        <v>0</v>
      </c>
      <c r="N409" s="72">
        <f t="shared" si="685"/>
        <v>0</v>
      </c>
      <c r="O409" s="71">
        <f t="shared" ref="O409:P409" si="760">SUM(O193+O220+O247)</f>
        <v>0</v>
      </c>
      <c r="P409" s="71">
        <f t="shared" si="760"/>
        <v>0</v>
      </c>
      <c r="Q409" s="72">
        <f t="shared" si="687"/>
        <v>0</v>
      </c>
      <c r="R409" s="71">
        <f t="shared" ref="R409:S409" si="761">SUM(R193+R220+R247)</f>
        <v>0</v>
      </c>
      <c r="S409" s="71">
        <f t="shared" si="761"/>
        <v>0</v>
      </c>
      <c r="T409" s="73">
        <f t="shared" si="689"/>
        <v>0</v>
      </c>
      <c r="X409" s="38"/>
      <c r="Y409" s="38"/>
      <c r="Z409" s="38"/>
    </row>
    <row r="410" spans="1:26" ht="15.75" customHeight="1" x14ac:dyDescent="0.25">
      <c r="A410" s="69">
        <v>20</v>
      </c>
      <c r="B410" s="70" t="s">
        <v>90</v>
      </c>
      <c r="C410" s="11"/>
      <c r="D410" s="71">
        <f t="shared" ref="D410:K410" si="762">SUM(D194+D221+D248)</f>
        <v>0</v>
      </c>
      <c r="E410" s="71">
        <f t="shared" si="762"/>
        <v>0</v>
      </c>
      <c r="F410" s="71">
        <f t="shared" si="762"/>
        <v>0</v>
      </c>
      <c r="G410" s="71">
        <f t="shared" si="762"/>
        <v>0</v>
      </c>
      <c r="H410" s="71">
        <f t="shared" si="762"/>
        <v>0</v>
      </c>
      <c r="I410" s="71">
        <f t="shared" si="762"/>
        <v>0</v>
      </c>
      <c r="J410" s="71">
        <f t="shared" si="762"/>
        <v>0</v>
      </c>
      <c r="K410" s="71">
        <f t="shared" si="762"/>
        <v>0</v>
      </c>
      <c r="L410" s="72">
        <f t="shared" ref="L410:M410" si="763">D410+F410+H410+J410</f>
        <v>0</v>
      </c>
      <c r="M410" s="72">
        <f t="shared" si="763"/>
        <v>0</v>
      </c>
      <c r="N410" s="72">
        <f t="shared" si="685"/>
        <v>0</v>
      </c>
      <c r="O410" s="71">
        <f t="shared" ref="O410:P410" si="764">SUM(O194+O221+O248)</f>
        <v>0</v>
      </c>
      <c r="P410" s="71">
        <f t="shared" si="764"/>
        <v>0</v>
      </c>
      <c r="Q410" s="72">
        <f t="shared" si="687"/>
        <v>0</v>
      </c>
      <c r="R410" s="71">
        <f t="shared" ref="R410:S410" si="765">SUM(R194+R221+R248)</f>
        <v>0</v>
      </c>
      <c r="S410" s="71">
        <f t="shared" si="765"/>
        <v>0</v>
      </c>
      <c r="T410" s="73">
        <f t="shared" si="689"/>
        <v>0</v>
      </c>
      <c r="X410" s="38"/>
      <c r="Y410" s="38"/>
      <c r="Z410" s="38"/>
    </row>
    <row r="411" spans="1:26" ht="15.75" customHeight="1" x14ac:dyDescent="0.25">
      <c r="A411" s="74"/>
      <c r="B411" s="75" t="s">
        <v>4</v>
      </c>
      <c r="C411" s="74"/>
      <c r="D411" s="76">
        <f t="shared" ref="D411:M411" si="766">SUM(D391:D410)</f>
        <v>15</v>
      </c>
      <c r="E411" s="76">
        <f t="shared" si="766"/>
        <v>25</v>
      </c>
      <c r="F411" s="76">
        <f t="shared" si="766"/>
        <v>87</v>
      </c>
      <c r="G411" s="76">
        <f t="shared" si="766"/>
        <v>147</v>
      </c>
      <c r="H411" s="76">
        <f t="shared" si="766"/>
        <v>249</v>
      </c>
      <c r="I411" s="76">
        <f t="shared" si="766"/>
        <v>398</v>
      </c>
      <c r="J411" s="76">
        <f t="shared" si="766"/>
        <v>47</v>
      </c>
      <c r="K411" s="76">
        <f t="shared" si="766"/>
        <v>68</v>
      </c>
      <c r="L411" s="76">
        <f t="shared" si="766"/>
        <v>398</v>
      </c>
      <c r="M411" s="76">
        <f t="shared" si="766"/>
        <v>638</v>
      </c>
      <c r="N411" s="76">
        <f t="shared" si="685"/>
        <v>1036</v>
      </c>
      <c r="O411" s="76">
        <f t="shared" ref="O411:P411" si="767">SUM(O391:O410)</f>
        <v>0</v>
      </c>
      <c r="P411" s="76">
        <f t="shared" si="767"/>
        <v>0</v>
      </c>
      <c r="Q411" s="76">
        <f t="shared" si="687"/>
        <v>0</v>
      </c>
      <c r="R411" s="76">
        <f t="shared" ref="R411:S411" si="768">SUM(R391:R410)</f>
        <v>398</v>
      </c>
      <c r="S411" s="76">
        <f t="shared" si="768"/>
        <v>638</v>
      </c>
      <c r="T411" s="76">
        <f t="shared" si="689"/>
        <v>1036</v>
      </c>
      <c r="X411" s="38"/>
      <c r="Y411" s="38"/>
      <c r="Z411" s="38"/>
    </row>
    <row r="412" spans="1:26" ht="15.75" customHeight="1" x14ac:dyDescent="0.25">
      <c r="A412" s="77"/>
      <c r="B412" s="77"/>
      <c r="C412" s="77"/>
      <c r="D412" s="78"/>
      <c r="E412" s="78"/>
      <c r="F412" s="78"/>
      <c r="G412" s="78"/>
      <c r="H412" s="78"/>
      <c r="I412" s="78"/>
      <c r="J412" s="78"/>
      <c r="K412" s="78"/>
      <c r="L412" s="78"/>
      <c r="M412" s="78"/>
      <c r="N412" s="78"/>
      <c r="O412" s="78"/>
      <c r="P412" s="78"/>
      <c r="Q412" s="78"/>
      <c r="R412" s="78"/>
      <c r="S412" s="78"/>
      <c r="T412" s="78"/>
      <c r="X412" s="38"/>
      <c r="Y412" s="38"/>
      <c r="Z412" s="38"/>
    </row>
    <row r="413" spans="1:26" ht="15.75" customHeight="1" x14ac:dyDescent="0.25">
      <c r="A413" s="2"/>
      <c r="B413" s="2"/>
      <c r="C413" s="2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X413" s="38"/>
      <c r="Y413" s="38"/>
      <c r="Z413" s="38"/>
    </row>
    <row r="414" spans="1:26" ht="15.75" customHeight="1" x14ac:dyDescent="0.25">
      <c r="A414" s="118" t="s">
        <v>94</v>
      </c>
      <c r="B414" s="97"/>
      <c r="C414" s="67"/>
      <c r="D414" s="68"/>
      <c r="E414" s="68"/>
      <c r="F414" s="68"/>
      <c r="G414" s="68"/>
      <c r="H414" s="68"/>
      <c r="I414" s="68"/>
      <c r="J414" s="68"/>
      <c r="K414" s="68"/>
      <c r="L414" s="68"/>
      <c r="M414" s="68"/>
      <c r="N414" s="68"/>
      <c r="O414" s="68"/>
      <c r="P414" s="68"/>
      <c r="Q414" s="68"/>
      <c r="R414" s="68"/>
      <c r="S414" s="68"/>
      <c r="T414" s="68"/>
      <c r="X414" s="38"/>
      <c r="Y414" s="38"/>
      <c r="Z414" s="38"/>
    </row>
    <row r="415" spans="1:26" ht="15.75" customHeight="1" x14ac:dyDescent="0.25">
      <c r="A415" s="119" t="s">
        <v>1</v>
      </c>
      <c r="B415" s="119" t="s">
        <v>31</v>
      </c>
      <c r="C415" s="120" t="s">
        <v>42</v>
      </c>
      <c r="D415" s="102" t="s">
        <v>32</v>
      </c>
      <c r="E415" s="97"/>
      <c r="F415" s="97"/>
      <c r="G415" s="97"/>
      <c r="H415" s="97"/>
      <c r="I415" s="97"/>
      <c r="J415" s="97"/>
      <c r="K415" s="97"/>
      <c r="L415" s="97"/>
      <c r="M415" s="97"/>
      <c r="N415" s="98"/>
      <c r="O415" s="103" t="s">
        <v>44</v>
      </c>
      <c r="P415" s="104"/>
      <c r="Q415" s="105"/>
      <c r="R415" s="103" t="s">
        <v>45</v>
      </c>
      <c r="S415" s="104"/>
      <c r="T415" s="105"/>
      <c r="X415" s="38"/>
      <c r="Y415" s="38"/>
      <c r="Z415" s="38"/>
    </row>
    <row r="416" spans="1:26" ht="15.75" customHeight="1" x14ac:dyDescent="0.25">
      <c r="A416" s="110"/>
      <c r="B416" s="110"/>
      <c r="C416" s="110"/>
      <c r="D416" s="101" t="s">
        <v>46</v>
      </c>
      <c r="E416" s="92"/>
      <c r="F416" s="101" t="s">
        <v>47</v>
      </c>
      <c r="G416" s="92"/>
      <c r="H416" s="101" t="s">
        <v>48</v>
      </c>
      <c r="I416" s="92"/>
      <c r="J416" s="101" t="s">
        <v>49</v>
      </c>
      <c r="K416" s="92"/>
      <c r="L416" s="101" t="s">
        <v>39</v>
      </c>
      <c r="M416" s="91"/>
      <c r="N416" s="92"/>
      <c r="O416" s="96"/>
      <c r="P416" s="97"/>
      <c r="Q416" s="98"/>
      <c r="R416" s="96"/>
      <c r="S416" s="97"/>
      <c r="T416" s="98"/>
      <c r="X416" s="38"/>
      <c r="Y416" s="38"/>
      <c r="Z416" s="38"/>
    </row>
    <row r="417" spans="1:26" ht="15.75" customHeight="1" x14ac:dyDescent="0.25">
      <c r="A417" s="111"/>
      <c r="B417" s="111"/>
      <c r="C417" s="111"/>
      <c r="D417" s="60" t="s">
        <v>2</v>
      </c>
      <c r="E417" s="60" t="s">
        <v>3</v>
      </c>
      <c r="F417" s="60" t="s">
        <v>2</v>
      </c>
      <c r="G417" s="60" t="s">
        <v>3</v>
      </c>
      <c r="H417" s="60" t="s">
        <v>2</v>
      </c>
      <c r="I417" s="60" t="s">
        <v>3</v>
      </c>
      <c r="J417" s="60" t="s">
        <v>2</v>
      </c>
      <c r="K417" s="60" t="s">
        <v>3</v>
      </c>
      <c r="L417" s="60" t="s">
        <v>2</v>
      </c>
      <c r="M417" s="60" t="s">
        <v>3</v>
      </c>
      <c r="N417" s="60" t="s">
        <v>50</v>
      </c>
      <c r="O417" s="60" t="s">
        <v>2</v>
      </c>
      <c r="P417" s="60" t="s">
        <v>3</v>
      </c>
      <c r="Q417" s="60" t="s">
        <v>51</v>
      </c>
      <c r="R417" s="60" t="s">
        <v>2</v>
      </c>
      <c r="S417" s="60" t="s">
        <v>3</v>
      </c>
      <c r="T417" s="60" t="s">
        <v>51</v>
      </c>
      <c r="X417" s="38"/>
      <c r="Y417" s="38"/>
      <c r="Z417" s="38"/>
    </row>
    <row r="418" spans="1:26" ht="15.75" customHeight="1" x14ac:dyDescent="0.25">
      <c r="A418" s="69">
        <v>1</v>
      </c>
      <c r="B418" s="70" t="s">
        <v>52</v>
      </c>
      <c r="C418" s="69" t="s">
        <v>53</v>
      </c>
      <c r="D418" s="71">
        <f t="shared" ref="D418:K418" si="769">SUM(D256+D283+D310)</f>
        <v>30</v>
      </c>
      <c r="E418" s="71">
        <f t="shared" si="769"/>
        <v>28</v>
      </c>
      <c r="F418" s="71">
        <f t="shared" si="769"/>
        <v>70</v>
      </c>
      <c r="G418" s="71">
        <f t="shared" si="769"/>
        <v>112</v>
      </c>
      <c r="H418" s="71">
        <f t="shared" si="769"/>
        <v>0</v>
      </c>
      <c r="I418" s="71">
        <f t="shared" si="769"/>
        <v>0</v>
      </c>
      <c r="J418" s="71">
        <f t="shared" si="769"/>
        <v>0</v>
      </c>
      <c r="K418" s="71">
        <f t="shared" si="769"/>
        <v>0</v>
      </c>
      <c r="L418" s="72">
        <f t="shared" ref="L418:M418" si="770">D418+F418+H418+J418</f>
        <v>100</v>
      </c>
      <c r="M418" s="72">
        <f t="shared" si="770"/>
        <v>140</v>
      </c>
      <c r="N418" s="72">
        <f t="shared" ref="N418:N438" si="771">L418+M418</f>
        <v>240</v>
      </c>
      <c r="O418" s="71">
        <f t="shared" ref="O418:P418" si="772">SUM(O256+O283+O310)</f>
        <v>0</v>
      </c>
      <c r="P418" s="71">
        <f t="shared" si="772"/>
        <v>0</v>
      </c>
      <c r="Q418" s="72">
        <f t="shared" ref="Q418:Q438" si="773">O418+P418</f>
        <v>0</v>
      </c>
      <c r="R418" s="71">
        <f t="shared" ref="R418:S418" si="774">SUM(R256+R283+R310)</f>
        <v>100</v>
      </c>
      <c r="S418" s="71">
        <f t="shared" si="774"/>
        <v>140</v>
      </c>
      <c r="T418" s="73">
        <f t="shared" ref="T418:T438" si="775">R418+S418</f>
        <v>240</v>
      </c>
      <c r="X418" s="38"/>
      <c r="Y418" s="38"/>
      <c r="Z418" s="38"/>
    </row>
    <row r="419" spans="1:26" ht="15.75" customHeight="1" x14ac:dyDescent="0.25">
      <c r="A419" s="69">
        <v>2</v>
      </c>
      <c r="B419" s="70" t="s">
        <v>54</v>
      </c>
      <c r="C419" s="69" t="s">
        <v>55</v>
      </c>
      <c r="D419" s="71">
        <f t="shared" ref="D419:K419" si="776">SUM(D257+D284+D311)</f>
        <v>0</v>
      </c>
      <c r="E419" s="71">
        <f t="shared" si="776"/>
        <v>0</v>
      </c>
      <c r="F419" s="71">
        <f t="shared" si="776"/>
        <v>0</v>
      </c>
      <c r="G419" s="71">
        <f t="shared" si="776"/>
        <v>0</v>
      </c>
      <c r="H419" s="71">
        <f t="shared" si="776"/>
        <v>19</v>
      </c>
      <c r="I419" s="71">
        <f t="shared" si="776"/>
        <v>37</v>
      </c>
      <c r="J419" s="71">
        <f t="shared" si="776"/>
        <v>0</v>
      </c>
      <c r="K419" s="71">
        <f t="shared" si="776"/>
        <v>0</v>
      </c>
      <c r="L419" s="72">
        <f t="shared" ref="L419:M419" si="777">D419+F419+H419+J419</f>
        <v>19</v>
      </c>
      <c r="M419" s="72">
        <f t="shared" si="777"/>
        <v>37</v>
      </c>
      <c r="N419" s="72">
        <f t="shared" si="771"/>
        <v>56</v>
      </c>
      <c r="O419" s="71">
        <f t="shared" ref="O419:P419" si="778">SUM(O257+O284+O311)</f>
        <v>0</v>
      </c>
      <c r="P419" s="71">
        <f t="shared" si="778"/>
        <v>0</v>
      </c>
      <c r="Q419" s="72">
        <f t="shared" si="773"/>
        <v>0</v>
      </c>
      <c r="R419" s="71">
        <f t="shared" ref="R419:S419" si="779">SUM(R257+R284+R311)</f>
        <v>19</v>
      </c>
      <c r="S419" s="71">
        <f t="shared" si="779"/>
        <v>37</v>
      </c>
      <c r="T419" s="73">
        <f t="shared" si="775"/>
        <v>56</v>
      </c>
      <c r="X419" s="38"/>
      <c r="Y419" s="38"/>
      <c r="Z419" s="38"/>
    </row>
    <row r="420" spans="1:26" ht="15.75" customHeight="1" x14ac:dyDescent="0.25">
      <c r="A420" s="69">
        <v>3</v>
      </c>
      <c r="B420" s="70" t="s">
        <v>56</v>
      </c>
      <c r="C420" s="69" t="s">
        <v>57</v>
      </c>
      <c r="D420" s="71">
        <f t="shared" ref="D420:K420" si="780">SUM(D258+D285+D312)</f>
        <v>2</v>
      </c>
      <c r="E420" s="71">
        <f t="shared" si="780"/>
        <v>4</v>
      </c>
      <c r="F420" s="71">
        <f t="shared" si="780"/>
        <v>4</v>
      </c>
      <c r="G420" s="71">
        <f t="shared" si="780"/>
        <v>6</v>
      </c>
      <c r="H420" s="71">
        <f t="shared" si="780"/>
        <v>13</v>
      </c>
      <c r="I420" s="71">
        <f t="shared" si="780"/>
        <v>17</v>
      </c>
      <c r="J420" s="71">
        <f t="shared" si="780"/>
        <v>0</v>
      </c>
      <c r="K420" s="71">
        <f t="shared" si="780"/>
        <v>0</v>
      </c>
      <c r="L420" s="72">
        <f t="shared" ref="L420:M420" si="781">D420+F420+H420+J420</f>
        <v>19</v>
      </c>
      <c r="M420" s="72">
        <f t="shared" si="781"/>
        <v>27</v>
      </c>
      <c r="N420" s="72">
        <f t="shared" si="771"/>
        <v>46</v>
      </c>
      <c r="O420" s="71">
        <f t="shared" ref="O420:P420" si="782">SUM(O258+O285+O312)</f>
        <v>0</v>
      </c>
      <c r="P420" s="71">
        <f t="shared" si="782"/>
        <v>0</v>
      </c>
      <c r="Q420" s="72">
        <f t="shared" si="773"/>
        <v>0</v>
      </c>
      <c r="R420" s="71">
        <f t="shared" ref="R420:S420" si="783">SUM(R258+R285+R312)</f>
        <v>19</v>
      </c>
      <c r="S420" s="71">
        <f t="shared" si="783"/>
        <v>27</v>
      </c>
      <c r="T420" s="73">
        <f t="shared" si="775"/>
        <v>46</v>
      </c>
      <c r="X420" s="38"/>
      <c r="Y420" s="38"/>
      <c r="Z420" s="38"/>
    </row>
    <row r="421" spans="1:26" ht="15.75" customHeight="1" x14ac:dyDescent="0.25">
      <c r="A421" s="69">
        <v>4</v>
      </c>
      <c r="B421" s="70" t="s">
        <v>58</v>
      </c>
      <c r="C421" s="69" t="s">
        <v>59</v>
      </c>
      <c r="D421" s="71">
        <f t="shared" ref="D421:K421" si="784">SUM(D259+D286+D313)</f>
        <v>0</v>
      </c>
      <c r="E421" s="71">
        <f t="shared" si="784"/>
        <v>0</v>
      </c>
      <c r="F421" s="71">
        <f t="shared" si="784"/>
        <v>0</v>
      </c>
      <c r="G421" s="71">
        <f t="shared" si="784"/>
        <v>0</v>
      </c>
      <c r="H421" s="71">
        <f t="shared" si="784"/>
        <v>2</v>
      </c>
      <c r="I421" s="71">
        <f t="shared" si="784"/>
        <v>3</v>
      </c>
      <c r="J421" s="71">
        <f t="shared" si="784"/>
        <v>7</v>
      </c>
      <c r="K421" s="71">
        <f t="shared" si="784"/>
        <v>6</v>
      </c>
      <c r="L421" s="72">
        <f t="shared" ref="L421:M421" si="785">D421+F421+H421+J421</f>
        <v>9</v>
      </c>
      <c r="M421" s="72">
        <f t="shared" si="785"/>
        <v>9</v>
      </c>
      <c r="N421" s="72">
        <f t="shared" si="771"/>
        <v>18</v>
      </c>
      <c r="O421" s="71">
        <f t="shared" ref="O421:P421" si="786">SUM(O259+O286+O313)</f>
        <v>0</v>
      </c>
      <c r="P421" s="71">
        <f t="shared" si="786"/>
        <v>0</v>
      </c>
      <c r="Q421" s="72">
        <f t="shared" si="773"/>
        <v>0</v>
      </c>
      <c r="R421" s="71">
        <f t="shared" ref="R421:S421" si="787">SUM(R259+R286+R313)</f>
        <v>9</v>
      </c>
      <c r="S421" s="71">
        <f t="shared" si="787"/>
        <v>9</v>
      </c>
      <c r="T421" s="73">
        <f t="shared" si="775"/>
        <v>18</v>
      </c>
      <c r="X421" s="38"/>
      <c r="Y421" s="38"/>
      <c r="Z421" s="38"/>
    </row>
    <row r="422" spans="1:26" ht="15.75" customHeight="1" x14ac:dyDescent="0.25">
      <c r="A422" s="69">
        <v>5</v>
      </c>
      <c r="B422" s="70" t="s">
        <v>60</v>
      </c>
      <c r="C422" s="69" t="s">
        <v>61</v>
      </c>
      <c r="D422" s="71">
        <f t="shared" ref="D422:K422" si="788">SUM(D260+D287+D314)</f>
        <v>7</v>
      </c>
      <c r="E422" s="71">
        <f t="shared" si="788"/>
        <v>12</v>
      </c>
      <c r="F422" s="71">
        <f t="shared" si="788"/>
        <v>40</v>
      </c>
      <c r="G422" s="71">
        <f t="shared" si="788"/>
        <v>79</v>
      </c>
      <c r="H422" s="71">
        <f t="shared" si="788"/>
        <v>208</v>
      </c>
      <c r="I422" s="71">
        <f t="shared" si="788"/>
        <v>320</v>
      </c>
      <c r="J422" s="71">
        <f t="shared" si="788"/>
        <v>31</v>
      </c>
      <c r="K422" s="71">
        <f t="shared" si="788"/>
        <v>54</v>
      </c>
      <c r="L422" s="72">
        <f t="shared" ref="L422:M422" si="789">D422+F422+H422+J422</f>
        <v>286</v>
      </c>
      <c r="M422" s="72">
        <f t="shared" si="789"/>
        <v>465</v>
      </c>
      <c r="N422" s="72">
        <f t="shared" si="771"/>
        <v>751</v>
      </c>
      <c r="O422" s="71">
        <f t="shared" ref="O422:P422" si="790">SUM(O260+O287+O314)</f>
        <v>0</v>
      </c>
      <c r="P422" s="71">
        <f t="shared" si="790"/>
        <v>0</v>
      </c>
      <c r="Q422" s="72">
        <f t="shared" si="773"/>
        <v>0</v>
      </c>
      <c r="R422" s="71">
        <f t="shared" ref="R422:S422" si="791">SUM(R260+R287+R314)</f>
        <v>286</v>
      </c>
      <c r="S422" s="71">
        <f t="shared" si="791"/>
        <v>465</v>
      </c>
      <c r="T422" s="73">
        <f t="shared" si="775"/>
        <v>751</v>
      </c>
      <c r="X422" s="38"/>
      <c r="Y422" s="38"/>
      <c r="Z422" s="38"/>
    </row>
    <row r="423" spans="1:26" ht="15.75" customHeight="1" x14ac:dyDescent="0.25">
      <c r="A423" s="69">
        <v>6</v>
      </c>
      <c r="B423" s="70" t="s">
        <v>62</v>
      </c>
      <c r="C423" s="69" t="s">
        <v>63</v>
      </c>
      <c r="D423" s="71">
        <f t="shared" ref="D423:K423" si="792">SUM(D261+D288+D315)</f>
        <v>0</v>
      </c>
      <c r="E423" s="71">
        <f t="shared" si="792"/>
        <v>0</v>
      </c>
      <c r="F423" s="71">
        <f t="shared" si="792"/>
        <v>0</v>
      </c>
      <c r="G423" s="71">
        <f t="shared" si="792"/>
        <v>8</v>
      </c>
      <c r="H423" s="71">
        <f t="shared" si="792"/>
        <v>29</v>
      </c>
      <c r="I423" s="71">
        <f t="shared" si="792"/>
        <v>52</v>
      </c>
      <c r="J423" s="71">
        <f t="shared" si="792"/>
        <v>7</v>
      </c>
      <c r="K423" s="71">
        <f t="shared" si="792"/>
        <v>11</v>
      </c>
      <c r="L423" s="72">
        <f t="shared" ref="L423:M423" si="793">D423+F423+H423+J423</f>
        <v>36</v>
      </c>
      <c r="M423" s="72">
        <f t="shared" si="793"/>
        <v>71</v>
      </c>
      <c r="N423" s="72">
        <f t="shared" si="771"/>
        <v>107</v>
      </c>
      <c r="O423" s="71">
        <f t="shared" ref="O423:P423" si="794">SUM(O261+O288+O315)</f>
        <v>0</v>
      </c>
      <c r="P423" s="71">
        <f t="shared" si="794"/>
        <v>0</v>
      </c>
      <c r="Q423" s="72">
        <f t="shared" si="773"/>
        <v>0</v>
      </c>
      <c r="R423" s="71">
        <f t="shared" ref="R423:S423" si="795">SUM(R261+R288+R315)</f>
        <v>36</v>
      </c>
      <c r="S423" s="71">
        <f t="shared" si="795"/>
        <v>71</v>
      </c>
      <c r="T423" s="73">
        <f t="shared" si="775"/>
        <v>107</v>
      </c>
      <c r="X423" s="38"/>
      <c r="Y423" s="38"/>
      <c r="Z423" s="38"/>
    </row>
    <row r="424" spans="1:26" ht="15.75" customHeight="1" x14ac:dyDescent="0.25">
      <c r="A424" s="69">
        <v>7</v>
      </c>
      <c r="B424" s="70" t="s">
        <v>64</v>
      </c>
      <c r="C424" s="69" t="s">
        <v>65</v>
      </c>
      <c r="D424" s="71">
        <f t="shared" ref="D424:K424" si="796">SUM(D262+D289+D316)</f>
        <v>0</v>
      </c>
      <c r="E424" s="71">
        <f t="shared" si="796"/>
        <v>0</v>
      </c>
      <c r="F424" s="71">
        <f t="shared" si="796"/>
        <v>0</v>
      </c>
      <c r="G424" s="71">
        <f t="shared" si="796"/>
        <v>0</v>
      </c>
      <c r="H424" s="71">
        <f t="shared" si="796"/>
        <v>0</v>
      </c>
      <c r="I424" s="71">
        <f t="shared" si="796"/>
        <v>0</v>
      </c>
      <c r="J424" s="71">
        <f t="shared" si="796"/>
        <v>2</v>
      </c>
      <c r="K424" s="71">
        <f t="shared" si="796"/>
        <v>4</v>
      </c>
      <c r="L424" s="72">
        <f t="shared" ref="L424:M424" si="797">D424+F424+H424+J424</f>
        <v>2</v>
      </c>
      <c r="M424" s="72">
        <f t="shared" si="797"/>
        <v>4</v>
      </c>
      <c r="N424" s="72">
        <f t="shared" si="771"/>
        <v>6</v>
      </c>
      <c r="O424" s="71">
        <f t="shared" ref="O424:P424" si="798">SUM(O262+O289+O316)</f>
        <v>0</v>
      </c>
      <c r="P424" s="71">
        <f t="shared" si="798"/>
        <v>0</v>
      </c>
      <c r="Q424" s="72">
        <f t="shared" si="773"/>
        <v>0</v>
      </c>
      <c r="R424" s="71">
        <f t="shared" ref="R424:S424" si="799">SUM(R262+R289+R316)</f>
        <v>2</v>
      </c>
      <c r="S424" s="71">
        <f t="shared" si="799"/>
        <v>4</v>
      </c>
      <c r="T424" s="73">
        <f t="shared" si="775"/>
        <v>6</v>
      </c>
      <c r="X424" s="38"/>
      <c r="Y424" s="38"/>
      <c r="Z424" s="38"/>
    </row>
    <row r="425" spans="1:26" ht="15.75" customHeight="1" x14ac:dyDescent="0.25">
      <c r="A425" s="69">
        <v>8</v>
      </c>
      <c r="B425" s="70" t="s">
        <v>66</v>
      </c>
      <c r="C425" s="69" t="s">
        <v>67</v>
      </c>
      <c r="D425" s="71">
        <f t="shared" ref="D425:K425" si="800">SUM(D263+D290+D317)</f>
        <v>0</v>
      </c>
      <c r="E425" s="71">
        <f t="shared" si="800"/>
        <v>0</v>
      </c>
      <c r="F425" s="71">
        <f t="shared" si="800"/>
        <v>1</v>
      </c>
      <c r="G425" s="71">
        <f t="shared" si="800"/>
        <v>0</v>
      </c>
      <c r="H425" s="71">
        <f t="shared" si="800"/>
        <v>0</v>
      </c>
      <c r="I425" s="71">
        <f t="shared" si="800"/>
        <v>2</v>
      </c>
      <c r="J425" s="71">
        <f t="shared" si="800"/>
        <v>0</v>
      </c>
      <c r="K425" s="71">
        <f t="shared" si="800"/>
        <v>0</v>
      </c>
      <c r="L425" s="72">
        <f t="shared" ref="L425:M425" si="801">D425+F425+H425+J425</f>
        <v>1</v>
      </c>
      <c r="M425" s="72">
        <f t="shared" si="801"/>
        <v>2</v>
      </c>
      <c r="N425" s="72">
        <f t="shared" si="771"/>
        <v>3</v>
      </c>
      <c r="O425" s="71">
        <f t="shared" ref="O425:P425" si="802">SUM(O263+O290+O317)</f>
        <v>0</v>
      </c>
      <c r="P425" s="71">
        <f t="shared" si="802"/>
        <v>0</v>
      </c>
      <c r="Q425" s="72">
        <f t="shared" si="773"/>
        <v>0</v>
      </c>
      <c r="R425" s="71">
        <f t="shared" ref="R425:S425" si="803">SUM(R263+R290+R317)</f>
        <v>1</v>
      </c>
      <c r="S425" s="71">
        <f t="shared" si="803"/>
        <v>2</v>
      </c>
      <c r="T425" s="73">
        <f t="shared" si="775"/>
        <v>3</v>
      </c>
      <c r="X425" s="38"/>
      <c r="Y425" s="38"/>
      <c r="Z425" s="38"/>
    </row>
    <row r="426" spans="1:26" ht="15.75" customHeight="1" x14ac:dyDescent="0.25">
      <c r="A426" s="69">
        <v>9</v>
      </c>
      <c r="B426" s="70" t="s">
        <v>68</v>
      </c>
      <c r="C426" s="69" t="s">
        <v>69</v>
      </c>
      <c r="D426" s="71">
        <f t="shared" ref="D426:K426" si="804">SUM(D264+D291+D318)</f>
        <v>0</v>
      </c>
      <c r="E426" s="71">
        <f t="shared" si="804"/>
        <v>0</v>
      </c>
      <c r="F426" s="71">
        <f t="shared" si="804"/>
        <v>0</v>
      </c>
      <c r="G426" s="71">
        <f t="shared" si="804"/>
        <v>0</v>
      </c>
      <c r="H426" s="71">
        <f t="shared" si="804"/>
        <v>13</v>
      </c>
      <c r="I426" s="71">
        <f t="shared" si="804"/>
        <v>20</v>
      </c>
      <c r="J426" s="71">
        <f t="shared" si="804"/>
        <v>14</v>
      </c>
      <c r="K426" s="71">
        <f t="shared" si="804"/>
        <v>14</v>
      </c>
      <c r="L426" s="72">
        <f t="shared" ref="L426:M426" si="805">D426+F426+H426+J426</f>
        <v>27</v>
      </c>
      <c r="M426" s="72">
        <f t="shared" si="805"/>
        <v>34</v>
      </c>
      <c r="N426" s="72">
        <f t="shared" si="771"/>
        <v>61</v>
      </c>
      <c r="O426" s="71">
        <f t="shared" ref="O426:P426" si="806">SUM(O264+O291+O318)</f>
        <v>0</v>
      </c>
      <c r="P426" s="71">
        <f t="shared" si="806"/>
        <v>0</v>
      </c>
      <c r="Q426" s="72">
        <f t="shared" si="773"/>
        <v>0</v>
      </c>
      <c r="R426" s="71">
        <f t="shared" ref="R426:S426" si="807">SUM(R264+R291+R318)</f>
        <v>27</v>
      </c>
      <c r="S426" s="71">
        <f t="shared" si="807"/>
        <v>34</v>
      </c>
      <c r="T426" s="73">
        <f t="shared" si="775"/>
        <v>61</v>
      </c>
      <c r="X426" s="38"/>
      <c r="Y426" s="38"/>
      <c r="Z426" s="38"/>
    </row>
    <row r="427" spans="1:26" ht="15.75" customHeight="1" x14ac:dyDescent="0.25">
      <c r="A427" s="69">
        <v>10</v>
      </c>
      <c r="B427" s="70" t="s">
        <v>70</v>
      </c>
      <c r="C427" s="69" t="s">
        <v>71</v>
      </c>
      <c r="D427" s="71">
        <f t="shared" ref="D427:K427" si="808">SUM(D265+D292+D319)</f>
        <v>0</v>
      </c>
      <c r="E427" s="71">
        <f t="shared" si="808"/>
        <v>0</v>
      </c>
      <c r="F427" s="71">
        <f t="shared" si="808"/>
        <v>0</v>
      </c>
      <c r="G427" s="71">
        <f t="shared" si="808"/>
        <v>0</v>
      </c>
      <c r="H427" s="71">
        <f t="shared" si="808"/>
        <v>0</v>
      </c>
      <c r="I427" s="71">
        <f t="shared" si="808"/>
        <v>0</v>
      </c>
      <c r="J427" s="71">
        <f t="shared" si="808"/>
        <v>0</v>
      </c>
      <c r="K427" s="71">
        <f t="shared" si="808"/>
        <v>0</v>
      </c>
      <c r="L427" s="72">
        <f t="shared" ref="L427:M427" si="809">D427+F427+H427+J427</f>
        <v>0</v>
      </c>
      <c r="M427" s="72">
        <f t="shared" si="809"/>
        <v>0</v>
      </c>
      <c r="N427" s="72">
        <f t="shared" si="771"/>
        <v>0</v>
      </c>
      <c r="O427" s="71">
        <f t="shared" ref="O427:P427" si="810">SUM(O265+O292+O319)</f>
        <v>0</v>
      </c>
      <c r="P427" s="71">
        <f t="shared" si="810"/>
        <v>0</v>
      </c>
      <c r="Q427" s="72">
        <f t="shared" si="773"/>
        <v>0</v>
      </c>
      <c r="R427" s="71">
        <f t="shared" ref="R427:S427" si="811">SUM(R265+R292+R319)</f>
        <v>0</v>
      </c>
      <c r="S427" s="71">
        <f t="shared" si="811"/>
        <v>0</v>
      </c>
      <c r="T427" s="73">
        <f t="shared" si="775"/>
        <v>0</v>
      </c>
      <c r="X427" s="38"/>
      <c r="Y427" s="38"/>
      <c r="Z427" s="38"/>
    </row>
    <row r="428" spans="1:26" ht="15.75" customHeight="1" x14ac:dyDescent="0.25">
      <c r="A428" s="69">
        <v>11</v>
      </c>
      <c r="B428" s="70" t="s">
        <v>72</v>
      </c>
      <c r="C428" s="69" t="s">
        <v>73</v>
      </c>
      <c r="D428" s="71">
        <f t="shared" ref="D428:K428" si="812">SUM(D266+D293+D320)</f>
        <v>0</v>
      </c>
      <c r="E428" s="71">
        <f t="shared" si="812"/>
        <v>0</v>
      </c>
      <c r="F428" s="71">
        <f t="shared" si="812"/>
        <v>0</v>
      </c>
      <c r="G428" s="71">
        <f t="shared" si="812"/>
        <v>0</v>
      </c>
      <c r="H428" s="71">
        <f t="shared" si="812"/>
        <v>0</v>
      </c>
      <c r="I428" s="71">
        <f t="shared" si="812"/>
        <v>0</v>
      </c>
      <c r="J428" s="71">
        <f t="shared" si="812"/>
        <v>0</v>
      </c>
      <c r="K428" s="71">
        <f t="shared" si="812"/>
        <v>0</v>
      </c>
      <c r="L428" s="72">
        <f t="shared" ref="L428:M428" si="813">D428+F428+H428+J428</f>
        <v>0</v>
      </c>
      <c r="M428" s="72">
        <f t="shared" si="813"/>
        <v>0</v>
      </c>
      <c r="N428" s="72">
        <f t="shared" si="771"/>
        <v>0</v>
      </c>
      <c r="O428" s="71">
        <f t="shared" ref="O428:P428" si="814">SUM(O266+O293+O320)</f>
        <v>0</v>
      </c>
      <c r="P428" s="71">
        <f t="shared" si="814"/>
        <v>0</v>
      </c>
      <c r="Q428" s="72">
        <f t="shared" si="773"/>
        <v>0</v>
      </c>
      <c r="R428" s="71">
        <f t="shared" ref="R428:S428" si="815">SUM(R266+R293+R320)</f>
        <v>0</v>
      </c>
      <c r="S428" s="71">
        <f t="shared" si="815"/>
        <v>0</v>
      </c>
      <c r="T428" s="73">
        <f t="shared" si="775"/>
        <v>0</v>
      </c>
      <c r="X428" s="38"/>
      <c r="Y428" s="38"/>
      <c r="Z428" s="38"/>
    </row>
    <row r="429" spans="1:26" ht="15.75" customHeight="1" x14ac:dyDescent="0.25">
      <c r="A429" s="69">
        <v>12</v>
      </c>
      <c r="B429" s="70" t="s">
        <v>74</v>
      </c>
      <c r="C429" s="69" t="s">
        <v>75</v>
      </c>
      <c r="D429" s="71">
        <f t="shared" ref="D429:K429" si="816">SUM(D267+D294+D321)</f>
        <v>0</v>
      </c>
      <c r="E429" s="71">
        <f t="shared" si="816"/>
        <v>0</v>
      </c>
      <c r="F429" s="71">
        <f t="shared" si="816"/>
        <v>0</v>
      </c>
      <c r="G429" s="71">
        <f t="shared" si="816"/>
        <v>0</v>
      </c>
      <c r="H429" s="71">
        <f t="shared" si="816"/>
        <v>0</v>
      </c>
      <c r="I429" s="71">
        <f t="shared" si="816"/>
        <v>1</v>
      </c>
      <c r="J429" s="71">
        <f t="shared" si="816"/>
        <v>1</v>
      </c>
      <c r="K429" s="71">
        <f t="shared" si="816"/>
        <v>1</v>
      </c>
      <c r="L429" s="72">
        <f t="shared" ref="L429:M429" si="817">D429+F429+H429+J429</f>
        <v>1</v>
      </c>
      <c r="M429" s="72">
        <f t="shared" si="817"/>
        <v>2</v>
      </c>
      <c r="N429" s="72">
        <f t="shared" si="771"/>
        <v>3</v>
      </c>
      <c r="O429" s="71">
        <f t="shared" ref="O429:P429" si="818">SUM(O267+O294+O321)</f>
        <v>0</v>
      </c>
      <c r="P429" s="71">
        <f t="shared" si="818"/>
        <v>0</v>
      </c>
      <c r="Q429" s="72">
        <f t="shared" si="773"/>
        <v>0</v>
      </c>
      <c r="R429" s="71">
        <f t="shared" ref="R429:S429" si="819">SUM(R267+R294+R321)</f>
        <v>1</v>
      </c>
      <c r="S429" s="71">
        <f t="shared" si="819"/>
        <v>2</v>
      </c>
      <c r="T429" s="73">
        <f t="shared" si="775"/>
        <v>3</v>
      </c>
      <c r="X429" s="38"/>
      <c r="Y429" s="38"/>
      <c r="Z429" s="38"/>
    </row>
    <row r="430" spans="1:26" ht="15.75" customHeight="1" x14ac:dyDescent="0.25">
      <c r="A430" s="69">
        <v>13</v>
      </c>
      <c r="B430" s="70" t="s">
        <v>76</v>
      </c>
      <c r="C430" s="69" t="s">
        <v>77</v>
      </c>
      <c r="D430" s="71">
        <f t="shared" ref="D430:K430" si="820">SUM(D268+D295+D322)</f>
        <v>0</v>
      </c>
      <c r="E430" s="71">
        <f t="shared" si="820"/>
        <v>0</v>
      </c>
      <c r="F430" s="71">
        <f t="shared" si="820"/>
        <v>0</v>
      </c>
      <c r="G430" s="71">
        <f t="shared" si="820"/>
        <v>0</v>
      </c>
      <c r="H430" s="71">
        <f t="shared" si="820"/>
        <v>2</v>
      </c>
      <c r="I430" s="71">
        <f t="shared" si="820"/>
        <v>4</v>
      </c>
      <c r="J430" s="71">
        <f t="shared" si="820"/>
        <v>2</v>
      </c>
      <c r="K430" s="71">
        <f t="shared" si="820"/>
        <v>2</v>
      </c>
      <c r="L430" s="72">
        <f t="shared" ref="L430:M430" si="821">D430+F430+H430+J430</f>
        <v>4</v>
      </c>
      <c r="M430" s="72">
        <f t="shared" si="821"/>
        <v>6</v>
      </c>
      <c r="N430" s="72">
        <f t="shared" si="771"/>
        <v>10</v>
      </c>
      <c r="O430" s="71">
        <f t="shared" ref="O430:P430" si="822">SUM(O268+O295+O322)</f>
        <v>0</v>
      </c>
      <c r="P430" s="71">
        <f t="shared" si="822"/>
        <v>0</v>
      </c>
      <c r="Q430" s="72">
        <f t="shared" si="773"/>
        <v>0</v>
      </c>
      <c r="R430" s="71">
        <f t="shared" ref="R430:S430" si="823">SUM(R268+R295+R322)</f>
        <v>4</v>
      </c>
      <c r="S430" s="71">
        <f t="shared" si="823"/>
        <v>6</v>
      </c>
      <c r="T430" s="73">
        <f t="shared" si="775"/>
        <v>10</v>
      </c>
      <c r="X430" s="38"/>
      <c r="Y430" s="38"/>
      <c r="Z430" s="38"/>
    </row>
    <row r="431" spans="1:26" ht="15.75" customHeight="1" x14ac:dyDescent="0.25">
      <c r="A431" s="69">
        <v>14</v>
      </c>
      <c r="B431" s="70" t="s">
        <v>78</v>
      </c>
      <c r="C431" s="69" t="s">
        <v>79</v>
      </c>
      <c r="D431" s="71">
        <f t="shared" ref="D431:K431" si="824">SUM(D269+D296+D323)</f>
        <v>0</v>
      </c>
      <c r="E431" s="71">
        <f t="shared" si="824"/>
        <v>0</v>
      </c>
      <c r="F431" s="71">
        <f t="shared" si="824"/>
        <v>0</v>
      </c>
      <c r="G431" s="71">
        <f t="shared" si="824"/>
        <v>0</v>
      </c>
      <c r="H431" s="71">
        <f t="shared" si="824"/>
        <v>0</v>
      </c>
      <c r="I431" s="71">
        <f t="shared" si="824"/>
        <v>0</v>
      </c>
      <c r="J431" s="71">
        <f t="shared" si="824"/>
        <v>0</v>
      </c>
      <c r="K431" s="71">
        <f t="shared" si="824"/>
        <v>0</v>
      </c>
      <c r="L431" s="72">
        <f t="shared" ref="L431:M431" si="825">D431+F431+H431+J431</f>
        <v>0</v>
      </c>
      <c r="M431" s="72">
        <f t="shared" si="825"/>
        <v>0</v>
      </c>
      <c r="N431" s="72">
        <f t="shared" si="771"/>
        <v>0</v>
      </c>
      <c r="O431" s="71">
        <f t="shared" ref="O431:P431" si="826">SUM(O269+O296+O323)</f>
        <v>0</v>
      </c>
      <c r="P431" s="71">
        <f t="shared" si="826"/>
        <v>0</v>
      </c>
      <c r="Q431" s="72">
        <f t="shared" si="773"/>
        <v>0</v>
      </c>
      <c r="R431" s="71">
        <f t="shared" ref="R431:S431" si="827">SUM(R269+R296+R323)</f>
        <v>0</v>
      </c>
      <c r="S431" s="71">
        <f t="shared" si="827"/>
        <v>0</v>
      </c>
      <c r="T431" s="73">
        <f t="shared" si="775"/>
        <v>0</v>
      </c>
      <c r="X431" s="38"/>
      <c r="Y431" s="38"/>
      <c r="Z431" s="38"/>
    </row>
    <row r="432" spans="1:26" ht="15.75" customHeight="1" x14ac:dyDescent="0.25">
      <c r="A432" s="69">
        <v>15</v>
      </c>
      <c r="B432" s="70" t="s">
        <v>80</v>
      </c>
      <c r="C432" s="69" t="s">
        <v>81</v>
      </c>
      <c r="D432" s="71">
        <f t="shared" ref="D432:K432" si="828">SUM(D270+D297+D324)</f>
        <v>0</v>
      </c>
      <c r="E432" s="71">
        <f t="shared" si="828"/>
        <v>0</v>
      </c>
      <c r="F432" s="71">
        <f t="shared" si="828"/>
        <v>0</v>
      </c>
      <c r="G432" s="71">
        <f t="shared" si="828"/>
        <v>0</v>
      </c>
      <c r="H432" s="71">
        <f t="shared" si="828"/>
        <v>0</v>
      </c>
      <c r="I432" s="71">
        <f t="shared" si="828"/>
        <v>0</v>
      </c>
      <c r="J432" s="71">
        <f t="shared" si="828"/>
        <v>0</v>
      </c>
      <c r="K432" s="71">
        <f t="shared" si="828"/>
        <v>0</v>
      </c>
      <c r="L432" s="72">
        <f t="shared" ref="L432:M432" si="829">D432+F432+H432+J432</f>
        <v>0</v>
      </c>
      <c r="M432" s="72">
        <f t="shared" si="829"/>
        <v>0</v>
      </c>
      <c r="N432" s="72">
        <f t="shared" si="771"/>
        <v>0</v>
      </c>
      <c r="O432" s="71">
        <f t="shared" ref="O432:P432" si="830">SUM(O270+O297+O324)</f>
        <v>0</v>
      </c>
      <c r="P432" s="71">
        <f t="shared" si="830"/>
        <v>0</v>
      </c>
      <c r="Q432" s="72">
        <f t="shared" si="773"/>
        <v>0</v>
      </c>
      <c r="R432" s="71">
        <f t="shared" ref="R432:S432" si="831">SUM(R270+R297+R324)</f>
        <v>0</v>
      </c>
      <c r="S432" s="71">
        <f t="shared" si="831"/>
        <v>0</v>
      </c>
      <c r="T432" s="73">
        <f t="shared" si="775"/>
        <v>0</v>
      </c>
      <c r="X432" s="38"/>
      <c r="Y432" s="38"/>
      <c r="Z432" s="38"/>
    </row>
    <row r="433" spans="1:26" ht="15.75" customHeight="1" x14ac:dyDescent="0.25">
      <c r="A433" s="69">
        <v>16</v>
      </c>
      <c r="B433" s="70" t="s">
        <v>82</v>
      </c>
      <c r="C433" s="69" t="s">
        <v>83</v>
      </c>
      <c r="D433" s="71">
        <f t="shared" ref="D433:K433" si="832">SUM(D271+D298+D325)</f>
        <v>0</v>
      </c>
      <c r="E433" s="71">
        <f t="shared" si="832"/>
        <v>0</v>
      </c>
      <c r="F433" s="71">
        <f t="shared" si="832"/>
        <v>0</v>
      </c>
      <c r="G433" s="71">
        <f t="shared" si="832"/>
        <v>0</v>
      </c>
      <c r="H433" s="71">
        <f t="shared" si="832"/>
        <v>0</v>
      </c>
      <c r="I433" s="71">
        <f t="shared" si="832"/>
        <v>0</v>
      </c>
      <c r="J433" s="71">
        <f t="shared" si="832"/>
        <v>0</v>
      </c>
      <c r="K433" s="71">
        <f t="shared" si="832"/>
        <v>0</v>
      </c>
      <c r="L433" s="72">
        <f t="shared" ref="L433:M433" si="833">D433+F433+H433+J433</f>
        <v>0</v>
      </c>
      <c r="M433" s="72">
        <f t="shared" si="833"/>
        <v>0</v>
      </c>
      <c r="N433" s="72">
        <f t="shared" si="771"/>
        <v>0</v>
      </c>
      <c r="O433" s="71">
        <f t="shared" ref="O433:P433" si="834">SUM(O271+O298+O325)</f>
        <v>0</v>
      </c>
      <c r="P433" s="71">
        <f t="shared" si="834"/>
        <v>0</v>
      </c>
      <c r="Q433" s="72">
        <f t="shared" si="773"/>
        <v>0</v>
      </c>
      <c r="R433" s="71">
        <f t="shared" ref="R433:S433" si="835">SUM(R271+R298+R325)</f>
        <v>0</v>
      </c>
      <c r="S433" s="71">
        <f t="shared" si="835"/>
        <v>0</v>
      </c>
      <c r="T433" s="73">
        <f t="shared" si="775"/>
        <v>0</v>
      </c>
      <c r="X433" s="38"/>
      <c r="Y433" s="38"/>
      <c r="Z433" s="38"/>
    </row>
    <row r="434" spans="1:26" ht="15.75" customHeight="1" x14ac:dyDescent="0.25">
      <c r="A434" s="69">
        <v>17</v>
      </c>
      <c r="B434" s="70" t="s">
        <v>84</v>
      </c>
      <c r="C434" s="69" t="s">
        <v>85</v>
      </c>
      <c r="D434" s="71">
        <f t="shared" ref="D434:K434" si="836">SUM(D272+D299+D326)</f>
        <v>0</v>
      </c>
      <c r="E434" s="71">
        <f t="shared" si="836"/>
        <v>0</v>
      </c>
      <c r="F434" s="71">
        <f t="shared" si="836"/>
        <v>0</v>
      </c>
      <c r="G434" s="71">
        <f t="shared" si="836"/>
        <v>0</v>
      </c>
      <c r="H434" s="71">
        <f t="shared" si="836"/>
        <v>0</v>
      </c>
      <c r="I434" s="71">
        <f t="shared" si="836"/>
        <v>0</v>
      </c>
      <c r="J434" s="71">
        <f t="shared" si="836"/>
        <v>0</v>
      </c>
      <c r="K434" s="71">
        <f t="shared" si="836"/>
        <v>0</v>
      </c>
      <c r="L434" s="72">
        <f t="shared" ref="L434:M434" si="837">D434+F434+H434+J434</f>
        <v>0</v>
      </c>
      <c r="M434" s="72">
        <f t="shared" si="837"/>
        <v>0</v>
      </c>
      <c r="N434" s="72">
        <f t="shared" si="771"/>
        <v>0</v>
      </c>
      <c r="O434" s="71">
        <f t="shared" ref="O434:P434" si="838">SUM(O272+O299+O326)</f>
        <v>0</v>
      </c>
      <c r="P434" s="71">
        <f t="shared" si="838"/>
        <v>0</v>
      </c>
      <c r="Q434" s="72">
        <f t="shared" si="773"/>
        <v>0</v>
      </c>
      <c r="R434" s="71">
        <f t="shared" ref="R434:S434" si="839">SUM(R272+R299+R326)</f>
        <v>0</v>
      </c>
      <c r="S434" s="71">
        <f t="shared" si="839"/>
        <v>0</v>
      </c>
      <c r="T434" s="73">
        <f t="shared" si="775"/>
        <v>0</v>
      </c>
      <c r="X434" s="38"/>
      <c r="Y434" s="38"/>
      <c r="Z434" s="38"/>
    </row>
    <row r="435" spans="1:26" ht="15.75" customHeight="1" x14ac:dyDescent="0.25">
      <c r="A435" s="69">
        <v>18</v>
      </c>
      <c r="B435" s="70" t="s">
        <v>86</v>
      </c>
      <c r="C435" s="69" t="s">
        <v>87</v>
      </c>
      <c r="D435" s="71">
        <f t="shared" ref="D435:K435" si="840">SUM(D273+D300+D327)</f>
        <v>0</v>
      </c>
      <c r="E435" s="71">
        <f t="shared" si="840"/>
        <v>0</v>
      </c>
      <c r="F435" s="71">
        <f t="shared" si="840"/>
        <v>0</v>
      </c>
      <c r="G435" s="71">
        <f t="shared" si="840"/>
        <v>0</v>
      </c>
      <c r="H435" s="71">
        <f t="shared" si="840"/>
        <v>0</v>
      </c>
      <c r="I435" s="71">
        <f t="shared" si="840"/>
        <v>0</v>
      </c>
      <c r="J435" s="71">
        <f t="shared" si="840"/>
        <v>0</v>
      </c>
      <c r="K435" s="71">
        <f t="shared" si="840"/>
        <v>0</v>
      </c>
      <c r="L435" s="72">
        <f t="shared" ref="L435:M435" si="841">D435+F435+H435+J435</f>
        <v>0</v>
      </c>
      <c r="M435" s="72">
        <f t="shared" si="841"/>
        <v>0</v>
      </c>
      <c r="N435" s="72">
        <f t="shared" si="771"/>
        <v>0</v>
      </c>
      <c r="O435" s="71">
        <f t="shared" ref="O435:P435" si="842">SUM(O273+O300+O327)</f>
        <v>0</v>
      </c>
      <c r="P435" s="71">
        <f t="shared" si="842"/>
        <v>0</v>
      </c>
      <c r="Q435" s="72">
        <f t="shared" si="773"/>
        <v>0</v>
      </c>
      <c r="R435" s="71">
        <f t="shared" ref="R435:S435" si="843">SUM(R273+R300+R327)</f>
        <v>0</v>
      </c>
      <c r="S435" s="71">
        <f t="shared" si="843"/>
        <v>0</v>
      </c>
      <c r="T435" s="73">
        <f t="shared" si="775"/>
        <v>0</v>
      </c>
      <c r="X435" s="38"/>
      <c r="Y435" s="38"/>
      <c r="Z435" s="38"/>
    </row>
    <row r="436" spans="1:26" ht="15.75" customHeight="1" x14ac:dyDescent="0.25">
      <c r="A436" s="69">
        <v>19</v>
      </c>
      <c r="B436" s="70" t="s">
        <v>88</v>
      </c>
      <c r="C436" s="69" t="s">
        <v>89</v>
      </c>
      <c r="D436" s="71">
        <f t="shared" ref="D436:K436" si="844">SUM(D274+D301+D328)</f>
        <v>0</v>
      </c>
      <c r="E436" s="71">
        <f t="shared" si="844"/>
        <v>0</v>
      </c>
      <c r="F436" s="71">
        <f t="shared" si="844"/>
        <v>0</v>
      </c>
      <c r="G436" s="71">
        <f t="shared" si="844"/>
        <v>0</v>
      </c>
      <c r="H436" s="71">
        <f t="shared" si="844"/>
        <v>0</v>
      </c>
      <c r="I436" s="71">
        <f t="shared" si="844"/>
        <v>0</v>
      </c>
      <c r="J436" s="71">
        <f t="shared" si="844"/>
        <v>0</v>
      </c>
      <c r="K436" s="71">
        <f t="shared" si="844"/>
        <v>0</v>
      </c>
      <c r="L436" s="72">
        <f t="shared" ref="L436:M436" si="845">D436+F436+H436+J436</f>
        <v>0</v>
      </c>
      <c r="M436" s="72">
        <f t="shared" si="845"/>
        <v>0</v>
      </c>
      <c r="N436" s="72">
        <f t="shared" si="771"/>
        <v>0</v>
      </c>
      <c r="O436" s="71">
        <f t="shared" ref="O436:P436" si="846">SUM(O274+O301+O328)</f>
        <v>0</v>
      </c>
      <c r="P436" s="71">
        <f t="shared" si="846"/>
        <v>0</v>
      </c>
      <c r="Q436" s="72">
        <f t="shared" si="773"/>
        <v>0</v>
      </c>
      <c r="R436" s="71">
        <f t="shared" ref="R436:S436" si="847">SUM(R274+R301+R328)</f>
        <v>0</v>
      </c>
      <c r="S436" s="71">
        <f t="shared" si="847"/>
        <v>0</v>
      </c>
      <c r="T436" s="73">
        <f t="shared" si="775"/>
        <v>0</v>
      </c>
      <c r="X436" s="38"/>
      <c r="Y436" s="38"/>
      <c r="Z436" s="38"/>
    </row>
    <row r="437" spans="1:26" ht="15.75" customHeight="1" x14ac:dyDescent="0.25">
      <c r="A437" s="69">
        <v>20</v>
      </c>
      <c r="B437" s="70" t="s">
        <v>90</v>
      </c>
      <c r="C437" s="11"/>
      <c r="D437" s="71">
        <f t="shared" ref="D437:K437" si="848">SUM(D275+D302+D329)</f>
        <v>0</v>
      </c>
      <c r="E437" s="71">
        <f t="shared" si="848"/>
        <v>0</v>
      </c>
      <c r="F437" s="71">
        <f t="shared" si="848"/>
        <v>0</v>
      </c>
      <c r="G437" s="71">
        <f t="shared" si="848"/>
        <v>0</v>
      </c>
      <c r="H437" s="71">
        <f t="shared" si="848"/>
        <v>0</v>
      </c>
      <c r="I437" s="71">
        <f t="shared" si="848"/>
        <v>1</v>
      </c>
      <c r="J437" s="71">
        <f t="shared" si="848"/>
        <v>0</v>
      </c>
      <c r="K437" s="71">
        <f t="shared" si="848"/>
        <v>0</v>
      </c>
      <c r="L437" s="72">
        <f t="shared" ref="L437:M437" si="849">D437+F437+H437+J437</f>
        <v>0</v>
      </c>
      <c r="M437" s="72">
        <f t="shared" si="849"/>
        <v>1</v>
      </c>
      <c r="N437" s="72">
        <f t="shared" si="771"/>
        <v>1</v>
      </c>
      <c r="O437" s="71">
        <f t="shared" ref="O437:P437" si="850">SUM(O275+O302+O329)</f>
        <v>0</v>
      </c>
      <c r="P437" s="71">
        <f t="shared" si="850"/>
        <v>0</v>
      </c>
      <c r="Q437" s="72">
        <f t="shared" si="773"/>
        <v>0</v>
      </c>
      <c r="R437" s="71">
        <f t="shared" ref="R437:S437" si="851">SUM(R275+R302+R329)</f>
        <v>0</v>
      </c>
      <c r="S437" s="71">
        <f t="shared" si="851"/>
        <v>1</v>
      </c>
      <c r="T437" s="73">
        <f t="shared" si="775"/>
        <v>1</v>
      </c>
      <c r="X437" s="38"/>
      <c r="Y437" s="38"/>
      <c r="Z437" s="38"/>
    </row>
    <row r="438" spans="1:26" ht="15.75" customHeight="1" x14ac:dyDescent="0.25">
      <c r="A438" s="74"/>
      <c r="B438" s="75" t="s">
        <v>4</v>
      </c>
      <c r="C438" s="74"/>
      <c r="D438" s="76">
        <f t="shared" ref="D438:M438" si="852">SUM(D418:D437)</f>
        <v>39</v>
      </c>
      <c r="E438" s="76">
        <f t="shared" si="852"/>
        <v>44</v>
      </c>
      <c r="F438" s="76">
        <f t="shared" si="852"/>
        <v>115</v>
      </c>
      <c r="G438" s="76">
        <f t="shared" si="852"/>
        <v>205</v>
      </c>
      <c r="H438" s="76">
        <f t="shared" si="852"/>
        <v>286</v>
      </c>
      <c r="I438" s="76">
        <f t="shared" si="852"/>
        <v>457</v>
      </c>
      <c r="J438" s="76">
        <f t="shared" si="852"/>
        <v>64</v>
      </c>
      <c r="K438" s="76">
        <f t="shared" si="852"/>
        <v>92</v>
      </c>
      <c r="L438" s="76">
        <f t="shared" si="852"/>
        <v>504</v>
      </c>
      <c r="M438" s="76">
        <f t="shared" si="852"/>
        <v>798</v>
      </c>
      <c r="N438" s="76">
        <f t="shared" si="771"/>
        <v>1302</v>
      </c>
      <c r="O438" s="76">
        <f t="shared" ref="O438:P438" si="853">SUM(O418:O437)</f>
        <v>0</v>
      </c>
      <c r="P438" s="76">
        <f t="shared" si="853"/>
        <v>0</v>
      </c>
      <c r="Q438" s="76">
        <f t="shared" si="773"/>
        <v>0</v>
      </c>
      <c r="R438" s="76">
        <f t="shared" ref="R438:S438" si="854">SUM(R418:R437)</f>
        <v>504</v>
      </c>
      <c r="S438" s="76">
        <f t="shared" si="854"/>
        <v>798</v>
      </c>
      <c r="T438" s="76">
        <f t="shared" si="775"/>
        <v>1302</v>
      </c>
      <c r="X438" s="38"/>
      <c r="Y438" s="38"/>
      <c r="Z438" s="38"/>
    </row>
    <row r="439" spans="1:26" ht="15.75" customHeight="1" x14ac:dyDescent="0.25">
      <c r="A439" s="77"/>
      <c r="B439" s="77"/>
      <c r="C439" s="77"/>
      <c r="D439" s="78"/>
      <c r="E439" s="78"/>
      <c r="F439" s="78"/>
      <c r="G439" s="78"/>
      <c r="H439" s="78"/>
      <c r="I439" s="78"/>
      <c r="J439" s="78"/>
      <c r="K439" s="78"/>
      <c r="L439" s="78"/>
      <c r="M439" s="78"/>
      <c r="N439" s="78"/>
      <c r="O439" s="78"/>
      <c r="P439" s="78"/>
      <c r="Q439" s="78"/>
      <c r="R439" s="78"/>
      <c r="S439" s="78"/>
      <c r="T439" s="78"/>
      <c r="X439" s="38"/>
      <c r="Y439" s="38"/>
      <c r="Z439" s="38"/>
    </row>
    <row r="440" spans="1:26" ht="15.75" customHeight="1" x14ac:dyDescent="0.25">
      <c r="A440" s="2"/>
      <c r="B440" s="2"/>
      <c r="C440" s="2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X440" s="38"/>
      <c r="Y440" s="38"/>
      <c r="Z440" s="38"/>
    </row>
    <row r="441" spans="1:26" ht="15.75" customHeight="1" x14ac:dyDescent="0.25">
      <c r="A441" s="118" t="s">
        <v>37</v>
      </c>
      <c r="B441" s="97"/>
      <c r="C441" s="67"/>
      <c r="D441" s="68"/>
      <c r="E441" s="68"/>
      <c r="F441" s="68"/>
      <c r="G441" s="68"/>
      <c r="H441" s="68"/>
      <c r="I441" s="68"/>
      <c r="J441" s="68"/>
      <c r="K441" s="68"/>
      <c r="L441" s="68"/>
      <c r="M441" s="68"/>
      <c r="N441" s="68"/>
      <c r="O441" s="68"/>
      <c r="P441" s="68"/>
      <c r="Q441" s="68"/>
      <c r="R441" s="68"/>
      <c r="S441" s="68"/>
      <c r="T441" s="68"/>
      <c r="X441" s="38"/>
      <c r="Y441" s="38"/>
      <c r="Z441" s="38"/>
    </row>
    <row r="442" spans="1:26" ht="15.75" customHeight="1" x14ac:dyDescent="0.25">
      <c r="A442" s="119" t="s">
        <v>1</v>
      </c>
      <c r="B442" s="119" t="s">
        <v>31</v>
      </c>
      <c r="C442" s="120" t="s">
        <v>42</v>
      </c>
      <c r="D442" s="102" t="s">
        <v>32</v>
      </c>
      <c r="E442" s="97"/>
      <c r="F442" s="97"/>
      <c r="G442" s="97"/>
      <c r="H442" s="97"/>
      <c r="I442" s="97"/>
      <c r="J442" s="97"/>
      <c r="K442" s="97"/>
      <c r="L442" s="97"/>
      <c r="M442" s="97"/>
      <c r="N442" s="98"/>
      <c r="O442" s="103" t="s">
        <v>44</v>
      </c>
      <c r="P442" s="104"/>
      <c r="Q442" s="105"/>
      <c r="R442" s="103" t="s">
        <v>45</v>
      </c>
      <c r="S442" s="104"/>
      <c r="T442" s="105"/>
      <c r="X442" s="38"/>
      <c r="Y442" s="38"/>
      <c r="Z442" s="38"/>
    </row>
    <row r="443" spans="1:26" ht="15.75" customHeight="1" x14ac:dyDescent="0.25">
      <c r="A443" s="110"/>
      <c r="B443" s="110"/>
      <c r="C443" s="110"/>
      <c r="D443" s="101" t="s">
        <v>46</v>
      </c>
      <c r="E443" s="92"/>
      <c r="F443" s="101" t="s">
        <v>47</v>
      </c>
      <c r="G443" s="92"/>
      <c r="H443" s="101" t="s">
        <v>48</v>
      </c>
      <c r="I443" s="92"/>
      <c r="J443" s="101" t="s">
        <v>49</v>
      </c>
      <c r="K443" s="92"/>
      <c r="L443" s="101" t="s">
        <v>39</v>
      </c>
      <c r="M443" s="91"/>
      <c r="N443" s="92"/>
      <c r="O443" s="96"/>
      <c r="P443" s="97"/>
      <c r="Q443" s="98"/>
      <c r="R443" s="96"/>
      <c r="S443" s="97"/>
      <c r="T443" s="98"/>
      <c r="X443" s="38"/>
      <c r="Y443" s="38"/>
      <c r="Z443" s="38"/>
    </row>
    <row r="444" spans="1:26" ht="15.75" customHeight="1" x14ac:dyDescent="0.25">
      <c r="A444" s="111"/>
      <c r="B444" s="111"/>
      <c r="C444" s="111"/>
      <c r="D444" s="60" t="s">
        <v>2</v>
      </c>
      <c r="E444" s="60" t="s">
        <v>3</v>
      </c>
      <c r="F444" s="60" t="s">
        <v>2</v>
      </c>
      <c r="G444" s="60" t="s">
        <v>3</v>
      </c>
      <c r="H444" s="60" t="s">
        <v>2</v>
      </c>
      <c r="I444" s="60" t="s">
        <v>3</v>
      </c>
      <c r="J444" s="60" t="s">
        <v>2</v>
      </c>
      <c r="K444" s="60" t="s">
        <v>3</v>
      </c>
      <c r="L444" s="60" t="s">
        <v>2</v>
      </c>
      <c r="M444" s="60" t="s">
        <v>3</v>
      </c>
      <c r="N444" s="60" t="s">
        <v>50</v>
      </c>
      <c r="O444" s="60" t="s">
        <v>2</v>
      </c>
      <c r="P444" s="60" t="s">
        <v>3</v>
      </c>
      <c r="Q444" s="60" t="s">
        <v>51</v>
      </c>
      <c r="R444" s="60" t="s">
        <v>2</v>
      </c>
      <c r="S444" s="60" t="s">
        <v>3</v>
      </c>
      <c r="T444" s="60" t="s">
        <v>51</v>
      </c>
      <c r="X444" s="38"/>
      <c r="Y444" s="38"/>
      <c r="Z444" s="38"/>
    </row>
    <row r="445" spans="1:26" ht="15.75" customHeight="1" x14ac:dyDescent="0.25">
      <c r="A445" s="69">
        <v>1</v>
      </c>
      <c r="B445" s="70" t="s">
        <v>52</v>
      </c>
      <c r="C445" s="69" t="s">
        <v>53</v>
      </c>
      <c r="D445" s="71">
        <f t="shared" ref="D445:K445" si="855">SUM(D13+D40+D67+D94+D121+D148+D175+D202+D229+D256+D283+D310)</f>
        <v>102</v>
      </c>
      <c r="E445" s="71">
        <f t="shared" si="855"/>
        <v>130</v>
      </c>
      <c r="F445" s="71">
        <f t="shared" si="855"/>
        <v>239</v>
      </c>
      <c r="G445" s="71">
        <f t="shared" si="855"/>
        <v>368</v>
      </c>
      <c r="H445" s="71">
        <f t="shared" si="855"/>
        <v>0</v>
      </c>
      <c r="I445" s="71">
        <f t="shared" si="855"/>
        <v>0</v>
      </c>
      <c r="J445" s="71">
        <f t="shared" si="855"/>
        <v>0</v>
      </c>
      <c r="K445" s="71">
        <f t="shared" si="855"/>
        <v>0</v>
      </c>
      <c r="L445" s="72">
        <f t="shared" ref="L445:M445" si="856">D445+F445+H445+J445</f>
        <v>341</v>
      </c>
      <c r="M445" s="72">
        <f t="shared" si="856"/>
        <v>498</v>
      </c>
      <c r="N445" s="72">
        <f t="shared" ref="N445:N465" si="857">L445+M445</f>
        <v>839</v>
      </c>
      <c r="O445" s="71">
        <f t="shared" ref="O445:P445" si="858">SUM(O13+O40+O67+O94+O121+O148+O175+O202+O229+O256+O283+O310)</f>
        <v>0</v>
      </c>
      <c r="P445" s="71">
        <f t="shared" si="858"/>
        <v>0</v>
      </c>
      <c r="Q445" s="72">
        <f t="shared" ref="Q445:Q465" si="859">O445+P445</f>
        <v>0</v>
      </c>
      <c r="R445" s="71">
        <f t="shared" ref="R445:S445" si="860">SUM(R13+R40+R67+R94+R121+R148+R175+R202+R229+R256+R283+R310)</f>
        <v>341</v>
      </c>
      <c r="S445" s="71">
        <f t="shared" si="860"/>
        <v>498</v>
      </c>
      <c r="T445" s="73">
        <f t="shared" ref="T445:T465" si="861">R445+S445</f>
        <v>839</v>
      </c>
      <c r="X445" s="38"/>
      <c r="Y445" s="38"/>
      <c r="Z445" s="38"/>
    </row>
    <row r="446" spans="1:26" ht="15.75" customHeight="1" x14ac:dyDescent="0.25">
      <c r="A446" s="69">
        <v>2</v>
      </c>
      <c r="B446" s="70" t="s">
        <v>54</v>
      </c>
      <c r="C446" s="69" t="s">
        <v>55</v>
      </c>
      <c r="D446" s="71">
        <f t="shared" ref="D446:K446" si="862">SUM(D14+D41+D68+D95+D122+D149+D176+D203+D230+D257+D284+D311)</f>
        <v>0</v>
      </c>
      <c r="E446" s="71">
        <f t="shared" si="862"/>
        <v>0</v>
      </c>
      <c r="F446" s="71">
        <f t="shared" si="862"/>
        <v>0</v>
      </c>
      <c r="G446" s="71">
        <f t="shared" si="862"/>
        <v>0</v>
      </c>
      <c r="H446" s="71">
        <f t="shared" si="862"/>
        <v>71</v>
      </c>
      <c r="I446" s="71">
        <f t="shared" si="862"/>
        <v>110</v>
      </c>
      <c r="J446" s="71">
        <f t="shared" si="862"/>
        <v>0</v>
      </c>
      <c r="K446" s="71">
        <f t="shared" si="862"/>
        <v>0</v>
      </c>
      <c r="L446" s="72">
        <f t="shared" ref="L446:M446" si="863">D446+F446+H446+J446</f>
        <v>71</v>
      </c>
      <c r="M446" s="72">
        <f t="shared" si="863"/>
        <v>110</v>
      </c>
      <c r="N446" s="72">
        <f t="shared" si="857"/>
        <v>181</v>
      </c>
      <c r="O446" s="71">
        <f t="shared" ref="O446:P446" si="864">SUM(O14+O41+O68+O95+O122+O149+O176+O203+O230+O257+O284+O311)</f>
        <v>0</v>
      </c>
      <c r="P446" s="71">
        <f t="shared" si="864"/>
        <v>0</v>
      </c>
      <c r="Q446" s="72">
        <f t="shared" si="859"/>
        <v>0</v>
      </c>
      <c r="R446" s="71">
        <f t="shared" ref="R446:S446" si="865">SUM(R14+R41+R68+R95+R122+R149+R176+R203+R230+R257+R284+R311)</f>
        <v>71</v>
      </c>
      <c r="S446" s="71">
        <f t="shared" si="865"/>
        <v>110</v>
      </c>
      <c r="T446" s="73">
        <f t="shared" si="861"/>
        <v>181</v>
      </c>
      <c r="X446" s="38"/>
      <c r="Y446" s="38"/>
      <c r="Z446" s="38"/>
    </row>
    <row r="447" spans="1:26" ht="15.75" customHeight="1" x14ac:dyDescent="0.25">
      <c r="A447" s="69">
        <v>3</v>
      </c>
      <c r="B447" s="70" t="s">
        <v>56</v>
      </c>
      <c r="C447" s="69" t="s">
        <v>57</v>
      </c>
      <c r="D447" s="71">
        <f t="shared" ref="D447:K447" si="866">SUM(D15+D42+D69+D96+D123+D150+D177+D204+D231+D258+D285+D312)</f>
        <v>2</v>
      </c>
      <c r="E447" s="71">
        <f t="shared" si="866"/>
        <v>11</v>
      </c>
      <c r="F447" s="71">
        <f t="shared" si="866"/>
        <v>4</v>
      </c>
      <c r="G447" s="71">
        <f t="shared" si="866"/>
        <v>13</v>
      </c>
      <c r="H447" s="71">
        <f t="shared" si="866"/>
        <v>34</v>
      </c>
      <c r="I447" s="71">
        <f t="shared" si="866"/>
        <v>52</v>
      </c>
      <c r="J447" s="71">
        <f t="shared" si="866"/>
        <v>0</v>
      </c>
      <c r="K447" s="71">
        <f t="shared" si="866"/>
        <v>0</v>
      </c>
      <c r="L447" s="72">
        <f t="shared" ref="L447:M447" si="867">D447+F447+H447+J447</f>
        <v>40</v>
      </c>
      <c r="M447" s="72">
        <f t="shared" si="867"/>
        <v>76</v>
      </c>
      <c r="N447" s="72">
        <f t="shared" si="857"/>
        <v>116</v>
      </c>
      <c r="O447" s="71">
        <f t="shared" ref="O447:P447" si="868">SUM(O15+O42+O69+O96+O123+O150+O177+O204+O231+O258+O285+O312)</f>
        <v>0</v>
      </c>
      <c r="P447" s="71">
        <f t="shared" si="868"/>
        <v>0</v>
      </c>
      <c r="Q447" s="72">
        <f t="shared" si="859"/>
        <v>0</v>
      </c>
      <c r="R447" s="71">
        <f t="shared" ref="R447:S447" si="869">SUM(R15+R42+R69+R96+R123+R150+R177+R204+R231+R258+R285+R312)</f>
        <v>40</v>
      </c>
      <c r="S447" s="71">
        <f t="shared" si="869"/>
        <v>76</v>
      </c>
      <c r="T447" s="73">
        <f t="shared" si="861"/>
        <v>116</v>
      </c>
      <c r="X447" s="38"/>
      <c r="Y447" s="38"/>
      <c r="Z447" s="38"/>
    </row>
    <row r="448" spans="1:26" ht="15.75" customHeight="1" x14ac:dyDescent="0.25">
      <c r="A448" s="69">
        <v>4</v>
      </c>
      <c r="B448" s="70" t="s">
        <v>58</v>
      </c>
      <c r="C448" s="69" t="s">
        <v>59</v>
      </c>
      <c r="D448" s="71">
        <f t="shared" ref="D448:K448" si="870">SUM(D16+D43+D70+D97+D124+D151+D178+D205+D232+D259+D286+D313)</f>
        <v>0</v>
      </c>
      <c r="E448" s="71">
        <f t="shared" si="870"/>
        <v>0</v>
      </c>
      <c r="F448" s="71">
        <f t="shared" si="870"/>
        <v>0</v>
      </c>
      <c r="G448" s="71">
        <f t="shared" si="870"/>
        <v>0</v>
      </c>
      <c r="H448" s="71">
        <f t="shared" si="870"/>
        <v>18</v>
      </c>
      <c r="I448" s="71">
        <f t="shared" si="870"/>
        <v>62</v>
      </c>
      <c r="J448" s="71">
        <f t="shared" si="870"/>
        <v>9</v>
      </c>
      <c r="K448" s="71">
        <f t="shared" si="870"/>
        <v>9</v>
      </c>
      <c r="L448" s="72">
        <f t="shared" ref="L448:M448" si="871">D448+F448+H448+J448</f>
        <v>27</v>
      </c>
      <c r="M448" s="72">
        <f t="shared" si="871"/>
        <v>71</v>
      </c>
      <c r="N448" s="72">
        <f t="shared" si="857"/>
        <v>98</v>
      </c>
      <c r="O448" s="71">
        <f t="shared" ref="O448:P448" si="872">SUM(O16+O43+O70+O97+O124+O151+O178+O205+O232+O259+O286+O313)</f>
        <v>0</v>
      </c>
      <c r="P448" s="71">
        <f t="shared" si="872"/>
        <v>0</v>
      </c>
      <c r="Q448" s="72">
        <f t="shared" si="859"/>
        <v>0</v>
      </c>
      <c r="R448" s="71">
        <f t="shared" ref="R448:S448" si="873">SUM(R16+R43+R70+R97+R124+R151+R178+R205+R232+R259+R286+R313)</f>
        <v>27</v>
      </c>
      <c r="S448" s="71">
        <f t="shared" si="873"/>
        <v>71</v>
      </c>
      <c r="T448" s="73">
        <f t="shared" si="861"/>
        <v>98</v>
      </c>
      <c r="X448" s="38"/>
      <c r="Y448" s="38"/>
      <c r="Z448" s="38"/>
    </row>
    <row r="449" spans="1:26" ht="15.75" customHeight="1" x14ac:dyDescent="0.25">
      <c r="A449" s="69">
        <v>5</v>
      </c>
      <c r="B449" s="70" t="s">
        <v>60</v>
      </c>
      <c r="C449" s="69" t="s">
        <v>61</v>
      </c>
      <c r="D449" s="71">
        <f t="shared" ref="D449:K449" si="874">SUM(D17+D44+D71+D98+D125+D152+D179+D206+D233+D260+D287+D314)</f>
        <v>7</v>
      </c>
      <c r="E449" s="71">
        <f t="shared" si="874"/>
        <v>12</v>
      </c>
      <c r="F449" s="71">
        <f t="shared" si="874"/>
        <v>88</v>
      </c>
      <c r="G449" s="71">
        <f t="shared" si="874"/>
        <v>164</v>
      </c>
      <c r="H449" s="71">
        <f t="shared" si="874"/>
        <v>782</v>
      </c>
      <c r="I449" s="71">
        <f t="shared" si="874"/>
        <v>1102</v>
      </c>
      <c r="J449" s="71">
        <f t="shared" si="874"/>
        <v>75</v>
      </c>
      <c r="K449" s="71">
        <f t="shared" si="874"/>
        <v>123</v>
      </c>
      <c r="L449" s="72">
        <f t="shared" ref="L449:M449" si="875">D449+F449+H449+J449</f>
        <v>952</v>
      </c>
      <c r="M449" s="72">
        <f t="shared" si="875"/>
        <v>1401</v>
      </c>
      <c r="N449" s="72">
        <f t="shared" si="857"/>
        <v>2353</v>
      </c>
      <c r="O449" s="71">
        <f t="shared" ref="O449:P449" si="876">SUM(O17+O44+O71+O98+O125+O152+O179+O206+O233+O260+O287+O314)</f>
        <v>0</v>
      </c>
      <c r="P449" s="71">
        <f t="shared" si="876"/>
        <v>0</v>
      </c>
      <c r="Q449" s="72">
        <f t="shared" si="859"/>
        <v>0</v>
      </c>
      <c r="R449" s="71">
        <f t="shared" ref="R449:S449" si="877">SUM(R17+R44+R71+R98+R125+R152+R179+R206+R233+R260+R287+R314)</f>
        <v>952</v>
      </c>
      <c r="S449" s="71">
        <f t="shared" si="877"/>
        <v>1401</v>
      </c>
      <c r="T449" s="73">
        <f t="shared" si="861"/>
        <v>2353</v>
      </c>
      <c r="X449" s="38"/>
      <c r="Y449" s="38"/>
      <c r="Z449" s="38"/>
    </row>
    <row r="450" spans="1:26" ht="15.75" customHeight="1" x14ac:dyDescent="0.25">
      <c r="A450" s="69">
        <v>6</v>
      </c>
      <c r="B450" s="70" t="s">
        <v>62</v>
      </c>
      <c r="C450" s="69" t="s">
        <v>63</v>
      </c>
      <c r="D450" s="71">
        <f t="shared" ref="D450:K450" si="878">SUM(D18+D45+D72+D99+D126+D153+D180+D207+D234+D261+D288+D315)</f>
        <v>0</v>
      </c>
      <c r="E450" s="71">
        <f t="shared" si="878"/>
        <v>0</v>
      </c>
      <c r="F450" s="71">
        <f t="shared" si="878"/>
        <v>3</v>
      </c>
      <c r="G450" s="71">
        <f t="shared" si="878"/>
        <v>18</v>
      </c>
      <c r="H450" s="71">
        <f t="shared" si="878"/>
        <v>121</v>
      </c>
      <c r="I450" s="71">
        <f t="shared" si="878"/>
        <v>164</v>
      </c>
      <c r="J450" s="71">
        <f t="shared" si="878"/>
        <v>13</v>
      </c>
      <c r="K450" s="71">
        <f t="shared" si="878"/>
        <v>19</v>
      </c>
      <c r="L450" s="72">
        <f t="shared" ref="L450:M450" si="879">D450+F450+H450+J450</f>
        <v>137</v>
      </c>
      <c r="M450" s="72">
        <f t="shared" si="879"/>
        <v>201</v>
      </c>
      <c r="N450" s="72">
        <f t="shared" si="857"/>
        <v>338</v>
      </c>
      <c r="O450" s="71">
        <f t="shared" ref="O450:P450" si="880">SUM(O18+O45+O72+O99+O126+O153+O180+O207+O234+O261+O288+O315)</f>
        <v>0</v>
      </c>
      <c r="P450" s="71">
        <f t="shared" si="880"/>
        <v>0</v>
      </c>
      <c r="Q450" s="72">
        <f t="shared" si="859"/>
        <v>0</v>
      </c>
      <c r="R450" s="71">
        <f t="shared" ref="R450:S450" si="881">SUM(R18+R45+R72+R99+R126+R153+R180+R207+R234+R261+R288+R315)</f>
        <v>137</v>
      </c>
      <c r="S450" s="71">
        <f t="shared" si="881"/>
        <v>201</v>
      </c>
      <c r="T450" s="73">
        <f t="shared" si="861"/>
        <v>338</v>
      </c>
      <c r="X450" s="38"/>
      <c r="Y450" s="38"/>
      <c r="Z450" s="38"/>
    </row>
    <row r="451" spans="1:26" ht="15.75" customHeight="1" x14ac:dyDescent="0.25">
      <c r="A451" s="69">
        <v>7</v>
      </c>
      <c r="B451" s="70" t="s">
        <v>64</v>
      </c>
      <c r="C451" s="69" t="s">
        <v>65</v>
      </c>
      <c r="D451" s="71">
        <f t="shared" ref="D451:K451" si="882">SUM(D19+D46+D73+D100+D127+D154+D181+D208+D235+D262+D289+D316)</f>
        <v>0</v>
      </c>
      <c r="E451" s="71">
        <f t="shared" si="882"/>
        <v>0</v>
      </c>
      <c r="F451" s="71">
        <f t="shared" si="882"/>
        <v>0</v>
      </c>
      <c r="G451" s="71">
        <f t="shared" si="882"/>
        <v>0</v>
      </c>
      <c r="H451" s="71">
        <f t="shared" si="882"/>
        <v>0</v>
      </c>
      <c r="I451" s="71">
        <f t="shared" si="882"/>
        <v>0</v>
      </c>
      <c r="J451" s="71">
        <f t="shared" si="882"/>
        <v>2</v>
      </c>
      <c r="K451" s="71">
        <f t="shared" si="882"/>
        <v>4</v>
      </c>
      <c r="L451" s="72">
        <f t="shared" ref="L451:M451" si="883">D451+F451+H451+J451</f>
        <v>2</v>
      </c>
      <c r="M451" s="72">
        <f t="shared" si="883"/>
        <v>4</v>
      </c>
      <c r="N451" s="72">
        <f t="shared" si="857"/>
        <v>6</v>
      </c>
      <c r="O451" s="71">
        <f t="shared" ref="O451:P451" si="884">SUM(O19+O46+O73+O100+O127+O154+O181+O208+O235+O262+O289+O316)</f>
        <v>0</v>
      </c>
      <c r="P451" s="71">
        <f t="shared" si="884"/>
        <v>0</v>
      </c>
      <c r="Q451" s="72">
        <f t="shared" si="859"/>
        <v>0</v>
      </c>
      <c r="R451" s="71">
        <f t="shared" ref="R451:S451" si="885">SUM(R19+R46+R73+R100+R127+R154+R181+R208+R235+R262+R289+R316)</f>
        <v>2</v>
      </c>
      <c r="S451" s="71">
        <f t="shared" si="885"/>
        <v>4</v>
      </c>
      <c r="T451" s="73">
        <f t="shared" si="861"/>
        <v>6</v>
      </c>
      <c r="X451" s="38"/>
      <c r="Y451" s="38"/>
      <c r="Z451" s="38"/>
    </row>
    <row r="452" spans="1:26" ht="15.75" customHeight="1" x14ac:dyDescent="0.25">
      <c r="A452" s="69">
        <v>8</v>
      </c>
      <c r="B452" s="70" t="s">
        <v>66</v>
      </c>
      <c r="C452" s="69" t="s">
        <v>67</v>
      </c>
      <c r="D452" s="71">
        <f t="shared" ref="D452:K452" si="886">SUM(D20+D47+D74+D101+D128+D155+D182+D209+D236+D263+D290+D317)</f>
        <v>0</v>
      </c>
      <c r="E452" s="71">
        <f t="shared" si="886"/>
        <v>0</v>
      </c>
      <c r="F452" s="71">
        <f t="shared" si="886"/>
        <v>1</v>
      </c>
      <c r="G452" s="71">
        <f t="shared" si="886"/>
        <v>0</v>
      </c>
      <c r="H452" s="71">
        <f t="shared" si="886"/>
        <v>1</v>
      </c>
      <c r="I452" s="71">
        <f t="shared" si="886"/>
        <v>3</v>
      </c>
      <c r="J452" s="71">
        <f t="shared" si="886"/>
        <v>0</v>
      </c>
      <c r="K452" s="71">
        <f t="shared" si="886"/>
        <v>0</v>
      </c>
      <c r="L452" s="72">
        <f t="shared" ref="L452:M452" si="887">D452+F452+H452+J452</f>
        <v>2</v>
      </c>
      <c r="M452" s="72">
        <f t="shared" si="887"/>
        <v>3</v>
      </c>
      <c r="N452" s="72">
        <f t="shared" si="857"/>
        <v>5</v>
      </c>
      <c r="O452" s="71">
        <f t="shared" ref="O452:P452" si="888">SUM(O20+O47+O74+O101+O128+O155+O182+O209+O236+O263+O290+O317)</f>
        <v>0</v>
      </c>
      <c r="P452" s="71">
        <f t="shared" si="888"/>
        <v>0</v>
      </c>
      <c r="Q452" s="72">
        <f t="shared" si="859"/>
        <v>0</v>
      </c>
      <c r="R452" s="71">
        <f t="shared" ref="R452:S452" si="889">SUM(R20+R47+R74+R101+R128+R155+R182+R209+R236+R263+R290+R317)</f>
        <v>2</v>
      </c>
      <c r="S452" s="71">
        <f t="shared" si="889"/>
        <v>3</v>
      </c>
      <c r="T452" s="73">
        <f t="shared" si="861"/>
        <v>5</v>
      </c>
      <c r="X452" s="38"/>
      <c r="Y452" s="38"/>
      <c r="Z452" s="38"/>
    </row>
    <row r="453" spans="1:26" ht="15.75" customHeight="1" x14ac:dyDescent="0.25">
      <c r="A453" s="69">
        <v>9</v>
      </c>
      <c r="B453" s="70" t="s">
        <v>68</v>
      </c>
      <c r="C453" s="69" t="s">
        <v>69</v>
      </c>
      <c r="D453" s="71">
        <f t="shared" ref="D453:K453" si="890">SUM(D21+D48+D75+D102+D129+D156+D183+D210+D237+D264+D291+D318)</f>
        <v>0</v>
      </c>
      <c r="E453" s="71">
        <f t="shared" si="890"/>
        <v>0</v>
      </c>
      <c r="F453" s="71">
        <f t="shared" si="890"/>
        <v>0</v>
      </c>
      <c r="G453" s="71">
        <f t="shared" si="890"/>
        <v>0</v>
      </c>
      <c r="H453" s="71">
        <f t="shared" si="890"/>
        <v>36</v>
      </c>
      <c r="I453" s="71">
        <f t="shared" si="890"/>
        <v>112</v>
      </c>
      <c r="J453" s="71">
        <f t="shared" si="890"/>
        <v>22</v>
      </c>
      <c r="K453" s="71">
        <f t="shared" si="890"/>
        <v>14</v>
      </c>
      <c r="L453" s="72">
        <f t="shared" ref="L453:M453" si="891">D453+F453+H453+J453</f>
        <v>58</v>
      </c>
      <c r="M453" s="72">
        <f t="shared" si="891"/>
        <v>126</v>
      </c>
      <c r="N453" s="72">
        <f t="shared" si="857"/>
        <v>184</v>
      </c>
      <c r="O453" s="71">
        <f t="shared" ref="O453:P453" si="892">SUM(O21+O48+O75+O102+O129+O156+O183+O210+O237+O264+O291+O318)</f>
        <v>0</v>
      </c>
      <c r="P453" s="71">
        <f t="shared" si="892"/>
        <v>0</v>
      </c>
      <c r="Q453" s="72">
        <f t="shared" si="859"/>
        <v>0</v>
      </c>
      <c r="R453" s="71">
        <f t="shared" ref="R453:S453" si="893">SUM(R21+R48+R75+R102+R129+R156+R183+R210+R237+R264+R291+R318)</f>
        <v>58</v>
      </c>
      <c r="S453" s="71">
        <f t="shared" si="893"/>
        <v>126</v>
      </c>
      <c r="T453" s="73">
        <f t="shared" si="861"/>
        <v>184</v>
      </c>
      <c r="X453" s="38"/>
      <c r="Y453" s="38"/>
      <c r="Z453" s="38"/>
    </row>
    <row r="454" spans="1:26" ht="15.75" customHeight="1" x14ac:dyDescent="0.25">
      <c r="A454" s="69">
        <v>10</v>
      </c>
      <c r="B454" s="70" t="s">
        <v>70</v>
      </c>
      <c r="C454" s="69" t="s">
        <v>71</v>
      </c>
      <c r="D454" s="71">
        <f t="shared" ref="D454:K454" si="894">SUM(D22+D49+D76+D103+D130+D157+D184+D211+D238+D265+D292+D319)</f>
        <v>0</v>
      </c>
      <c r="E454" s="71">
        <f t="shared" si="894"/>
        <v>0</v>
      </c>
      <c r="F454" s="71">
        <f t="shared" si="894"/>
        <v>0</v>
      </c>
      <c r="G454" s="71">
        <f t="shared" si="894"/>
        <v>0</v>
      </c>
      <c r="H454" s="71">
        <f t="shared" si="894"/>
        <v>0</v>
      </c>
      <c r="I454" s="71">
        <f t="shared" si="894"/>
        <v>0</v>
      </c>
      <c r="J454" s="71">
        <f t="shared" si="894"/>
        <v>0</v>
      </c>
      <c r="K454" s="71">
        <f t="shared" si="894"/>
        <v>0</v>
      </c>
      <c r="L454" s="72">
        <f t="shared" ref="L454:M454" si="895">D454+F454+H454+J454</f>
        <v>0</v>
      </c>
      <c r="M454" s="72">
        <f t="shared" si="895"/>
        <v>0</v>
      </c>
      <c r="N454" s="72">
        <f t="shared" si="857"/>
        <v>0</v>
      </c>
      <c r="O454" s="71">
        <f t="shared" ref="O454:P454" si="896">SUM(O22+O49+O76+O103+O130+O157+O184+O211+O238+O265+O292+O319)</f>
        <v>0</v>
      </c>
      <c r="P454" s="71">
        <f t="shared" si="896"/>
        <v>0</v>
      </c>
      <c r="Q454" s="72">
        <f t="shared" si="859"/>
        <v>0</v>
      </c>
      <c r="R454" s="71">
        <f t="shared" ref="R454:S454" si="897">SUM(R22+R49+R76+R103+R130+R157+R184+R211+R238+R265+R292+R319)</f>
        <v>0</v>
      </c>
      <c r="S454" s="71">
        <f t="shared" si="897"/>
        <v>0</v>
      </c>
      <c r="T454" s="73">
        <f t="shared" si="861"/>
        <v>0</v>
      </c>
      <c r="X454" s="38"/>
      <c r="Y454" s="38"/>
      <c r="Z454" s="38"/>
    </row>
    <row r="455" spans="1:26" ht="15.75" customHeight="1" x14ac:dyDescent="0.25">
      <c r="A455" s="69">
        <v>11</v>
      </c>
      <c r="B455" s="70" t="s">
        <v>72</v>
      </c>
      <c r="C455" s="69" t="s">
        <v>73</v>
      </c>
      <c r="D455" s="71">
        <f t="shared" ref="D455:K455" si="898">SUM(D23+D50+D77+D104+D131+D158+D185+D212+D239+D266+D293+D320)</f>
        <v>0</v>
      </c>
      <c r="E455" s="71">
        <f t="shared" si="898"/>
        <v>0</v>
      </c>
      <c r="F455" s="71">
        <f t="shared" si="898"/>
        <v>0</v>
      </c>
      <c r="G455" s="71">
        <f t="shared" si="898"/>
        <v>0</v>
      </c>
      <c r="H455" s="71">
        <f t="shared" si="898"/>
        <v>0</v>
      </c>
      <c r="I455" s="71">
        <f t="shared" si="898"/>
        <v>0</v>
      </c>
      <c r="J455" s="71">
        <f t="shared" si="898"/>
        <v>0</v>
      </c>
      <c r="K455" s="71">
        <f t="shared" si="898"/>
        <v>1</v>
      </c>
      <c r="L455" s="72">
        <f t="shared" ref="L455:M455" si="899">D455+F455+H455+J455</f>
        <v>0</v>
      </c>
      <c r="M455" s="72">
        <f t="shared" si="899"/>
        <v>1</v>
      </c>
      <c r="N455" s="72">
        <f t="shared" si="857"/>
        <v>1</v>
      </c>
      <c r="O455" s="71">
        <f t="shared" ref="O455:P455" si="900">SUM(O23+O50+O77+O104+O131+O158+O185+O212+O239+O266+O293+O320)</f>
        <v>0</v>
      </c>
      <c r="P455" s="71">
        <f t="shared" si="900"/>
        <v>0</v>
      </c>
      <c r="Q455" s="72">
        <f t="shared" si="859"/>
        <v>0</v>
      </c>
      <c r="R455" s="71">
        <f t="shared" ref="R455:S455" si="901">SUM(R23+R50+R77+R104+R131+R158+R185+R212+R239+R266+R293+R320)</f>
        <v>0</v>
      </c>
      <c r="S455" s="71">
        <f t="shared" si="901"/>
        <v>1</v>
      </c>
      <c r="T455" s="73">
        <f t="shared" si="861"/>
        <v>1</v>
      </c>
      <c r="X455" s="38"/>
      <c r="Y455" s="38"/>
      <c r="Z455" s="38"/>
    </row>
    <row r="456" spans="1:26" ht="15.75" customHeight="1" x14ac:dyDescent="0.25">
      <c r="A456" s="69">
        <v>12</v>
      </c>
      <c r="B456" s="70" t="s">
        <v>74</v>
      </c>
      <c r="C456" s="69" t="s">
        <v>75</v>
      </c>
      <c r="D456" s="71">
        <f t="shared" ref="D456:K456" si="902">SUM(D24+D51+D78+D105+D132+D159+D186+D213+D240+D267+D294+D321)</f>
        <v>0</v>
      </c>
      <c r="E456" s="71">
        <f t="shared" si="902"/>
        <v>0</v>
      </c>
      <c r="F456" s="71">
        <f t="shared" si="902"/>
        <v>0</v>
      </c>
      <c r="G456" s="71">
        <f t="shared" si="902"/>
        <v>0</v>
      </c>
      <c r="H456" s="71">
        <f t="shared" si="902"/>
        <v>0</v>
      </c>
      <c r="I456" s="71">
        <f t="shared" si="902"/>
        <v>3</v>
      </c>
      <c r="J456" s="71">
        <f t="shared" si="902"/>
        <v>1</v>
      </c>
      <c r="K456" s="71">
        <f t="shared" si="902"/>
        <v>1</v>
      </c>
      <c r="L456" s="72">
        <f t="shared" ref="L456:M456" si="903">D456+F456+H456+J456</f>
        <v>1</v>
      </c>
      <c r="M456" s="72">
        <f t="shared" si="903"/>
        <v>4</v>
      </c>
      <c r="N456" s="72">
        <f t="shared" si="857"/>
        <v>5</v>
      </c>
      <c r="O456" s="71">
        <f t="shared" ref="O456:P456" si="904">SUM(O24+O51+O78+O105+O132+O159+O186+O213+O240+O267+O294+O321)</f>
        <v>0</v>
      </c>
      <c r="P456" s="71">
        <f t="shared" si="904"/>
        <v>0</v>
      </c>
      <c r="Q456" s="72">
        <f t="shared" si="859"/>
        <v>0</v>
      </c>
      <c r="R456" s="71">
        <f t="shared" ref="R456:S456" si="905">SUM(R24+R51+R78+R105+R132+R159+R186+R213+R240+R267+R294+R321)</f>
        <v>1</v>
      </c>
      <c r="S456" s="71">
        <f t="shared" si="905"/>
        <v>4</v>
      </c>
      <c r="T456" s="73">
        <f t="shared" si="861"/>
        <v>5</v>
      </c>
      <c r="X456" s="38"/>
      <c r="Y456" s="38"/>
      <c r="Z456" s="38"/>
    </row>
    <row r="457" spans="1:26" ht="15.75" customHeight="1" x14ac:dyDescent="0.25">
      <c r="A457" s="69">
        <v>13</v>
      </c>
      <c r="B457" s="70" t="s">
        <v>76</v>
      </c>
      <c r="C457" s="69" t="s">
        <v>77</v>
      </c>
      <c r="D457" s="71">
        <f t="shared" ref="D457:K457" si="906">SUM(D25+D52+D79+D106+D133+D160+D187+D214+D241+D268+D295+D322)</f>
        <v>0</v>
      </c>
      <c r="E457" s="71">
        <f t="shared" si="906"/>
        <v>0</v>
      </c>
      <c r="F457" s="71">
        <f t="shared" si="906"/>
        <v>0</v>
      </c>
      <c r="G457" s="71">
        <f t="shared" si="906"/>
        <v>0</v>
      </c>
      <c r="H457" s="71">
        <f t="shared" si="906"/>
        <v>3</v>
      </c>
      <c r="I457" s="71">
        <f t="shared" si="906"/>
        <v>13</v>
      </c>
      <c r="J457" s="71">
        <f t="shared" si="906"/>
        <v>2</v>
      </c>
      <c r="K457" s="71">
        <f t="shared" si="906"/>
        <v>4</v>
      </c>
      <c r="L457" s="72">
        <f t="shared" ref="L457:M457" si="907">D457+F457+H457+J457</f>
        <v>5</v>
      </c>
      <c r="M457" s="72">
        <f t="shared" si="907"/>
        <v>17</v>
      </c>
      <c r="N457" s="72">
        <f t="shared" si="857"/>
        <v>22</v>
      </c>
      <c r="O457" s="71">
        <f t="shared" ref="O457:P457" si="908">SUM(O25+O52+O79+O106+O133+O160+O187+O214+O241+O268+O295+O322)</f>
        <v>0</v>
      </c>
      <c r="P457" s="71">
        <f t="shared" si="908"/>
        <v>0</v>
      </c>
      <c r="Q457" s="72">
        <f t="shared" si="859"/>
        <v>0</v>
      </c>
      <c r="R457" s="71">
        <f t="shared" ref="R457:S457" si="909">SUM(R25+R52+R79+R106+R133+R160+R187+R214+R241+R268+R295+R322)</f>
        <v>5</v>
      </c>
      <c r="S457" s="71">
        <f t="shared" si="909"/>
        <v>17</v>
      </c>
      <c r="T457" s="73">
        <f t="shared" si="861"/>
        <v>22</v>
      </c>
      <c r="X457" s="38"/>
      <c r="Y457" s="38"/>
      <c r="Z457" s="38"/>
    </row>
    <row r="458" spans="1:26" ht="15.75" customHeight="1" x14ac:dyDescent="0.25">
      <c r="A458" s="69">
        <v>14</v>
      </c>
      <c r="B458" s="70" t="s">
        <v>78</v>
      </c>
      <c r="C458" s="69" t="s">
        <v>79</v>
      </c>
      <c r="D458" s="71">
        <f t="shared" ref="D458:K458" si="910">SUM(D26+D53+D80+D107+D134+D161+D188+D215+D242+D269+D296+D323)</f>
        <v>0</v>
      </c>
      <c r="E458" s="71">
        <f t="shared" si="910"/>
        <v>0</v>
      </c>
      <c r="F458" s="71">
        <f t="shared" si="910"/>
        <v>0</v>
      </c>
      <c r="G458" s="71">
        <f t="shared" si="910"/>
        <v>0</v>
      </c>
      <c r="H458" s="71">
        <f t="shared" si="910"/>
        <v>0</v>
      </c>
      <c r="I458" s="71">
        <f t="shared" si="910"/>
        <v>0</v>
      </c>
      <c r="J458" s="71">
        <f t="shared" si="910"/>
        <v>0</v>
      </c>
      <c r="K458" s="71">
        <f t="shared" si="910"/>
        <v>0</v>
      </c>
      <c r="L458" s="72">
        <f t="shared" ref="L458:M458" si="911">D458+F458+H458+J458</f>
        <v>0</v>
      </c>
      <c r="M458" s="72">
        <f t="shared" si="911"/>
        <v>0</v>
      </c>
      <c r="N458" s="72">
        <f t="shared" si="857"/>
        <v>0</v>
      </c>
      <c r="O458" s="71">
        <f t="shared" ref="O458:P458" si="912">SUM(O26+O53+O80+O107+O134+O161+O188+O215+O242+O269+O296+O323)</f>
        <v>0</v>
      </c>
      <c r="P458" s="71">
        <f t="shared" si="912"/>
        <v>0</v>
      </c>
      <c r="Q458" s="72">
        <f t="shared" si="859"/>
        <v>0</v>
      </c>
      <c r="R458" s="71">
        <f t="shared" ref="R458:S458" si="913">SUM(R26+R53+R80+R107+R134+R161+R188+R215+R242+R269+R296+R323)</f>
        <v>0</v>
      </c>
      <c r="S458" s="71">
        <f t="shared" si="913"/>
        <v>0</v>
      </c>
      <c r="T458" s="73">
        <f t="shared" si="861"/>
        <v>0</v>
      </c>
      <c r="X458" s="38"/>
      <c r="Y458" s="38"/>
      <c r="Z458" s="38"/>
    </row>
    <row r="459" spans="1:26" ht="15.75" customHeight="1" x14ac:dyDescent="0.25">
      <c r="A459" s="69">
        <v>15</v>
      </c>
      <c r="B459" s="70" t="s">
        <v>80</v>
      </c>
      <c r="C459" s="69" t="s">
        <v>81</v>
      </c>
      <c r="D459" s="71">
        <f t="shared" ref="D459:K459" si="914">SUM(D27+D54+D81+D108+D135+D162+D189+D216+D243+D270+D297+D324)</f>
        <v>0</v>
      </c>
      <c r="E459" s="71">
        <f t="shared" si="914"/>
        <v>0</v>
      </c>
      <c r="F459" s="71">
        <f t="shared" si="914"/>
        <v>0</v>
      </c>
      <c r="G459" s="71">
        <f t="shared" si="914"/>
        <v>0</v>
      </c>
      <c r="H459" s="71">
        <f t="shared" si="914"/>
        <v>0</v>
      </c>
      <c r="I459" s="71">
        <f t="shared" si="914"/>
        <v>0</v>
      </c>
      <c r="J459" s="71">
        <f t="shared" si="914"/>
        <v>0</v>
      </c>
      <c r="K459" s="71">
        <f t="shared" si="914"/>
        <v>0</v>
      </c>
      <c r="L459" s="72">
        <f t="shared" ref="L459:M459" si="915">D459+F459+H459+J459</f>
        <v>0</v>
      </c>
      <c r="M459" s="72">
        <f t="shared" si="915"/>
        <v>0</v>
      </c>
      <c r="N459" s="72">
        <f t="shared" si="857"/>
        <v>0</v>
      </c>
      <c r="O459" s="71">
        <f t="shared" ref="O459:P459" si="916">SUM(O27+O54+O81+O108+O135+O162+O189+O216+O243+O270+O297+O324)</f>
        <v>0</v>
      </c>
      <c r="P459" s="71">
        <f t="shared" si="916"/>
        <v>0</v>
      </c>
      <c r="Q459" s="72">
        <f t="shared" si="859"/>
        <v>0</v>
      </c>
      <c r="R459" s="71">
        <f t="shared" ref="R459:S459" si="917">SUM(R27+R54+R81+R108+R135+R162+R189+R216+R243+R270+R297+R324)</f>
        <v>0</v>
      </c>
      <c r="S459" s="71">
        <f t="shared" si="917"/>
        <v>0</v>
      </c>
      <c r="T459" s="73">
        <f t="shared" si="861"/>
        <v>0</v>
      </c>
      <c r="X459" s="38"/>
      <c r="Y459" s="38"/>
      <c r="Z459" s="38"/>
    </row>
    <row r="460" spans="1:26" ht="15.75" customHeight="1" x14ac:dyDescent="0.25">
      <c r="A460" s="69">
        <v>16</v>
      </c>
      <c r="B460" s="70" t="s">
        <v>82</v>
      </c>
      <c r="C460" s="69" t="s">
        <v>83</v>
      </c>
      <c r="D460" s="71">
        <f t="shared" ref="D460:K460" si="918">SUM(D28+D55+D82+D109+D136+D163+D190+D217+D244+D271+D298+D325)</f>
        <v>0</v>
      </c>
      <c r="E460" s="71">
        <f t="shared" si="918"/>
        <v>0</v>
      </c>
      <c r="F460" s="71">
        <f t="shared" si="918"/>
        <v>0</v>
      </c>
      <c r="G460" s="71">
        <f t="shared" si="918"/>
        <v>0</v>
      </c>
      <c r="H460" s="71">
        <f t="shared" si="918"/>
        <v>0</v>
      </c>
      <c r="I460" s="71">
        <f t="shared" si="918"/>
        <v>0</v>
      </c>
      <c r="J460" s="71">
        <f t="shared" si="918"/>
        <v>0</v>
      </c>
      <c r="K460" s="71">
        <f t="shared" si="918"/>
        <v>0</v>
      </c>
      <c r="L460" s="72">
        <f t="shared" ref="L460:M460" si="919">D460+F460+H460+J460</f>
        <v>0</v>
      </c>
      <c r="M460" s="72">
        <f t="shared" si="919"/>
        <v>0</v>
      </c>
      <c r="N460" s="72">
        <f t="shared" si="857"/>
        <v>0</v>
      </c>
      <c r="O460" s="71">
        <f t="shared" ref="O460:P460" si="920">SUM(O28+O55+O82+O109+O136+O163+O190+O217+O244+O271+O298+O325)</f>
        <v>0</v>
      </c>
      <c r="P460" s="71">
        <f t="shared" si="920"/>
        <v>0</v>
      </c>
      <c r="Q460" s="72">
        <f t="shared" si="859"/>
        <v>0</v>
      </c>
      <c r="R460" s="71">
        <f t="shared" ref="R460:S460" si="921">SUM(R28+R55+R82+R109+R136+R163+R190+R217+R244+R271+R298+R325)</f>
        <v>0</v>
      </c>
      <c r="S460" s="71">
        <f t="shared" si="921"/>
        <v>0</v>
      </c>
      <c r="T460" s="73">
        <f t="shared" si="861"/>
        <v>0</v>
      </c>
      <c r="X460" s="38"/>
      <c r="Y460" s="38"/>
      <c r="Z460" s="38"/>
    </row>
    <row r="461" spans="1:26" ht="15.75" customHeight="1" x14ac:dyDescent="0.25">
      <c r="A461" s="69">
        <v>17</v>
      </c>
      <c r="B461" s="70" t="s">
        <v>84</v>
      </c>
      <c r="C461" s="69" t="s">
        <v>85</v>
      </c>
      <c r="D461" s="71">
        <f t="shared" ref="D461:K461" si="922">SUM(D29+D56+D83+D110+D137+D164+D191+D218+D245+D272+D299+D326)</f>
        <v>0</v>
      </c>
      <c r="E461" s="71">
        <f t="shared" si="922"/>
        <v>0</v>
      </c>
      <c r="F461" s="71">
        <f t="shared" si="922"/>
        <v>0</v>
      </c>
      <c r="G461" s="71">
        <f t="shared" si="922"/>
        <v>0</v>
      </c>
      <c r="H461" s="71">
        <f t="shared" si="922"/>
        <v>0</v>
      </c>
      <c r="I461" s="71">
        <f t="shared" si="922"/>
        <v>0</v>
      </c>
      <c r="J461" s="71">
        <f t="shared" si="922"/>
        <v>0</v>
      </c>
      <c r="K461" s="71">
        <f t="shared" si="922"/>
        <v>0</v>
      </c>
      <c r="L461" s="72">
        <f t="shared" ref="L461:M461" si="923">D461+F461+H461+J461</f>
        <v>0</v>
      </c>
      <c r="M461" s="72">
        <f t="shared" si="923"/>
        <v>0</v>
      </c>
      <c r="N461" s="72">
        <f t="shared" si="857"/>
        <v>0</v>
      </c>
      <c r="O461" s="71">
        <f t="shared" ref="O461:P461" si="924">SUM(O29+O56+O83+O110+O137+O164+O191+O218+O245+O272+O299+O326)</f>
        <v>0</v>
      </c>
      <c r="P461" s="71">
        <f t="shared" si="924"/>
        <v>0</v>
      </c>
      <c r="Q461" s="72">
        <f t="shared" si="859"/>
        <v>0</v>
      </c>
      <c r="R461" s="71">
        <f t="shared" ref="R461:S461" si="925">SUM(R29+R56+R83+R110+R137+R164+R191+R218+R245+R272+R299+R326)</f>
        <v>0</v>
      </c>
      <c r="S461" s="71">
        <f t="shared" si="925"/>
        <v>0</v>
      </c>
      <c r="T461" s="73">
        <f t="shared" si="861"/>
        <v>0</v>
      </c>
      <c r="X461" s="38"/>
      <c r="Y461" s="38"/>
      <c r="Z461" s="38"/>
    </row>
    <row r="462" spans="1:26" ht="15.75" customHeight="1" x14ac:dyDescent="0.25">
      <c r="A462" s="69">
        <v>18</v>
      </c>
      <c r="B462" s="70" t="s">
        <v>86</v>
      </c>
      <c r="C462" s="69" t="s">
        <v>87</v>
      </c>
      <c r="D462" s="71">
        <f t="shared" ref="D462:K462" si="926">SUM(D30+D57+D84+D111+D138+D165+D192+D219+D246+D273+D300+D327)</f>
        <v>0</v>
      </c>
      <c r="E462" s="71">
        <f t="shared" si="926"/>
        <v>0</v>
      </c>
      <c r="F462" s="71">
        <f t="shared" si="926"/>
        <v>0</v>
      </c>
      <c r="G462" s="71">
        <f t="shared" si="926"/>
        <v>0</v>
      </c>
      <c r="H462" s="71">
        <f t="shared" si="926"/>
        <v>0</v>
      </c>
      <c r="I462" s="71">
        <f t="shared" si="926"/>
        <v>0</v>
      </c>
      <c r="J462" s="71">
        <f t="shared" si="926"/>
        <v>0</v>
      </c>
      <c r="K462" s="71">
        <f t="shared" si="926"/>
        <v>0</v>
      </c>
      <c r="L462" s="72">
        <f t="shared" ref="L462:M462" si="927">D462+F462+H462+J462</f>
        <v>0</v>
      </c>
      <c r="M462" s="72">
        <f t="shared" si="927"/>
        <v>0</v>
      </c>
      <c r="N462" s="72">
        <f t="shared" si="857"/>
        <v>0</v>
      </c>
      <c r="O462" s="71">
        <f t="shared" ref="O462:P462" si="928">SUM(O30+O57+O84+O111+O138+O165+O192+O219+O246+O273+O300+O327)</f>
        <v>0</v>
      </c>
      <c r="P462" s="71">
        <f t="shared" si="928"/>
        <v>0</v>
      </c>
      <c r="Q462" s="72">
        <f t="shared" si="859"/>
        <v>0</v>
      </c>
      <c r="R462" s="71">
        <f t="shared" ref="R462:S462" si="929">SUM(R30+R57+R84+R111+R138+R165+R192+R219+R246+R273+R300+R327)</f>
        <v>0</v>
      </c>
      <c r="S462" s="71">
        <f t="shared" si="929"/>
        <v>0</v>
      </c>
      <c r="T462" s="73">
        <f t="shared" si="861"/>
        <v>0</v>
      </c>
      <c r="X462" s="38"/>
      <c r="Y462" s="38"/>
      <c r="Z462" s="38"/>
    </row>
    <row r="463" spans="1:26" ht="15.75" customHeight="1" x14ac:dyDescent="0.25">
      <c r="A463" s="69">
        <v>19</v>
      </c>
      <c r="B463" s="70" t="s">
        <v>88</v>
      </c>
      <c r="C463" s="69" t="s">
        <v>89</v>
      </c>
      <c r="D463" s="71">
        <f t="shared" ref="D463:K463" si="930">SUM(D31+D58+D85+D112+D139+D166+D193+D220+D247+D274+D301+D328)</f>
        <v>0</v>
      </c>
      <c r="E463" s="71">
        <f t="shared" si="930"/>
        <v>0</v>
      </c>
      <c r="F463" s="71">
        <f t="shared" si="930"/>
        <v>0</v>
      </c>
      <c r="G463" s="71">
        <f t="shared" si="930"/>
        <v>0</v>
      </c>
      <c r="H463" s="71">
        <f t="shared" si="930"/>
        <v>0</v>
      </c>
      <c r="I463" s="71">
        <f t="shared" si="930"/>
        <v>0</v>
      </c>
      <c r="J463" s="71">
        <f t="shared" si="930"/>
        <v>0</v>
      </c>
      <c r="K463" s="71">
        <f t="shared" si="930"/>
        <v>0</v>
      </c>
      <c r="L463" s="72">
        <f t="shared" ref="L463:M463" si="931">D463+F463+H463+J463</f>
        <v>0</v>
      </c>
      <c r="M463" s="72">
        <f t="shared" si="931"/>
        <v>0</v>
      </c>
      <c r="N463" s="72">
        <f t="shared" si="857"/>
        <v>0</v>
      </c>
      <c r="O463" s="71">
        <f t="shared" ref="O463:P463" si="932">SUM(O31+O58+O85+O112+O139+O166+O193+O220+O247+O274+O301+O328)</f>
        <v>0</v>
      </c>
      <c r="P463" s="71">
        <f t="shared" si="932"/>
        <v>0</v>
      </c>
      <c r="Q463" s="72">
        <f t="shared" si="859"/>
        <v>0</v>
      </c>
      <c r="R463" s="71">
        <f t="shared" ref="R463:S463" si="933">SUM(R31+R58+R85+R112+R139+R166+R193+R220+R247+R274+R301+R328)</f>
        <v>0</v>
      </c>
      <c r="S463" s="71">
        <f t="shared" si="933"/>
        <v>0</v>
      </c>
      <c r="T463" s="73">
        <f t="shared" si="861"/>
        <v>0</v>
      </c>
      <c r="X463" s="38"/>
      <c r="Y463" s="38"/>
      <c r="Z463" s="38"/>
    </row>
    <row r="464" spans="1:26" ht="15.75" customHeight="1" x14ac:dyDescent="0.25">
      <c r="A464" s="69">
        <v>20</v>
      </c>
      <c r="B464" s="70" t="s">
        <v>90</v>
      </c>
      <c r="C464" s="11"/>
      <c r="D464" s="71">
        <f t="shared" ref="D464:K464" si="934">SUM(D32+D59+D86+D113+D140+D167+D194+D221+D248+D275+D302+D329)</f>
        <v>0</v>
      </c>
      <c r="E464" s="71">
        <f t="shared" si="934"/>
        <v>0</v>
      </c>
      <c r="F464" s="71">
        <f t="shared" si="934"/>
        <v>0</v>
      </c>
      <c r="G464" s="71">
        <f t="shared" si="934"/>
        <v>2</v>
      </c>
      <c r="H464" s="71">
        <f t="shared" si="934"/>
        <v>0</v>
      </c>
      <c r="I464" s="71">
        <f t="shared" si="934"/>
        <v>1</v>
      </c>
      <c r="J464" s="71">
        <f t="shared" si="934"/>
        <v>0</v>
      </c>
      <c r="K464" s="71">
        <f t="shared" si="934"/>
        <v>0</v>
      </c>
      <c r="L464" s="72">
        <f t="shared" ref="L464:M464" si="935">D464+F464+H464+J464</f>
        <v>0</v>
      </c>
      <c r="M464" s="72">
        <f t="shared" si="935"/>
        <v>3</v>
      </c>
      <c r="N464" s="72">
        <f t="shared" si="857"/>
        <v>3</v>
      </c>
      <c r="O464" s="71">
        <f t="shared" ref="O464:P464" si="936">SUM(O32+O59+O86+O113+O140+O167+O194+O221+O248+O275+O302+O329)</f>
        <v>0</v>
      </c>
      <c r="P464" s="71">
        <f t="shared" si="936"/>
        <v>0</v>
      </c>
      <c r="Q464" s="72">
        <f t="shared" si="859"/>
        <v>0</v>
      </c>
      <c r="R464" s="71">
        <f t="shared" ref="R464:S464" si="937">SUM(R32+R59+R86+R113+R140+R167+R194+R221+R248+R275+R302+R329)</f>
        <v>0</v>
      </c>
      <c r="S464" s="71">
        <f t="shared" si="937"/>
        <v>3</v>
      </c>
      <c r="T464" s="73">
        <f t="shared" si="861"/>
        <v>3</v>
      </c>
      <c r="X464" s="38"/>
      <c r="Y464" s="38"/>
      <c r="Z464" s="38"/>
    </row>
    <row r="465" spans="1:26" ht="15.75" customHeight="1" x14ac:dyDescent="0.25">
      <c r="A465" s="11"/>
      <c r="B465" s="70" t="s">
        <v>4</v>
      </c>
      <c r="C465" s="11"/>
      <c r="D465" s="71">
        <f t="shared" ref="D465:M465" si="938">SUM(D445:D464)</f>
        <v>111</v>
      </c>
      <c r="E465" s="71">
        <f t="shared" si="938"/>
        <v>153</v>
      </c>
      <c r="F465" s="71">
        <f t="shared" si="938"/>
        <v>335</v>
      </c>
      <c r="G465" s="71">
        <f t="shared" si="938"/>
        <v>565</v>
      </c>
      <c r="H465" s="71">
        <f t="shared" si="938"/>
        <v>1066</v>
      </c>
      <c r="I465" s="71">
        <f t="shared" si="938"/>
        <v>1622</v>
      </c>
      <c r="J465" s="71">
        <f t="shared" si="938"/>
        <v>124</v>
      </c>
      <c r="K465" s="71">
        <f t="shared" si="938"/>
        <v>175</v>
      </c>
      <c r="L465" s="71">
        <f t="shared" si="938"/>
        <v>1636</v>
      </c>
      <c r="M465" s="71">
        <f t="shared" si="938"/>
        <v>2515</v>
      </c>
      <c r="N465" s="71">
        <f t="shared" si="857"/>
        <v>4151</v>
      </c>
      <c r="O465" s="71">
        <f t="shared" ref="O465:P465" si="939">SUM(O445:O464)</f>
        <v>0</v>
      </c>
      <c r="P465" s="71">
        <f t="shared" si="939"/>
        <v>0</v>
      </c>
      <c r="Q465" s="71">
        <f t="shared" si="859"/>
        <v>0</v>
      </c>
      <c r="R465" s="71">
        <f t="shared" ref="R465:S465" si="940">SUM(R445:R464)</f>
        <v>1636</v>
      </c>
      <c r="S465" s="71">
        <f t="shared" si="940"/>
        <v>2515</v>
      </c>
      <c r="T465" s="71">
        <f t="shared" si="861"/>
        <v>4151</v>
      </c>
      <c r="X465" s="38"/>
      <c r="Y465" s="38"/>
      <c r="Z465" s="38"/>
    </row>
    <row r="466" spans="1:26" ht="15.75" customHeight="1" x14ac:dyDescent="0.25">
      <c r="C466" s="13"/>
      <c r="X466" s="38"/>
      <c r="Y466" s="38"/>
      <c r="Z466" s="38"/>
    </row>
    <row r="467" spans="1:26" ht="15.75" customHeight="1" x14ac:dyDescent="0.25">
      <c r="C467" s="13"/>
      <c r="X467" s="38"/>
      <c r="Y467" s="38"/>
      <c r="Z467" s="38"/>
    </row>
    <row r="468" spans="1:26" ht="15.75" customHeight="1" x14ac:dyDescent="0.25">
      <c r="C468" s="13"/>
      <c r="X468" s="38"/>
      <c r="Y468" s="38"/>
      <c r="Z468" s="38"/>
    </row>
    <row r="469" spans="1:26" ht="15.75" customHeight="1" x14ac:dyDescent="0.25">
      <c r="C469" s="13"/>
      <c r="X469" s="38"/>
      <c r="Y469" s="38"/>
      <c r="Z469" s="38"/>
    </row>
    <row r="470" spans="1:26" ht="15.75" customHeight="1" x14ac:dyDescent="0.25">
      <c r="C470" s="13"/>
      <c r="X470" s="38"/>
      <c r="Y470" s="38"/>
      <c r="Z470" s="38"/>
    </row>
    <row r="471" spans="1:26" ht="15.75" customHeight="1" x14ac:dyDescent="0.25">
      <c r="C471" s="13"/>
      <c r="X471" s="38"/>
      <c r="Y471" s="38"/>
      <c r="Z471" s="38"/>
    </row>
    <row r="472" spans="1:26" ht="15.75" customHeight="1" x14ac:dyDescent="0.25">
      <c r="C472" s="13"/>
      <c r="X472" s="38"/>
      <c r="Y472" s="38"/>
      <c r="Z472" s="38"/>
    </row>
    <row r="473" spans="1:26" ht="15.75" customHeight="1" x14ac:dyDescent="0.25">
      <c r="C473" s="13"/>
      <c r="X473" s="38"/>
      <c r="Y473" s="38"/>
      <c r="Z473" s="38"/>
    </row>
    <row r="474" spans="1:26" ht="15.75" customHeight="1" x14ac:dyDescent="0.25">
      <c r="C474" s="13"/>
      <c r="X474" s="38"/>
      <c r="Y474" s="38"/>
      <c r="Z474" s="38"/>
    </row>
    <row r="475" spans="1:26" ht="15.75" customHeight="1" x14ac:dyDescent="0.25">
      <c r="C475" s="13"/>
      <c r="X475" s="38"/>
      <c r="Y475" s="38"/>
      <c r="Z475" s="38"/>
    </row>
    <row r="476" spans="1:26" ht="15.75" customHeight="1" x14ac:dyDescent="0.25">
      <c r="C476" s="13"/>
      <c r="X476" s="38"/>
      <c r="Y476" s="38"/>
      <c r="Z476" s="38"/>
    </row>
    <row r="477" spans="1:26" ht="15.75" customHeight="1" x14ac:dyDescent="0.25">
      <c r="C477" s="13"/>
      <c r="X477" s="38"/>
      <c r="Y477" s="38"/>
      <c r="Z477" s="38"/>
    </row>
    <row r="478" spans="1:26" ht="15.75" customHeight="1" x14ac:dyDescent="0.25">
      <c r="C478" s="13"/>
      <c r="X478" s="38"/>
      <c r="Y478" s="38"/>
      <c r="Z478" s="38"/>
    </row>
    <row r="479" spans="1:26" ht="15.75" customHeight="1" x14ac:dyDescent="0.25">
      <c r="C479" s="13"/>
      <c r="X479" s="38"/>
      <c r="Y479" s="38"/>
      <c r="Z479" s="38"/>
    </row>
    <row r="480" spans="1:26" ht="15.75" customHeight="1" x14ac:dyDescent="0.25">
      <c r="C480" s="13"/>
      <c r="X480" s="38"/>
      <c r="Y480" s="38"/>
      <c r="Z480" s="38"/>
    </row>
    <row r="481" spans="3:26" ht="15.75" customHeight="1" x14ac:dyDescent="0.25">
      <c r="C481" s="13"/>
      <c r="X481" s="38"/>
      <c r="Y481" s="38"/>
      <c r="Z481" s="38"/>
    </row>
    <row r="482" spans="3:26" ht="15.75" customHeight="1" x14ac:dyDescent="0.25">
      <c r="C482" s="13"/>
      <c r="X482" s="38"/>
      <c r="Y482" s="38"/>
      <c r="Z482" s="38"/>
    </row>
    <row r="483" spans="3:26" ht="15.75" customHeight="1" x14ac:dyDescent="0.25">
      <c r="C483" s="13"/>
      <c r="X483" s="38"/>
      <c r="Y483" s="38"/>
      <c r="Z483" s="38"/>
    </row>
    <row r="484" spans="3:26" ht="15.75" customHeight="1" x14ac:dyDescent="0.25">
      <c r="C484" s="13"/>
      <c r="X484" s="38"/>
      <c r="Y484" s="38"/>
      <c r="Z484" s="38"/>
    </row>
    <row r="485" spans="3:26" ht="15.75" customHeight="1" x14ac:dyDescent="0.25">
      <c r="C485" s="13"/>
      <c r="X485" s="38"/>
      <c r="Y485" s="38"/>
      <c r="Z485" s="38"/>
    </row>
    <row r="486" spans="3:26" ht="15.75" customHeight="1" x14ac:dyDescent="0.25">
      <c r="C486" s="13"/>
      <c r="X486" s="38"/>
      <c r="Y486" s="38"/>
      <c r="Z486" s="38"/>
    </row>
    <row r="487" spans="3:26" ht="15.75" customHeight="1" x14ac:dyDescent="0.25">
      <c r="C487" s="13"/>
      <c r="X487" s="38"/>
      <c r="Y487" s="38"/>
      <c r="Z487" s="38"/>
    </row>
    <row r="488" spans="3:26" ht="15.75" customHeight="1" x14ac:dyDescent="0.25">
      <c r="C488" s="13"/>
      <c r="X488" s="38"/>
      <c r="Y488" s="38"/>
      <c r="Z488" s="38"/>
    </row>
    <row r="489" spans="3:26" ht="15.75" customHeight="1" x14ac:dyDescent="0.25">
      <c r="C489" s="13"/>
      <c r="X489" s="38"/>
      <c r="Y489" s="38"/>
      <c r="Z489" s="38"/>
    </row>
    <row r="490" spans="3:26" ht="15.75" customHeight="1" x14ac:dyDescent="0.25">
      <c r="C490" s="13"/>
      <c r="X490" s="38"/>
      <c r="Y490" s="38"/>
      <c r="Z490" s="38"/>
    </row>
    <row r="491" spans="3:26" ht="15.75" customHeight="1" x14ac:dyDescent="0.25">
      <c r="C491" s="13"/>
      <c r="X491" s="38"/>
      <c r="Y491" s="38"/>
      <c r="Z491" s="38"/>
    </row>
    <row r="492" spans="3:26" ht="15.75" customHeight="1" x14ac:dyDescent="0.25">
      <c r="C492" s="13"/>
      <c r="X492" s="38"/>
      <c r="Y492" s="38"/>
      <c r="Z492" s="38"/>
    </row>
    <row r="493" spans="3:26" ht="15.75" customHeight="1" x14ac:dyDescent="0.25">
      <c r="C493" s="13"/>
      <c r="X493" s="38"/>
      <c r="Y493" s="38"/>
      <c r="Z493" s="38"/>
    </row>
    <row r="494" spans="3:26" ht="15.75" customHeight="1" x14ac:dyDescent="0.25">
      <c r="C494" s="13"/>
      <c r="X494" s="38"/>
      <c r="Y494" s="38"/>
      <c r="Z494" s="38"/>
    </row>
    <row r="495" spans="3:26" ht="15.75" customHeight="1" x14ac:dyDescent="0.25">
      <c r="C495" s="13"/>
      <c r="X495" s="38"/>
      <c r="Y495" s="38"/>
      <c r="Z495" s="38"/>
    </row>
    <row r="496" spans="3:26" ht="15.75" customHeight="1" x14ac:dyDescent="0.25">
      <c r="C496" s="13"/>
      <c r="X496" s="38"/>
      <c r="Y496" s="38"/>
      <c r="Z496" s="38"/>
    </row>
    <row r="497" spans="3:26" ht="15.75" customHeight="1" x14ac:dyDescent="0.25">
      <c r="C497" s="13"/>
      <c r="X497" s="38"/>
      <c r="Y497" s="38"/>
      <c r="Z497" s="38"/>
    </row>
    <row r="498" spans="3:26" ht="15.75" customHeight="1" x14ac:dyDescent="0.25">
      <c r="C498" s="13"/>
      <c r="X498" s="38"/>
      <c r="Y498" s="38"/>
      <c r="Z498" s="38"/>
    </row>
    <row r="499" spans="3:26" ht="15.75" customHeight="1" x14ac:dyDescent="0.25">
      <c r="C499" s="13"/>
      <c r="X499" s="38"/>
      <c r="Y499" s="38"/>
      <c r="Z499" s="38"/>
    </row>
    <row r="500" spans="3:26" ht="15.75" customHeight="1" x14ac:dyDescent="0.25">
      <c r="C500" s="13"/>
      <c r="X500" s="38"/>
      <c r="Y500" s="38"/>
      <c r="Z500" s="38"/>
    </row>
    <row r="501" spans="3:26" ht="15.75" customHeight="1" x14ac:dyDescent="0.25">
      <c r="C501" s="13"/>
      <c r="X501" s="38"/>
      <c r="Y501" s="38"/>
      <c r="Z501" s="38"/>
    </row>
    <row r="502" spans="3:26" ht="15.75" customHeight="1" x14ac:dyDescent="0.25">
      <c r="C502" s="13"/>
      <c r="X502" s="38"/>
      <c r="Y502" s="38"/>
      <c r="Z502" s="38"/>
    </row>
    <row r="503" spans="3:26" ht="15.75" customHeight="1" x14ac:dyDescent="0.25">
      <c r="C503" s="13"/>
      <c r="X503" s="38"/>
      <c r="Y503" s="38"/>
      <c r="Z503" s="38"/>
    </row>
    <row r="504" spans="3:26" ht="15.75" customHeight="1" x14ac:dyDescent="0.25">
      <c r="C504" s="13"/>
      <c r="X504" s="38"/>
      <c r="Y504" s="38"/>
      <c r="Z504" s="38"/>
    </row>
    <row r="505" spans="3:26" ht="15.75" customHeight="1" x14ac:dyDescent="0.25">
      <c r="C505" s="13"/>
      <c r="X505" s="38"/>
      <c r="Y505" s="38"/>
      <c r="Z505" s="38"/>
    </row>
    <row r="506" spans="3:26" ht="15.75" customHeight="1" x14ac:dyDescent="0.25">
      <c r="C506" s="13"/>
      <c r="X506" s="38"/>
      <c r="Y506" s="38"/>
      <c r="Z506" s="38"/>
    </row>
    <row r="507" spans="3:26" ht="15.75" customHeight="1" x14ac:dyDescent="0.25">
      <c r="C507" s="13"/>
      <c r="X507" s="38"/>
      <c r="Y507" s="38"/>
      <c r="Z507" s="38"/>
    </row>
    <row r="508" spans="3:26" ht="15.75" customHeight="1" x14ac:dyDescent="0.25">
      <c r="C508" s="13"/>
      <c r="X508" s="38"/>
      <c r="Y508" s="38"/>
      <c r="Z508" s="38"/>
    </row>
    <row r="509" spans="3:26" ht="15.75" customHeight="1" x14ac:dyDescent="0.25">
      <c r="C509" s="13"/>
      <c r="X509" s="38"/>
      <c r="Y509" s="38"/>
      <c r="Z509" s="38"/>
    </row>
    <row r="510" spans="3:26" ht="15.75" customHeight="1" x14ac:dyDescent="0.25">
      <c r="C510" s="13"/>
      <c r="X510" s="38"/>
      <c r="Y510" s="38"/>
      <c r="Z510" s="38"/>
    </row>
    <row r="511" spans="3:26" ht="15.75" customHeight="1" x14ac:dyDescent="0.25">
      <c r="C511" s="13"/>
      <c r="X511" s="38"/>
      <c r="Y511" s="38"/>
      <c r="Z511" s="38"/>
    </row>
    <row r="512" spans="3:26" ht="15.75" customHeight="1" x14ac:dyDescent="0.25">
      <c r="C512" s="13"/>
      <c r="X512" s="38"/>
      <c r="Y512" s="38"/>
      <c r="Z512" s="38"/>
    </row>
    <row r="513" spans="3:26" ht="15.75" customHeight="1" x14ac:dyDescent="0.25">
      <c r="C513" s="13"/>
      <c r="X513" s="38"/>
      <c r="Y513" s="38"/>
      <c r="Z513" s="38"/>
    </row>
    <row r="514" spans="3:26" ht="15.75" customHeight="1" x14ac:dyDescent="0.25">
      <c r="C514" s="13"/>
      <c r="X514" s="38"/>
      <c r="Y514" s="38"/>
      <c r="Z514" s="38"/>
    </row>
    <row r="515" spans="3:26" ht="15.75" customHeight="1" x14ac:dyDescent="0.25">
      <c r="C515" s="13"/>
      <c r="X515" s="38"/>
      <c r="Y515" s="38"/>
      <c r="Z515" s="38"/>
    </row>
    <row r="516" spans="3:26" ht="15.75" customHeight="1" x14ac:dyDescent="0.25">
      <c r="C516" s="13"/>
      <c r="X516" s="38"/>
      <c r="Y516" s="38"/>
      <c r="Z516" s="38"/>
    </row>
    <row r="517" spans="3:26" ht="15.75" customHeight="1" x14ac:dyDescent="0.25">
      <c r="C517" s="13"/>
      <c r="X517" s="38"/>
      <c r="Y517" s="38"/>
      <c r="Z517" s="38"/>
    </row>
    <row r="518" spans="3:26" ht="15.75" customHeight="1" x14ac:dyDescent="0.25">
      <c r="C518" s="13"/>
      <c r="X518" s="38"/>
      <c r="Y518" s="38"/>
      <c r="Z518" s="38"/>
    </row>
    <row r="519" spans="3:26" ht="15.75" customHeight="1" x14ac:dyDescent="0.25">
      <c r="C519" s="13"/>
      <c r="X519" s="38"/>
      <c r="Y519" s="38"/>
      <c r="Z519" s="38"/>
    </row>
    <row r="520" spans="3:26" ht="15.75" customHeight="1" x14ac:dyDescent="0.25">
      <c r="C520" s="13"/>
      <c r="X520" s="38"/>
      <c r="Y520" s="38"/>
      <c r="Z520" s="38"/>
    </row>
    <row r="521" spans="3:26" ht="15.75" customHeight="1" x14ac:dyDescent="0.25">
      <c r="C521" s="13"/>
      <c r="X521" s="38"/>
      <c r="Y521" s="38"/>
      <c r="Z521" s="38"/>
    </row>
    <row r="522" spans="3:26" ht="15.75" customHeight="1" x14ac:dyDescent="0.25">
      <c r="C522" s="13"/>
      <c r="X522" s="38"/>
      <c r="Y522" s="38"/>
      <c r="Z522" s="38"/>
    </row>
    <row r="523" spans="3:26" ht="15.75" customHeight="1" x14ac:dyDescent="0.25">
      <c r="C523" s="13"/>
      <c r="X523" s="38"/>
      <c r="Y523" s="38"/>
      <c r="Z523" s="38"/>
    </row>
    <row r="524" spans="3:26" ht="15.75" customHeight="1" x14ac:dyDescent="0.25">
      <c r="C524" s="13"/>
      <c r="X524" s="38"/>
      <c r="Y524" s="38"/>
      <c r="Z524" s="38"/>
    </row>
    <row r="525" spans="3:26" ht="15.75" customHeight="1" x14ac:dyDescent="0.25">
      <c r="C525" s="13"/>
      <c r="X525" s="38"/>
      <c r="Y525" s="38"/>
      <c r="Z525" s="38"/>
    </row>
    <row r="526" spans="3:26" ht="15.75" customHeight="1" x14ac:dyDescent="0.25">
      <c r="C526" s="13"/>
      <c r="X526" s="38"/>
      <c r="Y526" s="38"/>
      <c r="Z526" s="38"/>
    </row>
    <row r="527" spans="3:26" ht="15.75" customHeight="1" x14ac:dyDescent="0.25">
      <c r="C527" s="13"/>
      <c r="X527" s="38"/>
      <c r="Y527" s="38"/>
      <c r="Z527" s="38"/>
    </row>
    <row r="528" spans="3:26" ht="15.75" customHeight="1" x14ac:dyDescent="0.25">
      <c r="C528" s="13"/>
      <c r="X528" s="38"/>
      <c r="Y528" s="38"/>
      <c r="Z528" s="38"/>
    </row>
    <row r="529" spans="3:26" ht="15.75" customHeight="1" x14ac:dyDescent="0.25">
      <c r="C529" s="13"/>
      <c r="X529" s="38"/>
      <c r="Y529" s="38"/>
      <c r="Z529" s="38"/>
    </row>
    <row r="530" spans="3:26" ht="15.75" customHeight="1" x14ac:dyDescent="0.25">
      <c r="C530" s="13"/>
      <c r="X530" s="38"/>
      <c r="Y530" s="38"/>
      <c r="Z530" s="38"/>
    </row>
    <row r="531" spans="3:26" ht="15.75" customHeight="1" x14ac:dyDescent="0.25">
      <c r="C531" s="13"/>
      <c r="X531" s="38"/>
      <c r="Y531" s="38"/>
      <c r="Z531" s="38"/>
    </row>
    <row r="532" spans="3:26" ht="15.75" customHeight="1" x14ac:dyDescent="0.25">
      <c r="C532" s="13"/>
      <c r="X532" s="38"/>
      <c r="Y532" s="38"/>
      <c r="Z532" s="38"/>
    </row>
    <row r="533" spans="3:26" ht="15.75" customHeight="1" x14ac:dyDescent="0.25">
      <c r="C533" s="13"/>
      <c r="X533" s="38"/>
      <c r="Y533" s="38"/>
      <c r="Z533" s="38"/>
    </row>
    <row r="534" spans="3:26" ht="15.75" customHeight="1" x14ac:dyDescent="0.25">
      <c r="C534" s="13"/>
      <c r="X534" s="38"/>
      <c r="Y534" s="38"/>
      <c r="Z534" s="38"/>
    </row>
    <row r="535" spans="3:26" ht="15.75" customHeight="1" x14ac:dyDescent="0.25">
      <c r="C535" s="13"/>
      <c r="X535" s="38"/>
      <c r="Y535" s="38"/>
      <c r="Z535" s="38"/>
    </row>
    <row r="536" spans="3:26" ht="15.75" customHeight="1" x14ac:dyDescent="0.25">
      <c r="C536" s="13"/>
      <c r="X536" s="38"/>
      <c r="Y536" s="38"/>
      <c r="Z536" s="38"/>
    </row>
    <row r="537" spans="3:26" ht="15.75" customHeight="1" x14ac:dyDescent="0.25">
      <c r="C537" s="13"/>
      <c r="X537" s="38"/>
      <c r="Y537" s="38"/>
      <c r="Z537" s="38"/>
    </row>
    <row r="538" spans="3:26" ht="15.75" customHeight="1" x14ac:dyDescent="0.25">
      <c r="C538" s="13"/>
      <c r="X538" s="38"/>
      <c r="Y538" s="38"/>
      <c r="Z538" s="38"/>
    </row>
    <row r="539" spans="3:26" ht="15.75" customHeight="1" x14ac:dyDescent="0.25">
      <c r="C539" s="13"/>
      <c r="X539" s="38"/>
      <c r="Y539" s="38"/>
      <c r="Z539" s="38"/>
    </row>
    <row r="540" spans="3:26" ht="15.75" customHeight="1" x14ac:dyDescent="0.25">
      <c r="C540" s="13"/>
      <c r="X540" s="38"/>
      <c r="Y540" s="38"/>
      <c r="Z540" s="38"/>
    </row>
    <row r="541" spans="3:26" ht="15.75" customHeight="1" x14ac:dyDescent="0.25">
      <c r="C541" s="13"/>
      <c r="X541" s="38"/>
      <c r="Y541" s="38"/>
      <c r="Z541" s="38"/>
    </row>
    <row r="542" spans="3:26" ht="15.75" customHeight="1" x14ac:dyDescent="0.25">
      <c r="C542" s="13"/>
      <c r="X542" s="38"/>
      <c r="Y542" s="38"/>
      <c r="Z542" s="38"/>
    </row>
    <row r="543" spans="3:26" ht="15.75" customHeight="1" x14ac:dyDescent="0.25">
      <c r="C543" s="13"/>
      <c r="X543" s="38"/>
      <c r="Y543" s="38"/>
      <c r="Z543" s="38"/>
    </row>
    <row r="544" spans="3:26" ht="15.75" customHeight="1" x14ac:dyDescent="0.25">
      <c r="C544" s="13"/>
      <c r="X544" s="38"/>
      <c r="Y544" s="38"/>
      <c r="Z544" s="38"/>
    </row>
    <row r="545" spans="3:26" ht="15.75" customHeight="1" x14ac:dyDescent="0.25">
      <c r="C545" s="13"/>
      <c r="X545" s="38"/>
      <c r="Y545" s="38"/>
      <c r="Z545" s="38"/>
    </row>
    <row r="546" spans="3:26" ht="15.75" customHeight="1" x14ac:dyDescent="0.25">
      <c r="C546" s="13"/>
      <c r="X546" s="38"/>
      <c r="Y546" s="38"/>
      <c r="Z546" s="38"/>
    </row>
    <row r="547" spans="3:26" ht="15.75" customHeight="1" x14ac:dyDescent="0.25">
      <c r="C547" s="13"/>
      <c r="X547" s="38"/>
      <c r="Y547" s="38"/>
      <c r="Z547" s="38"/>
    </row>
    <row r="548" spans="3:26" ht="15.75" customHeight="1" x14ac:dyDescent="0.25">
      <c r="C548" s="13"/>
      <c r="X548" s="38"/>
      <c r="Y548" s="38"/>
      <c r="Z548" s="38"/>
    </row>
    <row r="549" spans="3:26" ht="15.75" customHeight="1" x14ac:dyDescent="0.25">
      <c r="C549" s="13"/>
      <c r="X549" s="38"/>
      <c r="Y549" s="38"/>
      <c r="Z549" s="38"/>
    </row>
    <row r="550" spans="3:26" ht="15.75" customHeight="1" x14ac:dyDescent="0.25">
      <c r="C550" s="13"/>
      <c r="X550" s="38"/>
      <c r="Y550" s="38"/>
      <c r="Z550" s="38"/>
    </row>
    <row r="551" spans="3:26" ht="15.75" customHeight="1" x14ac:dyDescent="0.25">
      <c r="C551" s="13"/>
      <c r="X551" s="38"/>
      <c r="Y551" s="38"/>
      <c r="Z551" s="38"/>
    </row>
    <row r="552" spans="3:26" ht="15.75" customHeight="1" x14ac:dyDescent="0.25">
      <c r="C552" s="13"/>
      <c r="X552" s="38"/>
      <c r="Y552" s="38"/>
      <c r="Z552" s="38"/>
    </row>
    <row r="553" spans="3:26" ht="15.75" customHeight="1" x14ac:dyDescent="0.25">
      <c r="C553" s="13"/>
      <c r="X553" s="38"/>
      <c r="Y553" s="38"/>
      <c r="Z553" s="38"/>
    </row>
    <row r="554" spans="3:26" ht="15.75" customHeight="1" x14ac:dyDescent="0.25">
      <c r="C554" s="13"/>
      <c r="X554" s="38"/>
      <c r="Y554" s="38"/>
      <c r="Z554" s="38"/>
    </row>
    <row r="555" spans="3:26" ht="15.75" customHeight="1" x14ac:dyDescent="0.25">
      <c r="C555" s="13"/>
      <c r="X555" s="38"/>
      <c r="Y555" s="38"/>
      <c r="Z555" s="38"/>
    </row>
    <row r="556" spans="3:26" ht="15.75" customHeight="1" x14ac:dyDescent="0.25">
      <c r="C556" s="13"/>
      <c r="X556" s="38"/>
      <c r="Y556" s="38"/>
      <c r="Z556" s="38"/>
    </row>
    <row r="557" spans="3:26" ht="15.75" customHeight="1" x14ac:dyDescent="0.25">
      <c r="C557" s="13"/>
      <c r="X557" s="38"/>
      <c r="Y557" s="38"/>
      <c r="Z557" s="38"/>
    </row>
    <row r="558" spans="3:26" ht="15.75" customHeight="1" x14ac:dyDescent="0.25">
      <c r="C558" s="13"/>
      <c r="X558" s="38"/>
      <c r="Y558" s="38"/>
      <c r="Z558" s="38"/>
    </row>
    <row r="559" spans="3:26" ht="15.75" customHeight="1" x14ac:dyDescent="0.25">
      <c r="C559" s="13"/>
      <c r="X559" s="38"/>
      <c r="Y559" s="38"/>
      <c r="Z559" s="38"/>
    </row>
    <row r="560" spans="3:26" ht="15.75" customHeight="1" x14ac:dyDescent="0.25">
      <c r="C560" s="13"/>
      <c r="X560" s="38"/>
      <c r="Y560" s="38"/>
      <c r="Z560" s="38"/>
    </row>
    <row r="561" spans="3:26" ht="15.75" customHeight="1" x14ac:dyDescent="0.25">
      <c r="C561" s="13"/>
      <c r="X561" s="38"/>
      <c r="Y561" s="38"/>
      <c r="Z561" s="38"/>
    </row>
    <row r="562" spans="3:26" ht="15.75" customHeight="1" x14ac:dyDescent="0.25">
      <c r="C562" s="13"/>
      <c r="X562" s="38"/>
      <c r="Y562" s="38"/>
      <c r="Z562" s="38"/>
    </row>
    <row r="563" spans="3:26" ht="15.75" customHeight="1" x14ac:dyDescent="0.25">
      <c r="C563" s="13"/>
      <c r="X563" s="38"/>
      <c r="Y563" s="38"/>
      <c r="Z563" s="38"/>
    </row>
    <row r="564" spans="3:26" ht="15.75" customHeight="1" x14ac:dyDescent="0.25">
      <c r="C564" s="13"/>
      <c r="X564" s="38"/>
      <c r="Y564" s="38"/>
      <c r="Z564" s="38"/>
    </row>
    <row r="565" spans="3:26" ht="15.75" customHeight="1" x14ac:dyDescent="0.25">
      <c r="C565" s="13"/>
      <c r="X565" s="38"/>
      <c r="Y565" s="38"/>
      <c r="Z565" s="38"/>
    </row>
    <row r="566" spans="3:26" ht="15.75" customHeight="1" x14ac:dyDescent="0.25">
      <c r="C566" s="13"/>
      <c r="X566" s="38"/>
      <c r="Y566" s="38"/>
      <c r="Z566" s="38"/>
    </row>
    <row r="567" spans="3:26" ht="15.75" customHeight="1" x14ac:dyDescent="0.25">
      <c r="C567" s="13"/>
      <c r="X567" s="38"/>
      <c r="Y567" s="38"/>
      <c r="Z567" s="38"/>
    </row>
    <row r="568" spans="3:26" ht="15.75" customHeight="1" x14ac:dyDescent="0.25">
      <c r="C568" s="13"/>
      <c r="X568" s="38"/>
      <c r="Y568" s="38"/>
      <c r="Z568" s="38"/>
    </row>
    <row r="569" spans="3:26" ht="15.75" customHeight="1" x14ac:dyDescent="0.25">
      <c r="C569" s="13"/>
      <c r="X569" s="38"/>
      <c r="Y569" s="38"/>
      <c r="Z569" s="38"/>
    </row>
    <row r="570" spans="3:26" ht="15.75" customHeight="1" x14ac:dyDescent="0.25">
      <c r="C570" s="13"/>
      <c r="X570" s="38"/>
      <c r="Y570" s="38"/>
      <c r="Z570" s="38"/>
    </row>
    <row r="571" spans="3:26" ht="15.75" customHeight="1" x14ac:dyDescent="0.25">
      <c r="C571" s="13"/>
      <c r="X571" s="38"/>
      <c r="Y571" s="38"/>
      <c r="Z571" s="38"/>
    </row>
    <row r="572" spans="3:26" ht="15.75" customHeight="1" x14ac:dyDescent="0.25">
      <c r="C572" s="13"/>
      <c r="X572" s="38"/>
      <c r="Y572" s="38"/>
      <c r="Z572" s="38"/>
    </row>
    <row r="573" spans="3:26" ht="15.75" customHeight="1" x14ac:dyDescent="0.25">
      <c r="C573" s="13"/>
      <c r="X573" s="38"/>
      <c r="Y573" s="38"/>
      <c r="Z573" s="38"/>
    </row>
    <row r="574" spans="3:26" ht="15.75" customHeight="1" x14ac:dyDescent="0.25">
      <c r="C574" s="13"/>
      <c r="X574" s="38"/>
      <c r="Y574" s="38"/>
      <c r="Z574" s="38"/>
    </row>
    <row r="575" spans="3:26" ht="15.75" customHeight="1" x14ac:dyDescent="0.25">
      <c r="C575" s="13"/>
      <c r="X575" s="38"/>
      <c r="Y575" s="38"/>
      <c r="Z575" s="38"/>
    </row>
    <row r="576" spans="3:26" ht="15.75" customHeight="1" x14ac:dyDescent="0.25">
      <c r="C576" s="13"/>
      <c r="X576" s="38"/>
      <c r="Y576" s="38"/>
      <c r="Z576" s="38"/>
    </row>
    <row r="577" spans="3:26" ht="15.75" customHeight="1" x14ac:dyDescent="0.25">
      <c r="C577" s="13"/>
      <c r="X577" s="38"/>
      <c r="Y577" s="38"/>
      <c r="Z577" s="38"/>
    </row>
    <row r="578" spans="3:26" ht="15.75" customHeight="1" x14ac:dyDescent="0.25">
      <c r="C578" s="13"/>
      <c r="X578" s="38"/>
      <c r="Y578" s="38"/>
      <c r="Z578" s="38"/>
    </row>
    <row r="579" spans="3:26" ht="15.75" customHeight="1" x14ac:dyDescent="0.25">
      <c r="C579" s="13"/>
      <c r="X579" s="38"/>
      <c r="Y579" s="38"/>
      <c r="Z579" s="38"/>
    </row>
    <row r="580" spans="3:26" ht="15.75" customHeight="1" x14ac:dyDescent="0.25">
      <c r="C580" s="13"/>
      <c r="X580" s="38"/>
      <c r="Y580" s="38"/>
      <c r="Z580" s="38"/>
    </row>
    <row r="581" spans="3:26" ht="15.75" customHeight="1" x14ac:dyDescent="0.25">
      <c r="C581" s="13"/>
      <c r="X581" s="38"/>
      <c r="Y581" s="38"/>
      <c r="Z581" s="38"/>
    </row>
    <row r="582" spans="3:26" ht="15.75" customHeight="1" x14ac:dyDescent="0.25">
      <c r="C582" s="13"/>
      <c r="X582" s="38"/>
      <c r="Y582" s="38"/>
      <c r="Z582" s="38"/>
    </row>
    <row r="583" spans="3:26" ht="15.75" customHeight="1" x14ac:dyDescent="0.25">
      <c r="C583" s="13"/>
      <c r="X583" s="38"/>
      <c r="Y583" s="38"/>
      <c r="Z583" s="38"/>
    </row>
    <row r="584" spans="3:26" ht="15.75" customHeight="1" x14ac:dyDescent="0.25">
      <c r="C584" s="13"/>
      <c r="X584" s="38"/>
      <c r="Y584" s="38"/>
      <c r="Z584" s="38"/>
    </row>
    <row r="585" spans="3:26" ht="15.75" customHeight="1" x14ac:dyDescent="0.25">
      <c r="C585" s="13"/>
      <c r="X585" s="38"/>
      <c r="Y585" s="38"/>
      <c r="Z585" s="38"/>
    </row>
    <row r="586" spans="3:26" ht="15.75" customHeight="1" x14ac:dyDescent="0.25">
      <c r="C586" s="13"/>
      <c r="X586" s="38"/>
      <c r="Y586" s="38"/>
      <c r="Z586" s="38"/>
    </row>
    <row r="587" spans="3:26" ht="15.75" customHeight="1" x14ac:dyDescent="0.25">
      <c r="C587" s="13"/>
      <c r="X587" s="38"/>
      <c r="Y587" s="38"/>
      <c r="Z587" s="38"/>
    </row>
    <row r="588" spans="3:26" ht="15.75" customHeight="1" x14ac:dyDescent="0.25">
      <c r="C588" s="13"/>
      <c r="X588" s="38"/>
      <c r="Y588" s="38"/>
      <c r="Z588" s="38"/>
    </row>
    <row r="589" spans="3:26" ht="15.75" customHeight="1" x14ac:dyDescent="0.25">
      <c r="C589" s="13"/>
      <c r="X589" s="38"/>
      <c r="Y589" s="38"/>
      <c r="Z589" s="38"/>
    </row>
    <row r="590" spans="3:26" ht="15.75" customHeight="1" x14ac:dyDescent="0.25">
      <c r="C590" s="13"/>
      <c r="X590" s="38"/>
      <c r="Y590" s="38"/>
      <c r="Z590" s="38"/>
    </row>
    <row r="591" spans="3:26" ht="15.75" customHeight="1" x14ac:dyDescent="0.25">
      <c r="C591" s="13"/>
      <c r="X591" s="38"/>
      <c r="Y591" s="38"/>
      <c r="Z591" s="38"/>
    </row>
    <row r="592" spans="3:26" ht="15.75" customHeight="1" x14ac:dyDescent="0.25">
      <c r="C592" s="13"/>
      <c r="X592" s="38"/>
      <c r="Y592" s="38"/>
      <c r="Z592" s="38"/>
    </row>
    <row r="593" spans="3:26" ht="15.75" customHeight="1" x14ac:dyDescent="0.25">
      <c r="C593" s="13"/>
      <c r="X593" s="38"/>
      <c r="Y593" s="38"/>
      <c r="Z593" s="38"/>
    </row>
    <row r="594" spans="3:26" ht="15.75" customHeight="1" x14ac:dyDescent="0.25">
      <c r="C594" s="13"/>
      <c r="X594" s="38"/>
      <c r="Y594" s="38"/>
      <c r="Z594" s="38"/>
    </row>
    <row r="595" spans="3:26" ht="15.75" customHeight="1" x14ac:dyDescent="0.25">
      <c r="C595" s="13"/>
      <c r="X595" s="38"/>
      <c r="Y595" s="38"/>
      <c r="Z595" s="38"/>
    </row>
    <row r="596" spans="3:26" ht="15.75" customHeight="1" x14ac:dyDescent="0.25">
      <c r="C596" s="13"/>
      <c r="X596" s="38"/>
      <c r="Y596" s="38"/>
      <c r="Z596" s="38"/>
    </row>
    <row r="597" spans="3:26" ht="15.75" customHeight="1" x14ac:dyDescent="0.25">
      <c r="C597" s="13"/>
      <c r="X597" s="38"/>
      <c r="Y597" s="38"/>
      <c r="Z597" s="38"/>
    </row>
    <row r="598" spans="3:26" ht="15.75" customHeight="1" x14ac:dyDescent="0.25">
      <c r="C598" s="13"/>
      <c r="X598" s="38"/>
      <c r="Y598" s="38"/>
      <c r="Z598" s="38"/>
    </row>
    <row r="599" spans="3:26" ht="15.75" customHeight="1" x14ac:dyDescent="0.25">
      <c r="C599" s="13"/>
      <c r="X599" s="38"/>
      <c r="Y599" s="38"/>
      <c r="Z599" s="38"/>
    </row>
    <row r="600" spans="3:26" ht="15.75" customHeight="1" x14ac:dyDescent="0.25">
      <c r="C600" s="13"/>
      <c r="X600" s="38"/>
      <c r="Y600" s="38"/>
      <c r="Z600" s="38"/>
    </row>
    <row r="601" spans="3:26" ht="15.75" customHeight="1" x14ac:dyDescent="0.25">
      <c r="C601" s="13"/>
      <c r="X601" s="38"/>
      <c r="Y601" s="38"/>
      <c r="Z601" s="38"/>
    </row>
    <row r="602" spans="3:26" ht="15.75" customHeight="1" x14ac:dyDescent="0.25">
      <c r="C602" s="13"/>
      <c r="X602" s="38"/>
      <c r="Y602" s="38"/>
      <c r="Z602" s="38"/>
    </row>
    <row r="603" spans="3:26" ht="15.75" customHeight="1" x14ac:dyDescent="0.25">
      <c r="C603" s="13"/>
      <c r="X603" s="38"/>
      <c r="Y603" s="38"/>
      <c r="Z603" s="38"/>
    </row>
    <row r="604" spans="3:26" ht="15.75" customHeight="1" x14ac:dyDescent="0.25">
      <c r="C604" s="13"/>
      <c r="X604" s="38"/>
      <c r="Y604" s="38"/>
      <c r="Z604" s="38"/>
    </row>
    <row r="605" spans="3:26" ht="15.75" customHeight="1" x14ac:dyDescent="0.25">
      <c r="C605" s="13"/>
      <c r="X605" s="38"/>
      <c r="Y605" s="38"/>
      <c r="Z605" s="38"/>
    </row>
    <row r="606" spans="3:26" ht="15.75" customHeight="1" x14ac:dyDescent="0.25">
      <c r="C606" s="13"/>
      <c r="X606" s="38"/>
      <c r="Y606" s="38"/>
      <c r="Z606" s="38"/>
    </row>
    <row r="607" spans="3:26" ht="15.75" customHeight="1" x14ac:dyDescent="0.25">
      <c r="C607" s="13"/>
      <c r="X607" s="38"/>
      <c r="Y607" s="38"/>
      <c r="Z607" s="38"/>
    </row>
    <row r="608" spans="3:26" ht="15.75" customHeight="1" x14ac:dyDescent="0.25">
      <c r="C608" s="13"/>
      <c r="X608" s="38"/>
      <c r="Y608" s="38"/>
      <c r="Z608" s="38"/>
    </row>
    <row r="609" spans="3:26" ht="15.75" customHeight="1" x14ac:dyDescent="0.25">
      <c r="C609" s="13"/>
      <c r="X609" s="38"/>
      <c r="Y609" s="38"/>
      <c r="Z609" s="38"/>
    </row>
    <row r="610" spans="3:26" ht="15.75" customHeight="1" x14ac:dyDescent="0.25">
      <c r="C610" s="13"/>
      <c r="X610" s="38"/>
      <c r="Y610" s="38"/>
      <c r="Z610" s="38"/>
    </row>
    <row r="611" spans="3:26" ht="15.75" customHeight="1" x14ac:dyDescent="0.25">
      <c r="C611" s="13"/>
      <c r="X611" s="38"/>
      <c r="Y611" s="38"/>
      <c r="Z611" s="38"/>
    </row>
    <row r="612" spans="3:26" ht="15.75" customHeight="1" x14ac:dyDescent="0.25">
      <c r="C612" s="13"/>
      <c r="X612" s="38"/>
      <c r="Y612" s="38"/>
      <c r="Z612" s="38"/>
    </row>
    <row r="613" spans="3:26" ht="15.75" customHeight="1" x14ac:dyDescent="0.25">
      <c r="C613" s="13"/>
      <c r="X613" s="38"/>
      <c r="Y613" s="38"/>
      <c r="Z613" s="38"/>
    </row>
    <row r="614" spans="3:26" ht="15.75" customHeight="1" x14ac:dyDescent="0.25">
      <c r="C614" s="13"/>
      <c r="X614" s="38"/>
      <c r="Y614" s="38"/>
      <c r="Z614" s="38"/>
    </row>
    <row r="615" spans="3:26" ht="15.75" customHeight="1" x14ac:dyDescent="0.25">
      <c r="C615" s="13"/>
      <c r="X615" s="38"/>
      <c r="Y615" s="38"/>
      <c r="Z615" s="38"/>
    </row>
    <row r="616" spans="3:26" ht="15.75" customHeight="1" x14ac:dyDescent="0.25">
      <c r="C616" s="13"/>
      <c r="X616" s="38"/>
      <c r="Y616" s="38"/>
      <c r="Z616" s="38"/>
    </row>
    <row r="617" spans="3:26" ht="15.75" customHeight="1" x14ac:dyDescent="0.25">
      <c r="C617" s="13"/>
      <c r="X617" s="38"/>
      <c r="Y617" s="38"/>
      <c r="Z617" s="38"/>
    </row>
    <row r="618" spans="3:26" ht="15.75" customHeight="1" x14ac:dyDescent="0.25">
      <c r="C618" s="13"/>
      <c r="X618" s="38"/>
      <c r="Y618" s="38"/>
      <c r="Z618" s="38"/>
    </row>
    <row r="619" spans="3:26" ht="15.75" customHeight="1" x14ac:dyDescent="0.25">
      <c r="C619" s="13"/>
      <c r="X619" s="38"/>
      <c r="Y619" s="38"/>
      <c r="Z619" s="38"/>
    </row>
    <row r="620" spans="3:26" ht="15.75" customHeight="1" x14ac:dyDescent="0.25">
      <c r="C620" s="13"/>
      <c r="X620" s="38"/>
      <c r="Y620" s="38"/>
      <c r="Z620" s="38"/>
    </row>
    <row r="621" spans="3:26" ht="15.75" customHeight="1" x14ac:dyDescent="0.25">
      <c r="C621" s="13"/>
      <c r="X621" s="38"/>
      <c r="Y621" s="38"/>
      <c r="Z621" s="38"/>
    </row>
    <row r="622" spans="3:26" ht="15.75" customHeight="1" x14ac:dyDescent="0.25">
      <c r="C622" s="13"/>
      <c r="X622" s="38"/>
      <c r="Y622" s="38"/>
      <c r="Z622" s="38"/>
    </row>
    <row r="623" spans="3:26" ht="15.75" customHeight="1" x14ac:dyDescent="0.25">
      <c r="C623" s="13"/>
      <c r="X623" s="38"/>
      <c r="Y623" s="38"/>
      <c r="Z623" s="38"/>
    </row>
    <row r="624" spans="3:26" ht="15.75" customHeight="1" x14ac:dyDescent="0.25">
      <c r="C624" s="13"/>
      <c r="X624" s="38"/>
      <c r="Y624" s="38"/>
      <c r="Z624" s="38"/>
    </row>
    <row r="625" spans="3:26" ht="15.75" customHeight="1" x14ac:dyDescent="0.25">
      <c r="C625" s="13"/>
      <c r="X625" s="38"/>
      <c r="Y625" s="38"/>
      <c r="Z625" s="38"/>
    </row>
    <row r="626" spans="3:26" ht="15.75" customHeight="1" x14ac:dyDescent="0.25">
      <c r="C626" s="13"/>
      <c r="X626" s="38"/>
      <c r="Y626" s="38"/>
      <c r="Z626" s="38"/>
    </row>
    <row r="627" spans="3:26" ht="15.75" customHeight="1" x14ac:dyDescent="0.25">
      <c r="C627" s="13"/>
      <c r="X627" s="38"/>
      <c r="Y627" s="38"/>
      <c r="Z627" s="38"/>
    </row>
    <row r="628" spans="3:26" ht="15.75" customHeight="1" x14ac:dyDescent="0.25">
      <c r="C628" s="13"/>
      <c r="X628" s="38"/>
      <c r="Y628" s="38"/>
      <c r="Z628" s="38"/>
    </row>
    <row r="629" spans="3:26" ht="15.75" customHeight="1" x14ac:dyDescent="0.25">
      <c r="C629" s="13"/>
      <c r="X629" s="38"/>
      <c r="Y629" s="38"/>
      <c r="Z629" s="38"/>
    </row>
    <row r="630" spans="3:26" ht="15.75" customHeight="1" x14ac:dyDescent="0.25">
      <c r="C630" s="13"/>
      <c r="X630" s="38"/>
      <c r="Y630" s="38"/>
      <c r="Z630" s="38"/>
    </row>
    <row r="631" spans="3:26" ht="15.75" customHeight="1" x14ac:dyDescent="0.25">
      <c r="C631" s="13"/>
      <c r="X631" s="38"/>
      <c r="Y631" s="38"/>
      <c r="Z631" s="38"/>
    </row>
    <row r="632" spans="3:26" ht="15.75" customHeight="1" x14ac:dyDescent="0.25">
      <c r="C632" s="13"/>
      <c r="X632" s="38"/>
      <c r="Y632" s="38"/>
      <c r="Z632" s="38"/>
    </row>
    <row r="633" spans="3:26" ht="15.75" customHeight="1" x14ac:dyDescent="0.25">
      <c r="C633" s="13"/>
      <c r="X633" s="38"/>
      <c r="Y633" s="38"/>
      <c r="Z633" s="38"/>
    </row>
    <row r="634" spans="3:26" ht="15.75" customHeight="1" x14ac:dyDescent="0.25">
      <c r="C634" s="13"/>
      <c r="X634" s="38"/>
      <c r="Y634" s="38"/>
      <c r="Z634" s="38"/>
    </row>
    <row r="635" spans="3:26" ht="15.75" customHeight="1" x14ac:dyDescent="0.25">
      <c r="C635" s="13"/>
      <c r="X635" s="38"/>
      <c r="Y635" s="38"/>
      <c r="Z635" s="38"/>
    </row>
    <row r="636" spans="3:26" ht="15.75" customHeight="1" x14ac:dyDescent="0.25">
      <c r="C636" s="13"/>
      <c r="X636" s="38"/>
      <c r="Y636" s="38"/>
      <c r="Z636" s="38"/>
    </row>
    <row r="637" spans="3:26" ht="15.75" customHeight="1" x14ac:dyDescent="0.25">
      <c r="C637" s="13"/>
      <c r="X637" s="38"/>
      <c r="Y637" s="38"/>
      <c r="Z637" s="38"/>
    </row>
    <row r="638" spans="3:26" ht="15.75" customHeight="1" x14ac:dyDescent="0.25">
      <c r="C638" s="13"/>
      <c r="X638" s="38"/>
      <c r="Y638" s="38"/>
      <c r="Z638" s="38"/>
    </row>
    <row r="639" spans="3:26" ht="15.75" customHeight="1" x14ac:dyDescent="0.25">
      <c r="C639" s="13"/>
      <c r="X639" s="38"/>
      <c r="Y639" s="38"/>
      <c r="Z639" s="38"/>
    </row>
    <row r="640" spans="3:26" ht="15.75" customHeight="1" x14ac:dyDescent="0.25">
      <c r="C640" s="13"/>
      <c r="X640" s="38"/>
      <c r="Y640" s="38"/>
      <c r="Z640" s="38"/>
    </row>
    <row r="641" spans="3:26" ht="15.75" customHeight="1" x14ac:dyDescent="0.25">
      <c r="C641" s="13"/>
      <c r="X641" s="38"/>
      <c r="Y641" s="38"/>
      <c r="Z641" s="38"/>
    </row>
    <row r="642" spans="3:26" ht="15.75" customHeight="1" x14ac:dyDescent="0.25">
      <c r="C642" s="13"/>
      <c r="X642" s="38"/>
      <c r="Y642" s="38"/>
      <c r="Z642" s="38"/>
    </row>
    <row r="643" spans="3:26" ht="15.75" customHeight="1" x14ac:dyDescent="0.25">
      <c r="C643" s="13"/>
      <c r="X643" s="38"/>
      <c r="Y643" s="38"/>
      <c r="Z643" s="38"/>
    </row>
    <row r="644" spans="3:26" ht="15.75" customHeight="1" x14ac:dyDescent="0.25">
      <c r="C644" s="13"/>
      <c r="X644" s="38"/>
      <c r="Y644" s="38"/>
      <c r="Z644" s="38"/>
    </row>
    <row r="645" spans="3:26" ht="15.75" customHeight="1" x14ac:dyDescent="0.25">
      <c r="C645" s="13"/>
      <c r="X645" s="38"/>
      <c r="Y645" s="38"/>
      <c r="Z645" s="38"/>
    </row>
    <row r="646" spans="3:26" ht="15.75" customHeight="1" x14ac:dyDescent="0.25">
      <c r="C646" s="13"/>
      <c r="X646" s="38"/>
      <c r="Y646" s="38"/>
      <c r="Z646" s="38"/>
    </row>
    <row r="647" spans="3:26" ht="15.75" customHeight="1" x14ac:dyDescent="0.25">
      <c r="C647" s="13"/>
      <c r="X647" s="38"/>
      <c r="Y647" s="38"/>
      <c r="Z647" s="38"/>
    </row>
    <row r="648" spans="3:26" ht="15.75" customHeight="1" x14ac:dyDescent="0.25">
      <c r="C648" s="13"/>
      <c r="X648" s="38"/>
      <c r="Y648" s="38"/>
      <c r="Z648" s="38"/>
    </row>
    <row r="649" spans="3:26" ht="15.75" customHeight="1" x14ac:dyDescent="0.25">
      <c r="C649" s="13"/>
      <c r="X649" s="38"/>
      <c r="Y649" s="38"/>
      <c r="Z649" s="38"/>
    </row>
    <row r="650" spans="3:26" ht="15.75" customHeight="1" x14ac:dyDescent="0.25">
      <c r="C650" s="13"/>
      <c r="X650" s="38"/>
      <c r="Y650" s="38"/>
      <c r="Z650" s="38"/>
    </row>
    <row r="651" spans="3:26" ht="15.75" customHeight="1" x14ac:dyDescent="0.25">
      <c r="C651" s="13"/>
      <c r="X651" s="38"/>
      <c r="Y651" s="38"/>
      <c r="Z651" s="38"/>
    </row>
    <row r="652" spans="3:26" ht="15.75" customHeight="1" x14ac:dyDescent="0.25">
      <c r="C652" s="13"/>
      <c r="X652" s="38"/>
      <c r="Y652" s="38"/>
      <c r="Z652" s="38"/>
    </row>
    <row r="653" spans="3:26" ht="15.75" customHeight="1" x14ac:dyDescent="0.25">
      <c r="C653" s="13"/>
      <c r="X653" s="38"/>
      <c r="Y653" s="38"/>
      <c r="Z653" s="38"/>
    </row>
    <row r="654" spans="3:26" ht="15.75" customHeight="1" x14ac:dyDescent="0.25">
      <c r="C654" s="13"/>
      <c r="X654" s="38"/>
      <c r="Y654" s="38"/>
      <c r="Z654" s="38"/>
    </row>
    <row r="655" spans="3:26" ht="15.75" customHeight="1" x14ac:dyDescent="0.25">
      <c r="C655" s="13"/>
      <c r="X655" s="38"/>
      <c r="Y655" s="38"/>
      <c r="Z655" s="38"/>
    </row>
    <row r="656" spans="3:26" ht="15.75" customHeight="1" x14ac:dyDescent="0.25">
      <c r="C656" s="13"/>
      <c r="X656" s="38"/>
      <c r="Y656" s="38"/>
      <c r="Z656" s="38"/>
    </row>
    <row r="657" spans="3:26" ht="15.75" customHeight="1" x14ac:dyDescent="0.25">
      <c r="C657" s="13"/>
      <c r="X657" s="38"/>
      <c r="Y657" s="38"/>
      <c r="Z657" s="38"/>
    </row>
    <row r="658" spans="3:26" ht="15.75" customHeight="1" x14ac:dyDescent="0.25">
      <c r="C658" s="13"/>
      <c r="X658" s="38"/>
      <c r="Y658" s="38"/>
      <c r="Z658" s="38"/>
    </row>
    <row r="659" spans="3:26" ht="15.75" customHeight="1" x14ac:dyDescent="0.25">
      <c r="C659" s="13"/>
      <c r="X659" s="38"/>
      <c r="Y659" s="38"/>
      <c r="Z659" s="38"/>
    </row>
    <row r="660" spans="3:26" ht="15.75" customHeight="1" x14ac:dyDescent="0.25">
      <c r="C660" s="13"/>
      <c r="X660" s="38"/>
      <c r="Y660" s="38"/>
      <c r="Z660" s="38"/>
    </row>
    <row r="661" spans="3:26" ht="15.75" customHeight="1" x14ac:dyDescent="0.25">
      <c r="C661" s="13"/>
      <c r="X661" s="38"/>
      <c r="Y661" s="38"/>
      <c r="Z661" s="38"/>
    </row>
    <row r="662" spans="3:26" ht="15.75" customHeight="1" x14ac:dyDescent="0.25">
      <c r="C662" s="13"/>
      <c r="X662" s="38"/>
      <c r="Y662" s="38"/>
      <c r="Z662" s="38"/>
    </row>
    <row r="663" spans="3:26" ht="15.75" customHeight="1" x14ac:dyDescent="0.25">
      <c r="C663" s="13"/>
      <c r="X663" s="38"/>
      <c r="Y663" s="38"/>
      <c r="Z663" s="38"/>
    </row>
    <row r="664" spans="3:26" ht="15.75" customHeight="1" x14ac:dyDescent="0.25">
      <c r="C664" s="13"/>
      <c r="X664" s="38"/>
      <c r="Y664" s="38"/>
      <c r="Z664" s="38"/>
    </row>
    <row r="665" spans="3:26" ht="15.75" customHeight="1" x14ac:dyDescent="0.25">
      <c r="C665" s="13"/>
      <c r="X665" s="38"/>
      <c r="Y665" s="38"/>
      <c r="Z665" s="38"/>
    </row>
    <row r="666" spans="3:26" ht="15.75" customHeight="1" x14ac:dyDescent="0.25"/>
    <row r="667" spans="3:26" ht="15.75" customHeight="1" x14ac:dyDescent="0.25"/>
    <row r="668" spans="3:26" ht="15.75" customHeight="1" x14ac:dyDescent="0.25"/>
    <row r="669" spans="3:26" ht="15.75" customHeight="1" x14ac:dyDescent="0.25"/>
    <row r="670" spans="3:26" ht="15.75" customHeight="1" x14ac:dyDescent="0.25"/>
    <row r="671" spans="3:26" ht="15.75" customHeight="1" x14ac:dyDescent="0.25"/>
    <row r="672" spans="3:26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21">
    <mergeCell ref="R4:S4"/>
    <mergeCell ref="T4:U4"/>
    <mergeCell ref="V4:W4"/>
    <mergeCell ref="P4:Q4"/>
    <mergeCell ref="O5:Q6"/>
    <mergeCell ref="R5:T6"/>
    <mergeCell ref="L6:N6"/>
    <mergeCell ref="A1:B3"/>
    <mergeCell ref="C1:K4"/>
    <mergeCell ref="L1:M3"/>
    <mergeCell ref="A4:B4"/>
    <mergeCell ref="L4:M4"/>
    <mergeCell ref="N4:O4"/>
    <mergeCell ref="D5:N5"/>
    <mergeCell ref="B5:B7"/>
    <mergeCell ref="C5:C7"/>
    <mergeCell ref="D6:E6"/>
    <mergeCell ref="F6:G6"/>
    <mergeCell ref="H6:I6"/>
    <mergeCell ref="J6:K6"/>
    <mergeCell ref="A9:B9"/>
    <mergeCell ref="A5:A7"/>
    <mergeCell ref="A10:A12"/>
    <mergeCell ref="B10:B12"/>
    <mergeCell ref="C10:C12"/>
    <mergeCell ref="A91:A93"/>
    <mergeCell ref="B91:B93"/>
    <mergeCell ref="C91:C93"/>
    <mergeCell ref="J38:K38"/>
    <mergeCell ref="D91:N91"/>
    <mergeCell ref="L38:N38"/>
    <mergeCell ref="D64:N64"/>
    <mergeCell ref="O64:Q65"/>
    <mergeCell ref="R64:T65"/>
    <mergeCell ref="D10:N10"/>
    <mergeCell ref="O10:Q11"/>
    <mergeCell ref="R10:T11"/>
    <mergeCell ref="D11:E11"/>
    <mergeCell ref="F11:G11"/>
    <mergeCell ref="H11:I11"/>
    <mergeCell ref="J11:K11"/>
    <mergeCell ref="L11:N11"/>
    <mergeCell ref="D65:E65"/>
    <mergeCell ref="F65:G65"/>
    <mergeCell ref="L65:N65"/>
    <mergeCell ref="H65:I65"/>
    <mergeCell ref="J65:K65"/>
    <mergeCell ref="D226:N226"/>
    <mergeCell ref="O226:Q227"/>
    <mergeCell ref="R226:T227"/>
    <mergeCell ref="D227:E227"/>
    <mergeCell ref="F227:G227"/>
    <mergeCell ref="L227:N227"/>
    <mergeCell ref="H227:I227"/>
    <mergeCell ref="J227:K227"/>
    <mergeCell ref="A36:B36"/>
    <mergeCell ref="D37:N37"/>
    <mergeCell ref="O37:Q38"/>
    <mergeCell ref="R37:T38"/>
    <mergeCell ref="D38:E38"/>
    <mergeCell ref="F38:G38"/>
    <mergeCell ref="H38:I38"/>
    <mergeCell ref="H92:I92"/>
    <mergeCell ref="J92:K92"/>
    <mergeCell ref="A37:A39"/>
    <mergeCell ref="B37:B39"/>
    <mergeCell ref="C37:C39"/>
    <mergeCell ref="A63:B63"/>
    <mergeCell ref="A64:A66"/>
    <mergeCell ref="B64:B66"/>
    <mergeCell ref="C64:C66"/>
    <mergeCell ref="D253:N253"/>
    <mergeCell ref="O253:Q254"/>
    <mergeCell ref="R253:T254"/>
    <mergeCell ref="D254:E254"/>
    <mergeCell ref="F254:G254"/>
    <mergeCell ref="L254:N254"/>
    <mergeCell ref="H254:I254"/>
    <mergeCell ref="J254:K254"/>
    <mergeCell ref="D280:N280"/>
    <mergeCell ref="O280:Q281"/>
    <mergeCell ref="R280:T281"/>
    <mergeCell ref="D281:E281"/>
    <mergeCell ref="F281:G281"/>
    <mergeCell ref="L281:N281"/>
    <mergeCell ref="H281:I281"/>
    <mergeCell ref="J281:K281"/>
    <mergeCell ref="D307:N307"/>
    <mergeCell ref="O307:Q308"/>
    <mergeCell ref="R307:T308"/>
    <mergeCell ref="D308:E308"/>
    <mergeCell ref="F308:G308"/>
    <mergeCell ref="L308:N308"/>
    <mergeCell ref="A306:B306"/>
    <mergeCell ref="A307:A309"/>
    <mergeCell ref="B307:B309"/>
    <mergeCell ref="C307:C309"/>
    <mergeCell ref="H308:I308"/>
    <mergeCell ref="J308:K308"/>
    <mergeCell ref="A333:B333"/>
    <mergeCell ref="A334:A336"/>
    <mergeCell ref="C334:C336"/>
    <mergeCell ref="B388:B390"/>
    <mergeCell ref="C388:C390"/>
    <mergeCell ref="A414:B414"/>
    <mergeCell ref="A415:A417"/>
    <mergeCell ref="B415:B417"/>
    <mergeCell ref="C415:C417"/>
    <mergeCell ref="A441:B441"/>
    <mergeCell ref="A442:A444"/>
    <mergeCell ref="B442:B444"/>
    <mergeCell ref="C442:C444"/>
    <mergeCell ref="B334:B336"/>
    <mergeCell ref="A360:B360"/>
    <mergeCell ref="A361:A363"/>
    <mergeCell ref="B361:B363"/>
    <mergeCell ref="C361:C363"/>
    <mergeCell ref="A387:B387"/>
    <mergeCell ref="A388:A390"/>
    <mergeCell ref="B172:B174"/>
    <mergeCell ref="C172:C174"/>
    <mergeCell ref="A118:A120"/>
    <mergeCell ref="B118:B120"/>
    <mergeCell ref="C118:C120"/>
    <mergeCell ref="A145:A147"/>
    <mergeCell ref="B145:B147"/>
    <mergeCell ref="C145:C147"/>
    <mergeCell ref="A172:A174"/>
    <mergeCell ref="A198:B198"/>
    <mergeCell ref="A199:A201"/>
    <mergeCell ref="B199:B201"/>
    <mergeCell ref="C199:C201"/>
    <mergeCell ref="A225:B225"/>
    <mergeCell ref="A226:A228"/>
    <mergeCell ref="C226:C228"/>
    <mergeCell ref="B280:B282"/>
    <mergeCell ref="C280:C282"/>
    <mergeCell ref="B226:B228"/>
    <mergeCell ref="A252:B252"/>
    <mergeCell ref="A253:A255"/>
    <mergeCell ref="B253:B255"/>
    <mergeCell ref="C253:C255"/>
    <mergeCell ref="A279:B279"/>
    <mergeCell ref="A280:A282"/>
    <mergeCell ref="H389:I389"/>
    <mergeCell ref="J389:K389"/>
    <mergeCell ref="D415:N415"/>
    <mergeCell ref="O415:Q416"/>
    <mergeCell ref="R415:T416"/>
    <mergeCell ref="D416:E416"/>
    <mergeCell ref="F416:G416"/>
    <mergeCell ref="L416:N416"/>
    <mergeCell ref="D334:N334"/>
    <mergeCell ref="O334:Q335"/>
    <mergeCell ref="R334:T335"/>
    <mergeCell ref="D335:E335"/>
    <mergeCell ref="F335:G335"/>
    <mergeCell ref="L335:N335"/>
    <mergeCell ref="H335:I335"/>
    <mergeCell ref="J335:K335"/>
    <mergeCell ref="D361:N361"/>
    <mergeCell ref="O361:Q362"/>
    <mergeCell ref="R361:T362"/>
    <mergeCell ref="D362:E362"/>
    <mergeCell ref="F362:G362"/>
    <mergeCell ref="L362:N362"/>
    <mergeCell ref="H362:I362"/>
    <mergeCell ref="J362:K362"/>
    <mergeCell ref="O91:Q92"/>
    <mergeCell ref="R91:T92"/>
    <mergeCell ref="D92:E92"/>
    <mergeCell ref="F92:G92"/>
    <mergeCell ref="L92:N92"/>
    <mergeCell ref="D118:N118"/>
    <mergeCell ref="O118:Q119"/>
    <mergeCell ref="R118:T119"/>
    <mergeCell ref="D119:E119"/>
    <mergeCell ref="F119:G119"/>
    <mergeCell ref="H119:I119"/>
    <mergeCell ref="J119:K119"/>
    <mergeCell ref="L119:N119"/>
    <mergeCell ref="D145:N145"/>
    <mergeCell ref="O145:Q146"/>
    <mergeCell ref="R145:T146"/>
    <mergeCell ref="D146:E146"/>
    <mergeCell ref="F146:G146"/>
    <mergeCell ref="L146:N146"/>
    <mergeCell ref="H146:I146"/>
    <mergeCell ref="J146:K146"/>
    <mergeCell ref="D172:N172"/>
    <mergeCell ref="O172:Q173"/>
    <mergeCell ref="R172:T173"/>
    <mergeCell ref="D173:E173"/>
    <mergeCell ref="F173:G173"/>
    <mergeCell ref="L173:N173"/>
    <mergeCell ref="H173:I173"/>
    <mergeCell ref="J173:K173"/>
    <mergeCell ref="D199:N199"/>
    <mergeCell ref="O199:Q200"/>
    <mergeCell ref="R199:T200"/>
    <mergeCell ref="D200:E200"/>
    <mergeCell ref="F200:G200"/>
    <mergeCell ref="L200:N200"/>
    <mergeCell ref="H200:I200"/>
    <mergeCell ref="J200:K200"/>
    <mergeCell ref="H443:I443"/>
    <mergeCell ref="J443:K443"/>
    <mergeCell ref="H416:I416"/>
    <mergeCell ref="J416:K416"/>
    <mergeCell ref="D442:N442"/>
    <mergeCell ref="O442:Q443"/>
    <mergeCell ref="R442:T443"/>
    <mergeCell ref="D443:E443"/>
    <mergeCell ref="F443:G443"/>
    <mergeCell ref="L443:N443"/>
    <mergeCell ref="D388:N388"/>
    <mergeCell ref="O388:Q389"/>
    <mergeCell ref="R388:T389"/>
    <mergeCell ref="D389:E389"/>
    <mergeCell ref="F389:G389"/>
    <mergeCell ref="L389:N389"/>
  </mergeCells>
  <hyperlinks>
    <hyperlink ref="N1" location="'Surv. Gilut'!A9:B9" display="Januari" xr:uid="{00000000-0004-0000-1100-000001000000}"/>
    <hyperlink ref="P1" location="'Surv. Gilut'!A90" display="April" xr:uid="{00000000-0004-0000-1100-000002000000}"/>
    <hyperlink ref="R1" location="'Surv. Gilut'!A171" display="Juli" xr:uid="{00000000-0004-0000-1100-000003000000}"/>
    <hyperlink ref="T1" location="'Surv. Gilut'!A252:B252" display="Oktober" xr:uid="{00000000-0004-0000-1100-000004000000}"/>
    <hyperlink ref="N2" location="'Surv. Gilut'!A36:B36" display="Februari" xr:uid="{00000000-0004-0000-1100-000005000000}"/>
    <hyperlink ref="P2" location="'Surv. Gilut'!A117" display="Mei" xr:uid="{00000000-0004-0000-1100-000006000000}"/>
    <hyperlink ref="R2" location="'Surv. Gilut'!A198:B198" display="Agustus" xr:uid="{00000000-0004-0000-1100-000007000000}"/>
    <hyperlink ref="T2" location="'Surv. Gilut'!A279:B279" display="November" xr:uid="{00000000-0004-0000-1100-000008000000}"/>
    <hyperlink ref="N3" location="'Surv. Gilut'!A63:B63" display="Maret" xr:uid="{00000000-0004-0000-1100-000009000000}"/>
    <hyperlink ref="P3" location="'Surv. Gilut'!A144" display="Juni" xr:uid="{00000000-0004-0000-1100-00000A000000}"/>
    <hyperlink ref="R3" location="'Surv. Gilut'!A225:B225" display="September" xr:uid="{00000000-0004-0000-1100-00000B000000}"/>
    <hyperlink ref="T3" location="'Surv. Gilut'!A306:B306" display="Desember" xr:uid="{00000000-0004-0000-1100-00000C000000}"/>
    <hyperlink ref="N4" location="'Surv. Gilut'!A333:B333" display="TRIWULAN I" xr:uid="{00000000-0004-0000-1100-00000E000000}"/>
    <hyperlink ref="P4" location="'Surv. Gilut'!A360:B360" display="TRIWULAN II" xr:uid="{00000000-0004-0000-1100-00000F000000}"/>
    <hyperlink ref="R4" location="'Surv. Gilut'!A387:B387" display="TRIWULAN III" xr:uid="{00000000-0004-0000-1100-000010000000}"/>
    <hyperlink ref="T4" location="'Surv. Gilut'!A414:B414" display="TRIWULAN IV" xr:uid="{00000000-0004-0000-1100-000011000000}"/>
    <hyperlink ref="V4" location="'Surv. Gilut'!A441:B441" display="TAHUNAN" xr:uid="{00000000-0004-0000-1100-000012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2109375" defaultRowHeight="15" customHeight="1" x14ac:dyDescent="0.25"/>
  <cols>
    <col min="1" max="1" width="4.35546875" customWidth="1"/>
    <col min="2" max="2" width="28.42578125" customWidth="1"/>
    <col min="3" max="3" width="30.78515625" customWidth="1"/>
    <col min="4" max="4" width="27.85546875" customWidth="1"/>
    <col min="5" max="11" width="16.78515625" customWidth="1"/>
    <col min="12" max="18" width="11.2109375" customWidth="1"/>
    <col min="19" max="19" width="4.78515625" customWidth="1"/>
  </cols>
  <sheetData>
    <row r="1" spans="1:19" ht="21" x14ac:dyDescent="0.25">
      <c r="A1" s="128" t="s">
        <v>95</v>
      </c>
      <c r="B1" s="129"/>
      <c r="C1" s="79"/>
      <c r="D1" s="79"/>
      <c r="E1" s="79"/>
      <c r="F1" s="79"/>
      <c r="G1" s="79"/>
      <c r="H1" s="79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25">
      <c r="A2" s="130"/>
      <c r="B2" s="131"/>
      <c r="C2" s="80" t="s">
        <v>38</v>
      </c>
      <c r="D2" s="79"/>
      <c r="E2" s="79"/>
      <c r="F2" s="79"/>
      <c r="G2" s="79"/>
      <c r="H2" s="79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25">
      <c r="A3" s="132"/>
      <c r="B3" s="133"/>
      <c r="C3" s="80" t="s">
        <v>96</v>
      </c>
      <c r="D3" s="79"/>
      <c r="E3" s="79"/>
      <c r="F3" s="79"/>
      <c r="G3" s="79"/>
      <c r="H3" s="79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25">
      <c r="A4" s="141" t="s">
        <v>0</v>
      </c>
      <c r="B4" s="127"/>
      <c r="C4" s="79"/>
      <c r="D4" s="79"/>
      <c r="E4" s="79"/>
      <c r="F4" s="79"/>
      <c r="G4" s="79"/>
      <c r="H4" s="79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ht="15.5" x14ac:dyDescent="0.25">
      <c r="A6" s="81"/>
      <c r="B6" s="142" t="s">
        <v>105</v>
      </c>
      <c r="C6" s="143" t="s">
        <v>97</v>
      </c>
      <c r="D6" s="91"/>
      <c r="E6" s="91"/>
      <c r="F6" s="91"/>
      <c r="G6" s="91"/>
      <c r="H6" s="91"/>
      <c r="I6" s="92"/>
      <c r="J6" s="81"/>
      <c r="K6" s="81"/>
      <c r="L6" s="81"/>
      <c r="M6" s="81"/>
      <c r="N6" s="81"/>
      <c r="O6" s="81"/>
      <c r="P6" s="81"/>
      <c r="Q6" s="81"/>
    </row>
    <row r="7" spans="1:19" ht="46.5" x14ac:dyDescent="0.25">
      <c r="A7" s="82"/>
      <c r="B7" s="110"/>
      <c r="C7" s="83" t="s">
        <v>98</v>
      </c>
      <c r="D7" s="83" t="s">
        <v>99</v>
      </c>
      <c r="E7" s="83" t="s">
        <v>100</v>
      </c>
      <c r="F7" s="83" t="s">
        <v>101</v>
      </c>
      <c r="G7" s="83" t="s">
        <v>102</v>
      </c>
      <c r="H7" s="83" t="s">
        <v>103</v>
      </c>
      <c r="I7" s="83" t="s">
        <v>104</v>
      </c>
      <c r="J7" s="82"/>
      <c r="K7" s="82"/>
      <c r="L7" s="82"/>
      <c r="M7" s="82"/>
      <c r="N7" s="82"/>
      <c r="O7" s="82"/>
      <c r="P7" s="82"/>
      <c r="Q7" s="82"/>
    </row>
    <row r="8" spans="1:19" ht="15.5" x14ac:dyDescent="0.25">
      <c r="A8" s="81"/>
      <c r="B8" s="111"/>
      <c r="C8" s="84">
        <v>1</v>
      </c>
      <c r="D8" s="84">
        <v>2</v>
      </c>
      <c r="E8" s="84">
        <v>3</v>
      </c>
      <c r="F8" s="84">
        <v>4</v>
      </c>
      <c r="G8" s="84">
        <v>5</v>
      </c>
      <c r="H8" s="84">
        <v>6</v>
      </c>
      <c r="I8" s="84">
        <v>7</v>
      </c>
      <c r="J8" s="85"/>
      <c r="K8" s="85"/>
      <c r="L8" s="85"/>
      <c r="M8" s="85"/>
      <c r="N8" s="85"/>
      <c r="O8" s="85"/>
      <c r="P8" s="85"/>
      <c r="Q8" s="81"/>
    </row>
    <row r="9" spans="1:19" ht="14" x14ac:dyDescent="0.3">
      <c r="B9" s="86" t="e">
        <f>#REF!</f>
        <v>#REF!</v>
      </c>
      <c r="C9" s="15">
        <f ca="1">IFERROR(__xludf.DUMMYFUNCTION("IMPORTRANGE(""https://docs.google.com/spreadsheets/d/1P0UTisakTE5EAx-MYEjY2DmhSnLNqqRm6P3NrlYXL2I/edit#gid=1892753874"",""Rekap KTR!$E$6"")"),6)</f>
        <v>6</v>
      </c>
      <c r="D9" s="15">
        <f ca="1">IFERROR(__xludf.DUMMYFUNCTION("IMPORTRANGE(""https://docs.google.com/spreadsheets/d/1P0UTisakTE5EAx-MYEjY2DmhSnLNqqRm6P3NrlYXL2I/edit#gid=1892753874"",""Rekap KTR!$E$7"")"),26)</f>
        <v>26</v>
      </c>
      <c r="E9" s="15">
        <f ca="1">IFERROR(__xludf.DUMMYFUNCTION("IMPORTRANGE(""https://docs.google.com/spreadsheets/d/1P0UTisakTE5EAx-MYEjY2DmhSnLNqqRm6P3NrlYXL2I/edit#gid=1892753874"",""Rekap KTR!$E$8"")"),56)</f>
        <v>56</v>
      </c>
      <c r="F9" s="15">
        <f ca="1">IFERROR(__xludf.DUMMYFUNCTION("IMPORTRANGE(""https://docs.google.com/spreadsheets/d/1P0UTisakTE5EAx-MYEjY2DmhSnLNqqRm6P3NrlYXL2I/edit#gid=1892753874"",""Rekap KTR!$E$9"")"),8)</f>
        <v>8</v>
      </c>
      <c r="G9" s="15">
        <f ca="1">IFERROR(__xludf.DUMMYFUNCTION("IMPORTRANGE(""https://docs.google.com/spreadsheets/d/1P0UTisakTE5EAx-MYEjY2DmhSnLNqqRm6P3NrlYXL2I/edit#gid=1892753874"",""Rekap KTR!$E$10"")"),0)</f>
        <v>0</v>
      </c>
      <c r="H9" s="15">
        <f ca="1">IFERROR(__xludf.DUMMYFUNCTION("IMPORTRANGE(""https://docs.google.com/spreadsheets/d/1P0UTisakTE5EAx-MYEjY2DmhSnLNqqRm6P3NrlYXL2I/edit#gid=1892753874"",""Rekap KTR!$E$11"")"),8)</f>
        <v>8</v>
      </c>
      <c r="I9" s="15">
        <f ca="1">IFERROR(__xludf.DUMMYFUNCTION("IMPORTRANGE(""https://docs.google.com/spreadsheets/d/1P0UTisakTE5EAx-MYEjY2DmhSnLNqqRm6P3NrlYXL2I/edit#gid=1892753874"",""Rekap KTR!$E$12"")"),0)</f>
        <v>0</v>
      </c>
    </row>
    <row r="10" spans="1:19" ht="14" x14ac:dyDescent="0.3">
      <c r="B10" s="86" t="e">
        <f>#REF!</f>
        <v>#REF!</v>
      </c>
      <c r="C10" s="15">
        <f ca="1">IFERROR(__xludf.DUMMYFUNCTION("IMPORTRANGE(""https://docs.google.com/spreadsheets/d/1jB-UnyPBzGq1HOZkIVtft_Wo28OEKcZNsVgS5r_boTE/edit#gid=1522333227"",""Rekap KTR!$E$6"")"),12)</f>
        <v>12</v>
      </c>
      <c r="D10" s="15">
        <f ca="1">IFERROR(__xludf.DUMMYFUNCTION("IMPORTRANGE(""https://docs.google.com/spreadsheets/d/1jB-UnyPBzGq1HOZkIVtft_Wo28OEKcZNsVgS5r_boTE/edit#gid=1522333227"",""Rekap KTR!$E$7"")"),53)</f>
        <v>53</v>
      </c>
      <c r="E10" s="15">
        <f ca="1">IFERROR(__xludf.DUMMYFUNCTION("IMPORTRANGE(""https://docs.google.com/spreadsheets/d/1jB-UnyPBzGq1HOZkIVtft_Wo28OEKcZNsVgS5r_boTE/edit#gid=1522333227"",""Rekap KTR!$E$8"")"),56)</f>
        <v>56</v>
      </c>
      <c r="F10" s="15" t="str">
        <f ca="1">IFERROR(__xludf.DUMMYFUNCTION("IMPORTRANGE(""https://docs.google.com/spreadsheets/d/1jB-UnyPBzGq1HOZkIVtft_Wo28OEKcZNsVgS5r_boTE/edit#gid=1522333227"",""Rekap KTR!$E$9"")"),"")</f>
        <v/>
      </c>
      <c r="G10" s="15">
        <f ca="1">IFERROR(__xludf.DUMMYFUNCTION("IMPORTRANGE(""https://docs.google.com/spreadsheets/d/1jB-UnyPBzGq1HOZkIVtft_Wo28OEKcZNsVgS5r_boTE/edit#gid=1522333227"",""Rekap KTR!$E$10"")"),0)</f>
        <v>0</v>
      </c>
      <c r="H10" s="15" t="str">
        <f ca="1">IFERROR(__xludf.DUMMYFUNCTION("IMPORTRANGE(""https://docs.google.com/spreadsheets/d/1jB-UnyPBzGq1HOZkIVtft_Wo28OEKcZNsVgS5r_boTE/edit#gid=1522333227"",""Rekap KTR!$E$11"")"),"")</f>
        <v/>
      </c>
      <c r="I10" s="15">
        <f ca="1">IFERROR(__xludf.DUMMYFUNCTION("IMPORTRANGE(""https://docs.google.com/spreadsheets/d/1jB-UnyPBzGq1HOZkIVtft_Wo28OEKcZNsVgS5r_boTE/edit#gid=1522333227"",""Rekap KTR!$E$12"")"),0)</f>
        <v>0</v>
      </c>
    </row>
    <row r="11" spans="1:19" ht="14" x14ac:dyDescent="0.3">
      <c r="B11" s="86" t="e">
        <f>#REF!</f>
        <v>#REF!</v>
      </c>
      <c r="C11" s="15">
        <f ca="1">IFERROR(__xludf.DUMMYFUNCTION("IMPORTRANGE(""https://docs.google.com/spreadsheets/d/1gHFrRpJ5fnyxfJI-jxT5z1B1L7rSV8E5sIZEN90Rfhc/edit#gid=1522333227"",""Rekap KTR!$E$6"")"),4)</f>
        <v>4</v>
      </c>
      <c r="D11" s="15">
        <f ca="1">IFERROR(__xludf.DUMMYFUNCTION("IMPORTRANGE(""https://docs.google.com/spreadsheets/d/1gHFrRpJ5fnyxfJI-jxT5z1B1L7rSV8E5sIZEN90Rfhc/edit#gid=1522333227"",""Rekap KTR!$E$7"")"),29)</f>
        <v>29</v>
      </c>
      <c r="E11" s="15">
        <f ca="1">IFERROR(__xludf.DUMMYFUNCTION("IMPORTRANGE(""https://docs.google.com/spreadsheets/d/1gHFrRpJ5fnyxfJI-jxT5z1B1L7rSV8E5sIZEN90Rfhc/edit#gid=1522333227"",""Rekap KTR!$E$8"")"),31)</f>
        <v>31</v>
      </c>
      <c r="F11" s="15" t="str">
        <f ca="1">IFERROR(__xludf.DUMMYFUNCTION("IMPORTRANGE(""https://docs.google.com/spreadsheets/d/1gHFrRpJ5fnyxfJI-jxT5z1B1L7rSV8E5sIZEN90Rfhc/edit#gid=1522333227"",""Rekap KTR!$E$9"")"),"")</f>
        <v/>
      </c>
      <c r="G11" s="15" t="str">
        <f ca="1">IFERROR(__xludf.DUMMYFUNCTION("IMPORTRANGE(""https://docs.google.com/spreadsheets/d/1gHFrRpJ5fnyxfJI-jxT5z1B1L7rSV8E5sIZEN90Rfhc/edit#gid=1522333227"",""Rekap KTR!$E$10"")"),"")</f>
        <v/>
      </c>
      <c r="H11" s="15" t="str">
        <f ca="1">IFERROR(__xludf.DUMMYFUNCTION("IMPORTRANGE(""https://docs.google.com/spreadsheets/d/1gHFrRpJ5fnyxfJI-jxT5z1B1L7rSV8E5sIZEN90Rfhc/edit#gid=1522333227"",""Rekap KTR!$E$11"")"),"")</f>
        <v/>
      </c>
      <c r="I11" s="15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" x14ac:dyDescent="0.3">
      <c r="B12" s="86" t="e">
        <f>#REF!</f>
        <v>#REF!</v>
      </c>
      <c r="C12" s="15">
        <f ca="1">IFERROR(__xludf.DUMMYFUNCTION("IMPORTRANGE(""https://docs.google.com/spreadsheets/d/1saC2UP2JuYJ7WRPxjh8EMf_BSfGZ18Ous8sVKGLr-Ng/edit#gid=1892753874"",""Rekap KTR!$E$6"")"),8)</f>
        <v>8</v>
      </c>
      <c r="D12" s="15">
        <f ca="1">IFERROR(__xludf.DUMMYFUNCTION("IMPORTRANGE(""https://docs.google.com/spreadsheets/d/1saC2UP2JuYJ7WRPxjh8EMf_BSfGZ18Ous8sVKGLr-Ng/edit#gid=1892753874"",""Rekap KTR!$E$7"")"),41)</f>
        <v>41</v>
      </c>
      <c r="E12" s="15">
        <f ca="1">IFERROR(__xludf.DUMMYFUNCTION("IMPORTRANGE(""https://docs.google.com/spreadsheets/d/1saC2UP2JuYJ7WRPxjh8EMf_BSfGZ18Ous8sVKGLr-Ng/edit#gid=1892753874"",""Rekap KTR!$E$8"")"),41)</f>
        <v>41</v>
      </c>
      <c r="F12" s="15">
        <f ca="1">IFERROR(__xludf.DUMMYFUNCTION("IMPORTRANGE(""https://docs.google.com/spreadsheets/d/1saC2UP2JuYJ7WRPxjh8EMf_BSfGZ18Ous8sVKGLr-Ng/edit#gid=1892753874"",""Rekap KTR!$E$9"")"),14)</f>
        <v>14</v>
      </c>
      <c r="G12" s="15">
        <f ca="1">IFERROR(__xludf.DUMMYFUNCTION("IMPORTRANGE(""https://docs.google.com/spreadsheets/d/1saC2UP2JuYJ7WRPxjh8EMf_BSfGZ18Ous8sVKGLr-Ng/edit#gid=1892753874"",""Rekap KTR!$E$10"")"),0)</f>
        <v>0</v>
      </c>
      <c r="H12" s="15">
        <f ca="1">IFERROR(__xludf.DUMMYFUNCTION("IMPORTRANGE(""https://docs.google.com/spreadsheets/d/1saC2UP2JuYJ7WRPxjh8EMf_BSfGZ18Ous8sVKGLr-Ng/edit#gid=1892753874"",""Rekap KTR!$E$11"")"),0)</f>
        <v>0</v>
      </c>
      <c r="I12" s="15">
        <f ca="1">IFERROR(__xludf.DUMMYFUNCTION("IMPORTRANGE(""https://docs.google.com/spreadsheets/d/1saC2UP2JuYJ7WRPxjh8EMf_BSfGZ18Ous8sVKGLr-Ng/edit#gid=1892753874"",""Rekap KTR!$E$12"")"),0)</f>
        <v>0</v>
      </c>
    </row>
    <row r="13" spans="1:19" ht="14" x14ac:dyDescent="0.3">
      <c r="B13" s="86" t="e">
        <f>#REF!</f>
        <v>#REF!</v>
      </c>
      <c r="C13" s="15">
        <f ca="1">IFERROR(__xludf.DUMMYFUNCTION("IMPORTRANGE(""https://docs.google.com/spreadsheets/d/1ApPPV7RPuDI1EDOKjkoDXkV5Yd_NofeQTYTtAHUYGGw/edit#gid=1522333227"",""Rekap KTR!$E$6"")"),3)</f>
        <v>3</v>
      </c>
      <c r="D13" s="15">
        <f ca="1">IFERROR(__xludf.DUMMYFUNCTION("IMPORTRANGE(""https://docs.google.com/spreadsheets/d/1ApPPV7RPuDI1EDOKjkoDXkV5Yd_NofeQTYTtAHUYGGw/edit#gid=1522333227"",""Rekap KTR!$E$7"")"),20)</f>
        <v>20</v>
      </c>
      <c r="E13" s="15">
        <f ca="1">IFERROR(__xludf.DUMMYFUNCTION("IMPORTRANGE(""https://docs.google.com/spreadsheets/d/1ApPPV7RPuDI1EDOKjkoDXkV5Yd_NofeQTYTtAHUYGGw/edit#gid=1522333227"",""Rekap KTR!$E$8"")"),6)</f>
        <v>6</v>
      </c>
      <c r="F13" s="15" t="str">
        <f ca="1">IFERROR(__xludf.DUMMYFUNCTION("IMPORTRANGE(""https://docs.google.com/spreadsheets/d/1ApPPV7RPuDI1EDOKjkoDXkV5Yd_NofeQTYTtAHUYGGw/edit#gid=1522333227"",""Rekap KTR!$E$9"")"),"")</f>
        <v/>
      </c>
      <c r="G13" s="15" t="str">
        <f ca="1">IFERROR(__xludf.DUMMYFUNCTION("IMPORTRANGE(""https://docs.google.com/spreadsheets/d/1ApPPV7RPuDI1EDOKjkoDXkV5Yd_NofeQTYTtAHUYGGw/edit#gid=1522333227"",""Rekap KTR!$E$10"")"),"")</f>
        <v/>
      </c>
      <c r="H13" s="15" t="str">
        <f ca="1">IFERROR(__xludf.DUMMYFUNCTION("IMPORTRANGE(""https://docs.google.com/spreadsheets/d/1ApPPV7RPuDI1EDOKjkoDXkV5Yd_NofeQTYTtAHUYGGw/edit#gid=1522333227"",""Rekap KTR!$E$11"")"),"")</f>
        <v/>
      </c>
      <c r="I13" s="15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" x14ac:dyDescent="0.3">
      <c r="B14" s="86" t="e">
        <f>#REF!</f>
        <v>#REF!</v>
      </c>
      <c r="C14" s="15">
        <f ca="1">IFERROR(__xludf.DUMMYFUNCTION("IMPORTRANGE(""https://docs.google.com/spreadsheets/d/1iV_nqIfkAdyO_vl_QARxWbfnGcK2KlCCS94aVJ2QbTI/edit#gid=1522333227"",""Rekap KTR!$E$6"")"),6)</f>
        <v>6</v>
      </c>
      <c r="D14" s="15">
        <f ca="1">IFERROR(__xludf.DUMMYFUNCTION("IMPORTRANGE(""https://docs.google.com/spreadsheets/d/1iV_nqIfkAdyO_vl_QARxWbfnGcK2KlCCS94aVJ2QbTI/edit#gid=1522333227"",""Rekap KTR!$E$7"")"),26)</f>
        <v>26</v>
      </c>
      <c r="E14" s="15">
        <f ca="1">IFERROR(__xludf.DUMMYFUNCTION("IMPORTRANGE(""https://docs.google.com/spreadsheets/d/1iV_nqIfkAdyO_vl_QARxWbfnGcK2KlCCS94aVJ2QbTI/edit#gid=1522333227"",""Rekap KTR!$E$8"")"),13)</f>
        <v>13</v>
      </c>
      <c r="F14" s="15">
        <f ca="1">IFERROR(__xludf.DUMMYFUNCTION("IMPORTRANGE(""https://docs.google.com/spreadsheets/d/1iV_nqIfkAdyO_vl_QARxWbfnGcK2KlCCS94aVJ2QbTI/edit#gid=1522333227"",""Rekap KTR!$E$9"")"),0)</f>
        <v>0</v>
      </c>
      <c r="G14" s="15">
        <f ca="1">IFERROR(__xludf.DUMMYFUNCTION("IMPORTRANGE(""https://docs.google.com/spreadsheets/d/1iV_nqIfkAdyO_vl_QARxWbfnGcK2KlCCS94aVJ2QbTI/edit#gid=1522333227"",""Rekap KTR!$E$10"")"),0)</f>
        <v>0</v>
      </c>
      <c r="H14" s="15">
        <f ca="1">IFERROR(__xludf.DUMMYFUNCTION("IMPORTRANGE(""https://docs.google.com/spreadsheets/d/1iV_nqIfkAdyO_vl_QARxWbfnGcK2KlCCS94aVJ2QbTI/edit#gid=1522333227"",""Rekap KTR!$E$11"")"),0)</f>
        <v>0</v>
      </c>
      <c r="I14" s="15">
        <f ca="1">IFERROR(__xludf.DUMMYFUNCTION("IMPORTRANGE(""https://docs.google.com/spreadsheets/d/1iV_nqIfkAdyO_vl_QARxWbfnGcK2KlCCS94aVJ2QbTI/edit#gid=1522333227"",""Rekap KTR!$E$12"")"),0)</f>
        <v>0</v>
      </c>
    </row>
    <row r="15" spans="1:19" ht="14" x14ac:dyDescent="0.3">
      <c r="B15" s="86" t="e">
        <f>#REF!</f>
        <v>#REF!</v>
      </c>
      <c r="C15" s="15">
        <f ca="1">IFERROR(__xludf.DUMMYFUNCTION("IMPORTRANGE(""https://docs.google.com/spreadsheets/d/1zz70Lj6oBg1MOPSG6KJcsMeqBNtXMHYICRkg7kpt_d0/edit#gid=1892753874"",""Rekap KTR!$E$6"")"),9)</f>
        <v>9</v>
      </c>
      <c r="D15" s="15">
        <f ca="1">IFERROR(__xludf.DUMMYFUNCTION("IMPORTRANGE(""https://docs.google.com/spreadsheets/d/1zz70Lj6oBg1MOPSG6KJcsMeqBNtXMHYICRkg7kpt_d0/edit#gid=1892753874"",""Rekap KTR!$E$7"")"),47)</f>
        <v>47</v>
      </c>
      <c r="E15" s="15">
        <f ca="1">IFERROR(__xludf.DUMMYFUNCTION("IMPORTRANGE(""https://docs.google.com/spreadsheets/d/1zz70Lj6oBg1MOPSG6KJcsMeqBNtXMHYICRkg7kpt_d0/edit#gid=1892753874"",""Rekap KTR!$E$8"")"),29)</f>
        <v>29</v>
      </c>
      <c r="F15" s="15">
        <f ca="1">IFERROR(__xludf.DUMMYFUNCTION("IMPORTRANGE(""https://docs.google.com/spreadsheets/d/1zz70Lj6oBg1MOPSG6KJcsMeqBNtXMHYICRkg7kpt_d0/edit#gid=1892753874"",""Rekap KTR!$E$9"")"),3)</f>
        <v>3</v>
      </c>
      <c r="G15" s="15">
        <f ca="1">IFERROR(__xludf.DUMMYFUNCTION("IMPORTRANGE(""https://docs.google.com/spreadsheets/d/1zz70Lj6oBg1MOPSG6KJcsMeqBNtXMHYICRkg7kpt_d0/edit#gid=1892753874"",""Rekap KTR!$E$10"")"),1)</f>
        <v>1</v>
      </c>
      <c r="H15" s="15">
        <f ca="1">IFERROR(__xludf.DUMMYFUNCTION("IMPORTRANGE(""https://docs.google.com/spreadsheets/d/1zz70Lj6oBg1MOPSG6KJcsMeqBNtXMHYICRkg7kpt_d0/edit#gid=1892753874"",""Rekap KTR!$E$11"")"),4)</f>
        <v>4</v>
      </c>
      <c r="I15" s="15">
        <f ca="1">IFERROR(__xludf.DUMMYFUNCTION("IMPORTRANGE(""https://docs.google.com/spreadsheets/d/1zz70Lj6oBg1MOPSG6KJcsMeqBNtXMHYICRkg7kpt_d0/edit#gid=1892753874"",""Rekap KTR!$E$12"")"),4)</f>
        <v>4</v>
      </c>
    </row>
    <row r="16" spans="1:19" ht="14" x14ac:dyDescent="0.3">
      <c r="B16" s="86" t="e">
        <f>#REF!</f>
        <v>#REF!</v>
      </c>
      <c r="C16" s="15">
        <f ca="1">IFERROR(__xludf.DUMMYFUNCTION("IMPORTRANGE(""https://docs.google.com/spreadsheets/d/1773f1iHRnXhbrVjAHR7zUpu3neZdvtp1a2ikB9LJu8U/edit#gid=1522333227"",""Rekap KTR!$E$6"")"),39)</f>
        <v>39</v>
      </c>
      <c r="D16" s="15">
        <f ca="1">IFERROR(__xludf.DUMMYFUNCTION("IMPORTRANGE(""https://docs.google.com/spreadsheets/d/1773f1iHRnXhbrVjAHR7zUpu3neZdvtp1a2ikB9LJu8U/edit#gid=1522333227"",""Rekap KTR!$E$7"")"),43)</f>
        <v>43</v>
      </c>
      <c r="E16" s="15">
        <f ca="1">IFERROR(__xludf.DUMMYFUNCTION("IMPORTRANGE(""https://docs.google.com/spreadsheets/d/1773f1iHRnXhbrVjAHR7zUpu3neZdvtp1a2ikB9LJu8U/edit#gid=1522333227"",""Rekap KTR!$E$8"")"),32)</f>
        <v>32</v>
      </c>
      <c r="F16" s="15">
        <f ca="1">IFERROR(__xludf.DUMMYFUNCTION("IMPORTRANGE(""https://docs.google.com/spreadsheets/d/1773f1iHRnXhbrVjAHR7zUpu3neZdvtp1a2ikB9LJu8U/edit#gid=1522333227"",""Rekap KTR!$E$9"")"),21)</f>
        <v>21</v>
      </c>
      <c r="G16" s="15">
        <f ca="1">IFERROR(__xludf.DUMMYFUNCTION("IMPORTRANGE(""https://docs.google.com/spreadsheets/d/1773f1iHRnXhbrVjAHR7zUpu3neZdvtp1a2ikB9LJu8U/edit#gid=1522333227"",""Rekap KTR!$E$10"")"),0)</f>
        <v>0</v>
      </c>
      <c r="H16" s="15">
        <f ca="1">IFERROR(__xludf.DUMMYFUNCTION("IMPORTRANGE(""https://docs.google.com/spreadsheets/d/1773f1iHRnXhbrVjAHR7zUpu3neZdvtp1a2ikB9LJu8U/edit#gid=1522333227"",""Rekap KTR!$E$11"")"),16)</f>
        <v>16</v>
      </c>
      <c r="I16" s="15">
        <f ca="1">IFERROR(__xludf.DUMMYFUNCTION("IMPORTRANGE(""https://docs.google.com/spreadsheets/d/1773f1iHRnXhbrVjAHR7zUpu3neZdvtp1a2ikB9LJu8U/edit#gid=1522333227"",""Rekap KTR!$E$12"")"),0)</f>
        <v>0</v>
      </c>
    </row>
    <row r="17" spans="2:9" ht="14" x14ac:dyDescent="0.3">
      <c r="B17" s="86" t="e">
        <f>#REF!</f>
        <v>#REF!</v>
      </c>
      <c r="C17" s="15">
        <f ca="1">IFERROR(__xludf.DUMMYFUNCTION("IMPORTRANGE(""https://docs.google.com/spreadsheets/d/10iNzN1LqaStEosZKEbqcoOm3IdodNsG31q_nR0Y6WGo/edit#gid=1522333227"",""Rekap KTR!$E$6"")"),1)</f>
        <v>1</v>
      </c>
      <c r="D17" s="15">
        <f ca="1">IFERROR(__xludf.DUMMYFUNCTION("IMPORTRANGE(""https://docs.google.com/spreadsheets/d/10iNzN1LqaStEosZKEbqcoOm3IdodNsG31q_nR0Y6WGo/edit#gid=1522333227"",""Rekap KTR!$E$7"")"),27)</f>
        <v>27</v>
      </c>
      <c r="E17" s="15">
        <f ca="1">IFERROR(__xludf.DUMMYFUNCTION("IMPORTRANGE(""https://docs.google.com/spreadsheets/d/10iNzN1LqaStEosZKEbqcoOm3IdodNsG31q_nR0Y6WGo/edit#gid=1522333227"",""Rekap KTR!$E$8"")"),2)</f>
        <v>2</v>
      </c>
      <c r="F17" s="15">
        <f ca="1">IFERROR(__xludf.DUMMYFUNCTION("IMPORTRANGE(""https://docs.google.com/spreadsheets/d/10iNzN1LqaStEosZKEbqcoOm3IdodNsG31q_nR0Y6WGo/edit#gid=1522333227"",""Rekap KTR!$E$9"")"),3)</f>
        <v>3</v>
      </c>
      <c r="G17" s="15">
        <f ca="1">IFERROR(__xludf.DUMMYFUNCTION("IMPORTRANGE(""https://docs.google.com/spreadsheets/d/10iNzN1LqaStEosZKEbqcoOm3IdodNsG31q_nR0Y6WGo/edit#gid=1522333227"",""Rekap KTR!$E$10"")"),0)</f>
        <v>0</v>
      </c>
      <c r="H17" s="15">
        <f ca="1">IFERROR(__xludf.DUMMYFUNCTION("IMPORTRANGE(""https://docs.google.com/spreadsheets/d/10iNzN1LqaStEosZKEbqcoOm3IdodNsG31q_nR0Y6WGo/edit#gid=1522333227"",""Rekap KTR!$E$11"")"),2)</f>
        <v>2</v>
      </c>
      <c r="I17" s="15">
        <f ca="1">IFERROR(__xludf.DUMMYFUNCTION("IMPORTRANGE(""https://docs.google.com/spreadsheets/d/10iNzN1LqaStEosZKEbqcoOm3IdodNsG31q_nR0Y6WGo/edit#gid=1522333227"",""Rekap KTR!$E$12"")"),1)</f>
        <v>1</v>
      </c>
    </row>
    <row r="18" spans="2:9" ht="14" x14ac:dyDescent="0.3">
      <c r="B18" s="86" t="e">
        <f>#REF!</f>
        <v>#REF!</v>
      </c>
      <c r="C18" s="15">
        <f ca="1">IFERROR(__xludf.DUMMYFUNCTION("IMPORTRANGE(""https://docs.google.com/spreadsheets/d/17PsIU8VcCQeO2M4DM42K9vv32GkafaaF1LxQevQ8tAQ/edit#gid=1892753874"",""Rekap KTR!$E$6"")"),2)</f>
        <v>2</v>
      </c>
      <c r="D18" s="15">
        <f ca="1">IFERROR(__xludf.DUMMYFUNCTION("IMPORTRANGE(""https://docs.google.com/spreadsheets/d/17PsIU8VcCQeO2M4DM42K9vv32GkafaaF1LxQevQ8tAQ/edit#gid=1892753874"",""Rekap KTR!$E$7"")"),21)</f>
        <v>21</v>
      </c>
      <c r="E18" s="15">
        <f ca="1">IFERROR(__xludf.DUMMYFUNCTION("IMPORTRANGE(""https://docs.google.com/spreadsheets/d/17PsIU8VcCQeO2M4DM42K9vv32GkafaaF1LxQevQ8tAQ/edit#gid=1892753874"",""Rekap KTR!$E$8"")"),17)</f>
        <v>17</v>
      </c>
      <c r="F18" s="15">
        <f ca="1">IFERROR(__xludf.DUMMYFUNCTION("IMPORTRANGE(""https://docs.google.com/spreadsheets/d/17PsIU8VcCQeO2M4DM42K9vv32GkafaaF1LxQevQ8tAQ/edit#gid=1892753874"",""Rekap KTR!$E$9"")"),0)</f>
        <v>0</v>
      </c>
      <c r="G18" s="15">
        <f ca="1">IFERROR(__xludf.DUMMYFUNCTION("IMPORTRANGE(""https://docs.google.com/spreadsheets/d/17PsIU8VcCQeO2M4DM42K9vv32GkafaaF1LxQevQ8tAQ/edit#gid=1892753874"",""Rekap KTR!$E$10"")"),0)</f>
        <v>0</v>
      </c>
      <c r="H18" s="15">
        <f ca="1">IFERROR(__xludf.DUMMYFUNCTION("IMPORTRANGE(""https://docs.google.com/spreadsheets/d/17PsIU8VcCQeO2M4DM42K9vv32GkafaaF1LxQevQ8tAQ/edit#gid=1892753874"",""Rekap KTR!$E$11"")"),0)</f>
        <v>0</v>
      </c>
      <c r="I18" s="15">
        <f ca="1">IFERROR(__xludf.DUMMYFUNCTION("IMPORTRANGE(""https://docs.google.com/spreadsheets/d/17PsIU8VcCQeO2M4DM42K9vv32GkafaaF1LxQevQ8tAQ/edit#gid=1892753874"",""Rekap KTR!$E$12"")"),0)</f>
        <v>0</v>
      </c>
    </row>
    <row r="19" spans="2:9" ht="14" x14ac:dyDescent="0.3">
      <c r="B19" s="86" t="e">
        <f>#REF!</f>
        <v>#REF!</v>
      </c>
      <c r="C19" s="15">
        <f ca="1">IFERROR(__xludf.DUMMYFUNCTION("IMPORTRANGE(""https://docs.google.com/spreadsheets/d/1d0Y9C6M4-a1TT0nIK2Gc4IXnbVyxoBB3v7o1biNGAwY/edit#gid=1892753874"",""Rekap KTR!$E$6"")"),6)</f>
        <v>6</v>
      </c>
      <c r="D19" s="15">
        <f ca="1">IFERROR(__xludf.DUMMYFUNCTION("IMPORTRANGE(""https://docs.google.com/spreadsheets/d/1d0Y9C6M4-a1TT0nIK2Gc4IXnbVyxoBB3v7o1biNGAwY/edit#gid=1892753874"",""Rekap KTR!$E$7"")"),27)</f>
        <v>27</v>
      </c>
      <c r="E19" s="15">
        <f ca="1">IFERROR(__xludf.DUMMYFUNCTION("IMPORTRANGE(""https://docs.google.com/spreadsheets/d/1d0Y9C6M4-a1TT0nIK2Gc4IXnbVyxoBB3v7o1biNGAwY/edit#gid=1892753874"",""Rekap KTR!$E$8"")"),7)</f>
        <v>7</v>
      </c>
      <c r="F19" s="15">
        <f ca="1">IFERROR(__xludf.DUMMYFUNCTION("IMPORTRANGE(""https://docs.google.com/spreadsheets/d/1d0Y9C6M4-a1TT0nIK2Gc4IXnbVyxoBB3v7o1biNGAwY/edit#gid=1892753874"",""Rekap KTR!$E$9"")"),0)</f>
        <v>0</v>
      </c>
      <c r="G19" s="15">
        <f ca="1">IFERROR(__xludf.DUMMYFUNCTION("IMPORTRANGE(""https://docs.google.com/spreadsheets/d/1d0Y9C6M4-a1TT0nIK2Gc4IXnbVyxoBB3v7o1biNGAwY/edit#gid=1892753874"",""Rekap KTR!$E$10"")"),0)</f>
        <v>0</v>
      </c>
      <c r="H19" s="15">
        <f ca="1">IFERROR(__xludf.DUMMYFUNCTION("IMPORTRANGE(""https://docs.google.com/spreadsheets/d/1d0Y9C6M4-a1TT0nIK2Gc4IXnbVyxoBB3v7o1biNGAwY/edit#gid=1892753874"",""Rekap KTR!$E$11"")"),0)</f>
        <v>0</v>
      </c>
      <c r="I19" s="15">
        <f ca="1">IFERROR(__xludf.DUMMYFUNCTION("IMPORTRANGE(""https://docs.google.com/spreadsheets/d/1d0Y9C6M4-a1TT0nIK2Gc4IXnbVyxoBB3v7o1biNGAwY/edit#gid=1892753874"",""Rekap KTR!$E$12"")"),0)</f>
        <v>0</v>
      </c>
    </row>
    <row r="20" spans="2:9" ht="14" x14ac:dyDescent="0.3">
      <c r="B20" s="86" t="e">
        <f>#REF!</f>
        <v>#REF!</v>
      </c>
      <c r="C20" s="15">
        <f ca="1">IFERROR(__xludf.DUMMYFUNCTION("IMPORTRANGE(""https://docs.google.com/spreadsheets/d/1fXA1yQzUNddp7fjR2KF22o4rRJu9lP9Ja9Oi1mRbg_E/edit#gid=1892753874"",""Rekap KTR!$E$6"")"),2)</f>
        <v>2</v>
      </c>
      <c r="D20" s="15">
        <f ca="1">IFERROR(__xludf.DUMMYFUNCTION("IMPORTRANGE(""https://docs.google.com/spreadsheets/d/1fXA1yQzUNddp7fjR2KF22o4rRJu9lP9Ja9Oi1mRbg_E/edit#gid=1892753874"",""Rekap KTR!$E$7"")"),31)</f>
        <v>31</v>
      </c>
      <c r="E20" s="15">
        <f ca="1">IFERROR(__xludf.DUMMYFUNCTION("IMPORTRANGE(""https://docs.google.com/spreadsheets/d/1fXA1yQzUNddp7fjR2KF22o4rRJu9lP9Ja9Oi1mRbg_E/edit#gid=1892753874"",""Rekap KTR!$E$8"")"),29)</f>
        <v>29</v>
      </c>
      <c r="F20" s="15">
        <f ca="1">IFERROR(__xludf.DUMMYFUNCTION("IMPORTRANGE(""https://docs.google.com/spreadsheets/d/1fXA1yQzUNddp7fjR2KF22o4rRJu9lP9Ja9Oi1mRbg_E/edit#gid=1892753874"",""Rekap KTR!$E$9"")"),19)</f>
        <v>19</v>
      </c>
      <c r="G20" s="15">
        <f ca="1">IFERROR(__xludf.DUMMYFUNCTION("IMPORTRANGE(""https://docs.google.com/spreadsheets/d/1fXA1yQzUNddp7fjR2KF22o4rRJu9lP9Ja9Oi1mRbg_E/edit#gid=1892753874"",""Rekap KTR!$E$10"")"),1)</f>
        <v>1</v>
      </c>
      <c r="H20" s="15">
        <f ca="1">IFERROR(__xludf.DUMMYFUNCTION("IMPORTRANGE(""https://docs.google.com/spreadsheets/d/1fXA1yQzUNddp7fjR2KF22o4rRJu9lP9Ja9Oi1mRbg_E/edit#gid=1892753874"",""Rekap KTR!$E$11"")"),1)</f>
        <v>1</v>
      </c>
      <c r="I20" s="15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3">
      <c r="B21" s="86" t="e">
        <f>#REF!</f>
        <v>#REF!</v>
      </c>
      <c r="C21" s="15">
        <f ca="1">IFERROR(__xludf.DUMMYFUNCTION("IMPORTRANGE(""https://docs.google.com/spreadsheets/d/155aL1qCqCleHwMP0Y8LT5akEbK27R0RIka-lAkeoeEo/edit#gid=1892753874"",""Rekap KTR!$E$6"")"),10)</f>
        <v>10</v>
      </c>
      <c r="D21" s="15">
        <f ca="1">IFERROR(__xludf.DUMMYFUNCTION("IMPORTRANGE(""https://docs.google.com/spreadsheets/d/155aL1qCqCleHwMP0Y8LT5akEbK27R0RIka-lAkeoeEo/edit#gid=1892753874"",""Rekap KTR!$E$7"")"),47)</f>
        <v>47</v>
      </c>
      <c r="E21" s="15">
        <f ca="1">IFERROR(__xludf.DUMMYFUNCTION("IMPORTRANGE(""https://docs.google.com/spreadsheets/d/155aL1qCqCleHwMP0Y8LT5akEbK27R0RIka-lAkeoeEo/edit#gid=1892753874"",""Rekap KTR!$E$8"")"),5)</f>
        <v>5</v>
      </c>
      <c r="F21" s="15" t="str">
        <f ca="1">IFERROR(__xludf.DUMMYFUNCTION("IMPORTRANGE(""https://docs.google.com/spreadsheets/d/155aL1qCqCleHwMP0Y8LT5akEbK27R0RIka-lAkeoeEo/edit#gid=1892753874"",""Rekap KTR!$E$9"")"),"")</f>
        <v/>
      </c>
      <c r="G21" s="15" t="str">
        <f ca="1">IFERROR(__xludf.DUMMYFUNCTION("IMPORTRANGE(""https://docs.google.com/spreadsheets/d/155aL1qCqCleHwMP0Y8LT5akEbK27R0RIka-lAkeoeEo/edit#gid=1892753874"",""Rekap KTR!$E$10"")"),"")</f>
        <v/>
      </c>
      <c r="H21" s="15" t="str">
        <f ca="1">IFERROR(__xludf.DUMMYFUNCTION("IMPORTRANGE(""https://docs.google.com/spreadsheets/d/155aL1qCqCleHwMP0Y8LT5akEbK27R0RIka-lAkeoeEo/edit#gid=1892753874"",""Rekap KTR!$E$11"")"),"")</f>
        <v/>
      </c>
      <c r="I21" s="15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3">
      <c r="B22" s="86" t="e">
        <f>#REF!</f>
        <v>#REF!</v>
      </c>
      <c r="C22" s="15">
        <f ca="1">IFERROR(__xludf.DUMMYFUNCTION("IMPORTRANGE(""https://docs.google.com/spreadsheets/d/13FRR1udp0c0o6Nmp_8YHiON78PXr-L4FqQQ028JcBYY/edit#gid=1522333227"",""Rekap KTR!$E$6"")"),7)</f>
        <v>7</v>
      </c>
      <c r="D22" s="15">
        <f ca="1">IFERROR(__xludf.DUMMYFUNCTION("IMPORTRANGE(""https://docs.google.com/spreadsheets/d/13FRR1udp0c0o6Nmp_8YHiON78PXr-L4FqQQ028JcBYY/edit#gid=1522333227"",""Rekap KTR!$E$7"")"),31)</f>
        <v>31</v>
      </c>
      <c r="E22" s="15">
        <f ca="1">IFERROR(__xludf.DUMMYFUNCTION("IMPORTRANGE(""https://docs.google.com/spreadsheets/d/13FRR1udp0c0o6Nmp_8YHiON78PXr-L4FqQQ028JcBYY/edit#gid=1522333227"",""Rekap KTR!$E$8"")"),2)</f>
        <v>2</v>
      </c>
      <c r="F22" s="15" t="str">
        <f ca="1">IFERROR(__xludf.DUMMYFUNCTION("IMPORTRANGE(""https://docs.google.com/spreadsheets/d/13FRR1udp0c0o6Nmp_8YHiON78PXr-L4FqQQ028JcBYY/edit#gid=1522333227"",""Rekap KTR!$E$9"")"),"")</f>
        <v/>
      </c>
      <c r="G22" s="15" t="str">
        <f ca="1">IFERROR(__xludf.DUMMYFUNCTION("IMPORTRANGE(""https://docs.google.com/spreadsheets/d/13FRR1udp0c0o6Nmp_8YHiON78PXr-L4FqQQ028JcBYY/edit#gid=1522333227"",""Rekap KTR!$E$10"")"),"")</f>
        <v/>
      </c>
      <c r="H22" s="15" t="str">
        <f ca="1">IFERROR(__xludf.DUMMYFUNCTION("IMPORTRANGE(""https://docs.google.com/spreadsheets/d/13FRR1udp0c0o6Nmp_8YHiON78PXr-L4FqQQ028JcBYY/edit#gid=1522333227"",""Rekap KTR!$E$11"")"),"")</f>
        <v/>
      </c>
      <c r="I22" s="15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3">
      <c r="B23" s="86" t="e">
        <f>#REF!</f>
        <v>#REF!</v>
      </c>
      <c r="C23" s="15">
        <f ca="1">IFERROR(__xludf.DUMMYFUNCTION("IMPORTRANGE(""https://docs.google.com/spreadsheets/d/1PVwe4VvYfj1Vj424c9kO9TcQogsBM6TpXMbFve9togc/edit#gid=1522333227"",""Rekap KTR!$E$6"")"),5)</f>
        <v>5</v>
      </c>
      <c r="D23" s="15">
        <f ca="1">IFERROR(__xludf.DUMMYFUNCTION("IMPORTRANGE(""https://docs.google.com/spreadsheets/d/1PVwe4VvYfj1Vj424c9kO9TcQogsBM6TpXMbFve9togc/edit#gid=1522333227"",""Rekap KTR!$E$7"")"),38)</f>
        <v>38</v>
      </c>
      <c r="E23" s="15">
        <f ca="1">IFERROR(__xludf.DUMMYFUNCTION("IMPORTRANGE(""https://docs.google.com/spreadsheets/d/1PVwe4VvYfj1Vj424c9kO9TcQogsBM6TpXMbFve9togc/edit#gid=1522333227"",""Rekap KTR!$E$8"")"),17)</f>
        <v>17</v>
      </c>
      <c r="F23" s="15">
        <f ca="1">IFERROR(__xludf.DUMMYFUNCTION("IMPORTRANGE(""https://docs.google.com/spreadsheets/d/1PVwe4VvYfj1Vj424c9kO9TcQogsBM6TpXMbFve9togc/edit#gid=1522333227"",""Rekap KTR!$E$9"")"),0)</f>
        <v>0</v>
      </c>
      <c r="G23" s="15">
        <f ca="1">IFERROR(__xludf.DUMMYFUNCTION("IMPORTRANGE(""https://docs.google.com/spreadsheets/d/1PVwe4VvYfj1Vj424c9kO9TcQogsBM6TpXMbFve9togc/edit#gid=1522333227"",""Rekap KTR!$E$10"")"),0)</f>
        <v>0</v>
      </c>
      <c r="H23" s="15">
        <f ca="1">IFERROR(__xludf.DUMMYFUNCTION("IMPORTRANGE(""https://docs.google.com/spreadsheets/d/1PVwe4VvYfj1Vj424c9kO9TcQogsBM6TpXMbFve9togc/edit#gid=1522333227"",""Rekap KTR!$E$11"")"),0)</f>
        <v>0</v>
      </c>
      <c r="I23" s="15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3">
      <c r="B24" s="86" t="e">
        <f>#REF!</f>
        <v>#REF!</v>
      </c>
      <c r="C24" s="15" t="str">
        <f ca="1">IFERROR(__xludf.DUMMYFUNCTION("IMPORTRANGE(""https://docs.google.com/spreadsheets/d/15JUTNcWxWGx3Ha8qvwbxgnbDbT4v7N3vZYvqPZ68_Xg/edit#gid=1892753874"",""Rekap KTR!$E$6"")"),"")</f>
        <v/>
      </c>
      <c r="D24" s="15">
        <f ca="1">IFERROR(__xludf.DUMMYFUNCTION("IMPORTRANGE(""https://docs.google.com/spreadsheets/d/15JUTNcWxWGx3Ha8qvwbxgnbDbT4v7N3vZYvqPZ68_Xg/edit#gid=1892753874"",""Rekap KTR!$E$7"")"),19)</f>
        <v>19</v>
      </c>
      <c r="E24" s="15" t="str">
        <f ca="1">IFERROR(__xludf.DUMMYFUNCTION("IMPORTRANGE(""https://docs.google.com/spreadsheets/d/15JUTNcWxWGx3Ha8qvwbxgnbDbT4v7N3vZYvqPZ68_Xg/edit#gid=1892753874"",""Rekap KTR!$E$8"")"),"")</f>
        <v/>
      </c>
      <c r="F24" s="15" t="str">
        <f ca="1">IFERROR(__xludf.DUMMYFUNCTION("IMPORTRANGE(""https://docs.google.com/spreadsheets/d/15JUTNcWxWGx3Ha8qvwbxgnbDbT4v7N3vZYvqPZ68_Xg/edit#gid=1892753874"",""Rekap KTR!$E$9"")"),"")</f>
        <v/>
      </c>
      <c r="G24" s="15" t="str">
        <f ca="1">IFERROR(__xludf.DUMMYFUNCTION("IMPORTRANGE(""https://docs.google.com/spreadsheets/d/15JUTNcWxWGx3Ha8qvwbxgnbDbT4v7N3vZYvqPZ68_Xg/edit#gid=1892753874"",""Rekap KTR!$E$10"")"),"")</f>
        <v/>
      </c>
      <c r="H24" s="15" t="str">
        <f ca="1">IFERROR(__xludf.DUMMYFUNCTION("IMPORTRANGE(""https://docs.google.com/spreadsheets/d/15JUTNcWxWGx3Ha8qvwbxgnbDbT4v7N3vZYvqPZ68_Xg/edit#gid=1892753874"",""Rekap KTR!$E$11"")"),"")</f>
        <v/>
      </c>
      <c r="I24" s="15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25"/>
    <row r="26" spans="2:9" ht="15.75" customHeight="1" x14ac:dyDescent="0.25"/>
    <row r="27" spans="2:9" ht="15.75" customHeight="1" x14ac:dyDescent="0.25"/>
    <row r="28" spans="2:9" ht="15.75" customHeight="1" x14ac:dyDescent="0.25"/>
    <row r="29" spans="2:9" ht="15.75" customHeight="1" x14ac:dyDescent="0.25"/>
    <row r="30" spans="2:9" ht="15.75" customHeight="1" x14ac:dyDescent="0.25"/>
    <row r="31" spans="2:9" ht="15.75" customHeight="1" x14ac:dyDescent="0.25"/>
    <row r="32" spans="2: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2109375" defaultRowHeight="15" customHeight="1" x14ac:dyDescent="0.25"/>
  <cols>
    <col min="1" max="1" width="16.640625" customWidth="1"/>
    <col min="2" max="2" width="11.2109375" customWidth="1"/>
    <col min="3" max="3" width="11.78515625" customWidth="1"/>
    <col min="4" max="5" width="11.2109375" customWidth="1"/>
    <col min="6" max="6" width="12.35546875" customWidth="1"/>
    <col min="8" max="8" width="13.85546875" customWidth="1"/>
    <col min="9" max="9" width="13.5703125" customWidth="1"/>
  </cols>
  <sheetData>
    <row r="1" spans="1:16" ht="21" x14ac:dyDescent="0.25">
      <c r="A1" s="128" t="s">
        <v>95</v>
      </c>
      <c r="B1" s="104"/>
      <c r="C1" s="129"/>
      <c r="D1" s="146" t="s">
        <v>106</v>
      </c>
      <c r="E1" s="104"/>
      <c r="F1" s="104"/>
      <c r="G1" s="104"/>
      <c r="H1" s="104"/>
      <c r="I1" s="104"/>
      <c r="J1" s="129"/>
      <c r="K1" s="79"/>
      <c r="L1" s="1"/>
      <c r="M1" s="1"/>
      <c r="N1" s="1"/>
      <c r="O1" s="1"/>
      <c r="P1" s="1"/>
    </row>
    <row r="2" spans="1:16" ht="21" x14ac:dyDescent="0.25">
      <c r="A2" s="130"/>
      <c r="B2" s="108"/>
      <c r="C2" s="131"/>
      <c r="D2" s="130"/>
      <c r="E2" s="108"/>
      <c r="F2" s="108"/>
      <c r="G2" s="108"/>
      <c r="H2" s="108"/>
      <c r="I2" s="108"/>
      <c r="J2" s="131"/>
      <c r="K2" s="79"/>
      <c r="L2" s="1"/>
      <c r="M2" s="1"/>
      <c r="N2" s="1"/>
      <c r="O2" s="1"/>
      <c r="P2" s="1"/>
    </row>
    <row r="3" spans="1:16" ht="21" x14ac:dyDescent="0.25">
      <c r="A3" s="132"/>
      <c r="B3" s="135"/>
      <c r="C3" s="133"/>
      <c r="D3" s="130"/>
      <c r="E3" s="108"/>
      <c r="F3" s="108"/>
      <c r="G3" s="108"/>
      <c r="H3" s="108"/>
      <c r="I3" s="108"/>
      <c r="J3" s="131"/>
      <c r="K3" s="79"/>
      <c r="L3" s="1"/>
      <c r="M3" s="1"/>
      <c r="N3" s="1"/>
      <c r="O3" s="1"/>
      <c r="P3" s="1"/>
    </row>
    <row r="4" spans="1:16" ht="24.75" customHeight="1" x14ac:dyDescent="0.25">
      <c r="A4" s="141" t="s">
        <v>0</v>
      </c>
      <c r="B4" s="147"/>
      <c r="C4" s="127"/>
      <c r="D4" s="132"/>
      <c r="E4" s="135"/>
      <c r="F4" s="135"/>
      <c r="G4" s="135"/>
      <c r="H4" s="135"/>
      <c r="I4" s="135"/>
      <c r="J4" s="133"/>
      <c r="K4" s="79"/>
      <c r="L4" s="1"/>
      <c r="M4" s="1"/>
      <c r="N4" s="1"/>
      <c r="O4" s="1"/>
      <c r="P4" s="1"/>
    </row>
    <row r="6" spans="1:16" ht="22.5" customHeight="1" x14ac:dyDescent="0.25">
      <c r="A6" s="148" t="s">
        <v>107</v>
      </c>
      <c r="B6" s="91"/>
      <c r="C6" s="91"/>
      <c r="D6" s="91"/>
      <c r="E6" s="91"/>
      <c r="F6" s="91"/>
      <c r="G6" s="91"/>
      <c r="H6" s="91"/>
      <c r="I6" s="91"/>
      <c r="J6" s="92"/>
      <c r="K6" s="2"/>
      <c r="L6" s="2"/>
      <c r="M6" s="2"/>
      <c r="N6" s="2"/>
      <c r="O6" s="2"/>
      <c r="P6" s="2"/>
    </row>
    <row r="7" spans="1:16" ht="13.5" x14ac:dyDescent="0.25">
      <c r="A7" s="149" t="s">
        <v>105</v>
      </c>
      <c r="B7" s="149" t="s">
        <v>108</v>
      </c>
      <c r="C7" s="149" t="s">
        <v>109</v>
      </c>
      <c r="D7" s="149" t="s">
        <v>110</v>
      </c>
      <c r="E7" s="150" t="s">
        <v>111</v>
      </c>
      <c r="F7" s="150" t="s">
        <v>112</v>
      </c>
      <c r="G7" s="150" t="s">
        <v>113</v>
      </c>
      <c r="H7" s="144" t="s">
        <v>114</v>
      </c>
      <c r="I7" s="144" t="s">
        <v>115</v>
      </c>
      <c r="J7" s="144" t="s">
        <v>116</v>
      </c>
    </row>
    <row r="8" spans="1:16" ht="15" customHeight="1" x14ac:dyDescent="0.25">
      <c r="A8" s="110"/>
      <c r="B8" s="110"/>
      <c r="C8" s="110"/>
      <c r="D8" s="110"/>
      <c r="E8" s="110"/>
      <c r="F8" s="110"/>
      <c r="G8" s="110"/>
      <c r="H8" s="110"/>
      <c r="I8" s="110"/>
      <c r="J8" s="110"/>
    </row>
    <row r="9" spans="1:16" ht="13.5" x14ac:dyDescent="0.25">
      <c r="A9" s="111"/>
      <c r="B9" s="111"/>
      <c r="C9" s="111"/>
      <c r="D9" s="111"/>
      <c r="E9" s="111"/>
      <c r="F9" s="111"/>
      <c r="G9" s="111"/>
      <c r="H9" s="111"/>
      <c r="I9" s="111"/>
      <c r="J9" s="111"/>
    </row>
    <row r="10" spans="1:16" ht="14.5" x14ac:dyDescent="0.35">
      <c r="A10" s="86" t="e">
        <f>#REF!</f>
        <v>#REF!</v>
      </c>
      <c r="B10" s="15">
        <f ca="1">IFERROR(__xludf.DUMMYFUNCTION("IMPORTRANGE(""https://docs.google.com/spreadsheets/d/1P0UTisakTE5EAx-MYEjY2DmhSnLNqqRm6P3NrlYXL2I/edit#gid=1892753874"",""Rekap UBM!$B$9"")"),1)</f>
        <v>1</v>
      </c>
      <c r="C10" s="15">
        <f ca="1">IFERROR(__xludf.DUMMYFUNCTION("IMPORTRANGE(""https://docs.google.com/spreadsheets/d/1P0UTisakTE5EAx-MYEjY2DmhSnLNqqRm6P3NrlYXL2I/edit#gid=1892753874"",""Rekap UBM!$C$9"")"),1)</f>
        <v>1</v>
      </c>
      <c r="D10" s="87">
        <f t="shared" ref="D10:D25" ca="1" si="0">C10/B10*100</f>
        <v>100</v>
      </c>
      <c r="E10" s="15" t="str">
        <f ca="1">IFERROR(__xludf.DUMMYFUNCTION("IMPORTRANGE(""https://docs.google.com/spreadsheets/d/1P0UTisakTE5EAx-MYEjY2DmhSnLNqqRm6P3NrlYXL2I/edit#gid=1892753874"",""Rekap UBM!$E$9"")"),"")</f>
        <v/>
      </c>
      <c r="F10" s="15" t="str">
        <f ca="1">IFERROR(__xludf.DUMMYFUNCTION("IMPORTRANGE(""https://docs.google.com/spreadsheets/d/1P0UTisakTE5EAx-MYEjY2DmhSnLNqqRm6P3NrlYXL2I/edit#gid=1892753874"",""Rekap UBM!$F$9"")"),"")</f>
        <v/>
      </c>
      <c r="G10" s="87" t="e">
        <f t="shared" ref="G10:G25" ca="1" si="1">F10/E10*100</f>
        <v>#VALUE!</v>
      </c>
      <c r="H10" s="15" t="str">
        <f ca="1">IFERROR(__xludf.DUMMYFUNCTION("IMPORTRANGE(""https://docs.google.com/spreadsheets/d/1P0UTisakTE5EAx-MYEjY2DmhSnLNqqRm6P3NrlYXL2I/edit#gid=1892753874"",""Rekap UBM!$H$9"")"),"")</f>
        <v/>
      </c>
      <c r="I10" s="15" t="str">
        <f ca="1">IFERROR(__xludf.DUMMYFUNCTION("IMPORTRANGE(""https://docs.google.com/spreadsheets/d/1P0UTisakTE5EAx-MYEjY2DmhSnLNqqRm6P3NrlYXL2I/edit#gid=1892753874"",""Rekap UBM!$I$9"")"),"")</f>
        <v/>
      </c>
      <c r="J10" s="87" t="e">
        <f t="shared" ref="J10:J25" ca="1" si="2">I10/H10*100</f>
        <v>#VALUE!</v>
      </c>
    </row>
    <row r="11" spans="1:16" ht="14.5" x14ac:dyDescent="0.35">
      <c r="A11" s="86" t="e">
        <f>#REF!</f>
        <v>#REF!</v>
      </c>
      <c r="B11" s="15">
        <f ca="1">IFERROR(__xludf.DUMMYFUNCTION("IMPORTRANGE(""https://docs.google.com/spreadsheets/d/1jB-UnyPBzGq1HOZkIVtft_Wo28OEKcZNsVgS5r_boTE/edit#gid=1522333227"",""Rekap UBM!$B$9"")"),1)</f>
        <v>1</v>
      </c>
      <c r="C11" s="15">
        <f ca="1">IFERROR(__xludf.DUMMYFUNCTION("IMPORTRANGE(""https://docs.google.com/spreadsheets/d/1jB-UnyPBzGq1HOZkIVtft_Wo28OEKcZNsVgS5r_boTE/edit#gid=1522333227"",""Rekap UBM!$C$9"")"),1)</f>
        <v>1</v>
      </c>
      <c r="D11" s="87">
        <f t="shared" ca="1" si="0"/>
        <v>100</v>
      </c>
      <c r="E11" s="15">
        <f ca="1">IFERROR(__xludf.DUMMYFUNCTION("IMPORTRANGE(""https://docs.google.com/spreadsheets/d/1jB-UnyPBzGq1HOZkIVtft_Wo28OEKcZNsVgS5r_boTE/edit#gid=1522333227"",""Rekap UBM!$E$9"")"),12)</f>
        <v>12</v>
      </c>
      <c r="F11" s="88">
        <f ca="1">IFERROR(__xludf.DUMMYFUNCTION("IMPORTRANGE(""https://docs.google.com/spreadsheets/d/1jB-UnyPBzGq1HOZkIVtft_Wo28OEKcZNsVgS5r_boTE/edit#gid=1522333227"",""Rekap UBM!$F$9"")"),12)</f>
        <v>12</v>
      </c>
      <c r="G11" s="87">
        <f t="shared" ca="1" si="1"/>
        <v>100</v>
      </c>
      <c r="H11" s="88" t="str">
        <f ca="1">IFERROR(__xludf.DUMMYFUNCTION("IMPORTRANGE(""https://docs.google.com/spreadsheets/d/1jB-UnyPBzGq1HOZkIVtft_Wo28OEKcZNsVgS5r_boTE/edit#gid=1522333227"",""Rekap UBM!$H$9"")"),"")</f>
        <v/>
      </c>
      <c r="I11" s="88" t="str">
        <f ca="1">IFERROR(__xludf.DUMMYFUNCTION("IMPORTRANGE(""https://docs.google.com/spreadsheets/d/1jB-UnyPBzGq1HOZkIVtft_Wo28OEKcZNsVgS5r_boTE/edit#gid=1522333227"",""Rekap UBM!$I$9"")"),"")</f>
        <v/>
      </c>
      <c r="J11" s="87" t="e">
        <f t="shared" ca="1" si="2"/>
        <v>#VALUE!</v>
      </c>
    </row>
    <row r="12" spans="1:16" ht="14.5" x14ac:dyDescent="0.35">
      <c r="A12" s="86" t="e">
        <f>#REF!</f>
        <v>#REF!</v>
      </c>
      <c r="B12" s="15">
        <f ca="1">IFERROR(__xludf.DUMMYFUNCTION("IMPORTRANGE(""https://docs.google.com/spreadsheets/d/1gHFrRpJ5fnyxfJI-jxT5z1B1L7rSV8E5sIZEN90Rfhc/edit#gid=1522333227"",""Rekap UBM!$B$9"")"),1)</f>
        <v>1</v>
      </c>
      <c r="C12" s="15">
        <f ca="1">IFERROR(__xludf.DUMMYFUNCTION("IMPORTRANGE(""https://docs.google.com/spreadsheets/d/1gHFrRpJ5fnyxfJI-jxT5z1B1L7rSV8E5sIZEN90Rfhc/edit#gid=1522333227"",""Rekap UBM!$C$9"")"),1)</f>
        <v>1</v>
      </c>
      <c r="D12" s="87">
        <f t="shared" ca="1" si="0"/>
        <v>100</v>
      </c>
      <c r="E12" s="15">
        <f ca="1">IFERROR(__xludf.DUMMYFUNCTION("IMPORTRANGE(""https://docs.google.com/spreadsheets/d/1gHFrRpJ5fnyxfJI-jxT5z1B1L7rSV8E5sIZEN90Rfhc/edit#gid=1522333227"",""Rekap UBM!$E$9"")"),3)</f>
        <v>3</v>
      </c>
      <c r="F12" s="88">
        <f ca="1">IFERROR(__xludf.DUMMYFUNCTION("IMPORTRANGE(""https://docs.google.com/spreadsheets/d/1gHFrRpJ5fnyxfJI-jxT5z1B1L7rSV8E5sIZEN90Rfhc/edit#gid=1522333227"",""Rekap UBM!$F$9"")"),3)</f>
        <v>3</v>
      </c>
      <c r="G12" s="87">
        <f t="shared" ca="1" si="1"/>
        <v>100</v>
      </c>
      <c r="H12" s="88">
        <f ca="1">IFERROR(__xludf.DUMMYFUNCTION("IMPORTRANGE(""https://docs.google.com/spreadsheets/d/1gHFrRpJ5fnyxfJI-jxT5z1B1L7rSV8E5sIZEN90Rfhc/edit#gid=1522333227"",""Rekap UBM!$H$9"")"),6)</f>
        <v>6</v>
      </c>
      <c r="I12" s="88">
        <f ca="1">IFERROR(__xludf.DUMMYFUNCTION("IMPORTRANGE(""https://docs.google.com/spreadsheets/d/1gHFrRpJ5fnyxfJI-jxT5z1B1L7rSV8E5sIZEN90Rfhc/edit#gid=1522333227"",""Rekap UBM!$I$9"")"),6)</f>
        <v>6</v>
      </c>
      <c r="J12" s="87">
        <f t="shared" ca="1" si="2"/>
        <v>100</v>
      </c>
    </row>
    <row r="13" spans="1:16" ht="14.5" x14ac:dyDescent="0.35">
      <c r="A13" s="86" t="e">
        <f>#REF!</f>
        <v>#REF!</v>
      </c>
      <c r="B13" s="15">
        <f ca="1">IFERROR(__xludf.DUMMYFUNCTION("IMPORTRANGE(""https://docs.google.com/spreadsheets/d/1saC2UP2JuYJ7WRPxjh8EMf_BSfGZ18Ous8sVKGLr-Ng/edit#gid=1892753874"",""Rekap UBM!$B$9"")"),1)</f>
        <v>1</v>
      </c>
      <c r="C13" s="15">
        <f ca="1">IFERROR(__xludf.DUMMYFUNCTION("IMPORTRANGE(""https://docs.google.com/spreadsheets/d/1saC2UP2JuYJ7WRPxjh8EMf_BSfGZ18Ous8sVKGLr-Ng/edit#gid=1892753874"",""Rekap UBM!$C$9"")"),1)</f>
        <v>1</v>
      </c>
      <c r="D13" s="87">
        <f t="shared" ca="1" si="0"/>
        <v>100</v>
      </c>
      <c r="E13" s="15">
        <f ca="1">IFERROR(__xludf.DUMMYFUNCTION("IMPORTRANGE(""https://docs.google.com/spreadsheets/d/1saC2UP2JuYJ7WRPxjh8EMf_BSfGZ18Ous8sVKGLr-Ng/edit#gid=1892753874"",""Rekap UBM!$E$9"")"),3)</f>
        <v>3</v>
      </c>
      <c r="F13" s="88">
        <f ca="1">IFERROR(__xludf.DUMMYFUNCTION("IMPORTRANGE(""https://docs.google.com/spreadsheets/d/1saC2UP2JuYJ7WRPxjh8EMf_BSfGZ18Ous8sVKGLr-Ng/edit#gid=1892753874"",""Rekap UBM!$F$9"")"),0)</f>
        <v>0</v>
      </c>
      <c r="G13" s="87">
        <f t="shared" ca="1" si="1"/>
        <v>0</v>
      </c>
      <c r="H13" s="88">
        <f ca="1">IFERROR(__xludf.DUMMYFUNCTION("IMPORTRANGE(""https://docs.google.com/spreadsheets/d/1saC2UP2JuYJ7WRPxjh8EMf_BSfGZ18Ous8sVKGLr-Ng/edit#gid=1892753874"",""Rekap UBM!$H$9"")"),5)</f>
        <v>5</v>
      </c>
      <c r="I13" s="88">
        <f ca="1">IFERROR(__xludf.DUMMYFUNCTION("IMPORTRANGE(""https://docs.google.com/spreadsheets/d/1saC2UP2JuYJ7WRPxjh8EMf_BSfGZ18Ous8sVKGLr-Ng/edit#gid=1892753874"",""Rekap UBM!$I$9"")"),0)</f>
        <v>0</v>
      </c>
      <c r="J13" s="87">
        <f t="shared" ca="1" si="2"/>
        <v>0</v>
      </c>
    </row>
    <row r="14" spans="1:16" ht="14.5" x14ac:dyDescent="0.35">
      <c r="A14" s="86" t="e">
        <f>#REF!</f>
        <v>#REF!</v>
      </c>
      <c r="B14" s="15">
        <f ca="1">IFERROR(__xludf.DUMMYFUNCTION("IMPORTRANGE(""https://docs.google.com/spreadsheets/d/1ApPPV7RPuDI1EDOKjkoDXkV5Yd_NofeQTYTtAHUYGGw/edit#gid=1522333227"",""Rekap UBM!$B$9"")"),1)</f>
        <v>1</v>
      </c>
      <c r="C14" s="15">
        <f ca="1">IFERROR(__xludf.DUMMYFUNCTION("IMPORTRANGE(""https://docs.google.com/spreadsheets/d/1ApPPV7RPuDI1EDOKjkoDXkV5Yd_NofeQTYTtAHUYGGw/edit#gid=1522333227"",""Rekap UBM!$C$9"")"),1)</f>
        <v>1</v>
      </c>
      <c r="D14" s="87">
        <f t="shared" ca="1" si="0"/>
        <v>100</v>
      </c>
      <c r="E14" s="15" t="str">
        <f ca="1">IFERROR(__xludf.DUMMYFUNCTION("IMPORTRANGE(""https://docs.google.com/spreadsheets/d/1ApPPV7RPuDI1EDOKjkoDXkV5Yd_NofeQTYTtAHUYGGw/edit#gid=1522333227"",""Rekap UBM!$E$9"")"),"")</f>
        <v/>
      </c>
      <c r="F14" s="88" t="str">
        <f ca="1">IFERROR(__xludf.DUMMYFUNCTION("IMPORTRANGE(""https://docs.google.com/spreadsheets/d/1ApPPV7RPuDI1EDOKjkoDXkV5Yd_NofeQTYTtAHUYGGw/edit#gid=1522333227"",""Rekap UBM!$F$9"")"),"")</f>
        <v/>
      </c>
      <c r="G14" s="87" t="e">
        <f t="shared" ca="1" si="1"/>
        <v>#VALUE!</v>
      </c>
      <c r="H14" s="88" t="str">
        <f ca="1">IFERROR(__xludf.DUMMYFUNCTION("IMPORTRANGE(""https://docs.google.com/spreadsheets/d/1ApPPV7RPuDI1EDOKjkoDXkV5Yd_NofeQTYTtAHUYGGw/edit#gid=1522333227"",""Rekap UBM!$H$9"")"),"")</f>
        <v/>
      </c>
      <c r="I14" s="88" t="str">
        <f ca="1">IFERROR(__xludf.DUMMYFUNCTION("IMPORTRANGE(""https://docs.google.com/spreadsheets/d/1ApPPV7RPuDI1EDOKjkoDXkV5Yd_NofeQTYTtAHUYGGw/edit#gid=1522333227"",""Rekap UBM!$I$9"")"),"")</f>
        <v/>
      </c>
      <c r="J14" s="87" t="e">
        <f t="shared" ca="1" si="2"/>
        <v>#VALUE!</v>
      </c>
    </row>
    <row r="15" spans="1:16" ht="14.5" x14ac:dyDescent="0.35">
      <c r="A15" s="86" t="e">
        <f>#REF!</f>
        <v>#REF!</v>
      </c>
      <c r="B15" s="15">
        <f ca="1">IFERROR(__xludf.DUMMYFUNCTION("IMPORTRANGE(""https://docs.google.com/spreadsheets/d/1iV_nqIfkAdyO_vl_QARxWbfnGcK2KlCCS94aVJ2QbTI/edit#gid=1522333227"",""Rekap UBM!$B$9"")"),1)</f>
        <v>1</v>
      </c>
      <c r="C15" s="15">
        <f ca="1">IFERROR(__xludf.DUMMYFUNCTION("IMPORTRANGE(""https://docs.google.com/spreadsheets/d/1iV_nqIfkAdyO_vl_QARxWbfnGcK2KlCCS94aVJ2QbTI/edit#gid=1522333227"",""Rekap UBM!$C$9"")"),1)</f>
        <v>1</v>
      </c>
      <c r="D15" s="87">
        <f t="shared" ca="1" si="0"/>
        <v>100</v>
      </c>
      <c r="E15" s="15" t="str">
        <f ca="1">IFERROR(__xludf.DUMMYFUNCTION("IMPORTRANGE(""https://docs.google.com/spreadsheets/d/1iV_nqIfkAdyO_vl_QARxWbfnGcK2KlCCS94aVJ2QbTI/edit#gid=1522333227"",""Rekap UBM!$E$9"")"),"")</f>
        <v/>
      </c>
      <c r="F15" s="88" t="str">
        <f ca="1">IFERROR(__xludf.DUMMYFUNCTION("IMPORTRANGE(""https://docs.google.com/spreadsheets/d/1iV_nqIfkAdyO_vl_QARxWbfnGcK2KlCCS94aVJ2QbTI/edit#gid=1522333227"",""Rekap UBM!$F$9"")"),"")</f>
        <v/>
      </c>
      <c r="G15" s="87" t="e">
        <f t="shared" ca="1" si="1"/>
        <v>#VALUE!</v>
      </c>
      <c r="H15" s="88" t="str">
        <f ca="1">IFERROR(__xludf.DUMMYFUNCTION("IMPORTRANGE(""https://docs.google.com/spreadsheets/d/1iV_nqIfkAdyO_vl_QARxWbfnGcK2KlCCS94aVJ2QbTI/edit#gid=1522333227"",""Rekap UBM!$H$9"")"),"")</f>
        <v/>
      </c>
      <c r="I15" s="88" t="str">
        <f ca="1">IFERROR(__xludf.DUMMYFUNCTION("IMPORTRANGE(""https://docs.google.com/spreadsheets/d/1iV_nqIfkAdyO_vl_QARxWbfnGcK2KlCCS94aVJ2QbTI/edit#gid=1522333227"",""Rekap UBM!$I$9"")"),"")</f>
        <v/>
      </c>
      <c r="J15" s="87" t="e">
        <f t="shared" ca="1" si="2"/>
        <v>#VALUE!</v>
      </c>
    </row>
    <row r="16" spans="1:16" ht="14.5" x14ac:dyDescent="0.35">
      <c r="A16" s="86" t="e">
        <f>#REF!</f>
        <v>#REF!</v>
      </c>
      <c r="B16" s="15">
        <f ca="1">IFERROR(__xludf.DUMMYFUNCTION("IMPORTRANGE(""https://docs.google.com/spreadsheets/d/1zz70Lj6oBg1MOPSG6KJcsMeqBNtXMHYICRkg7kpt_d0/edit#gid=1892753874"",""Rekap UBM!$B$9"")"),1)</f>
        <v>1</v>
      </c>
      <c r="C16" s="15">
        <f ca="1">IFERROR(__xludf.DUMMYFUNCTION("IMPORTRANGE(""https://docs.google.com/spreadsheets/d/1zz70Lj6oBg1MOPSG6KJcsMeqBNtXMHYICRkg7kpt_d0/edit#gid=1892753874"",""Rekap UBM!$C$9"")"),1)</f>
        <v>1</v>
      </c>
      <c r="D16" s="87">
        <f t="shared" ca="1" si="0"/>
        <v>100</v>
      </c>
      <c r="E16" s="15">
        <f ca="1">IFERROR(__xludf.DUMMYFUNCTION("IMPORTRANGE(""https://docs.google.com/spreadsheets/d/1zz70Lj6oBg1MOPSG6KJcsMeqBNtXMHYICRkg7kpt_d0/edit#gid=1892753874"",""Rekap UBM!$E$9"")"),3)</f>
        <v>3</v>
      </c>
      <c r="F16" s="88">
        <f ca="1">IFERROR(__xludf.DUMMYFUNCTION("IMPORTRANGE(""https://docs.google.com/spreadsheets/d/1zz70Lj6oBg1MOPSG6KJcsMeqBNtXMHYICRkg7kpt_d0/edit#gid=1892753874"",""Rekap UBM!$F$9"")"),3)</f>
        <v>3</v>
      </c>
      <c r="G16" s="87">
        <f t="shared" ca="1" si="1"/>
        <v>100</v>
      </c>
      <c r="H16" s="88">
        <f ca="1">IFERROR(__xludf.DUMMYFUNCTION("IMPORTRANGE(""https://docs.google.com/spreadsheets/d/1zz70Lj6oBg1MOPSG6KJcsMeqBNtXMHYICRkg7kpt_d0/edit#gid=1892753874"",""Rekap UBM!$H$9"")"),3)</f>
        <v>3</v>
      </c>
      <c r="I16" s="88">
        <f ca="1">IFERROR(__xludf.DUMMYFUNCTION("IMPORTRANGE(""https://docs.google.com/spreadsheets/d/1zz70Lj6oBg1MOPSG6KJcsMeqBNtXMHYICRkg7kpt_d0/edit#gid=1892753874"",""Rekap UBM!$I$9"")"),3)</f>
        <v>3</v>
      </c>
      <c r="J16" s="87">
        <f t="shared" ca="1" si="2"/>
        <v>100</v>
      </c>
    </row>
    <row r="17" spans="1:10" ht="14.5" x14ac:dyDescent="0.35">
      <c r="A17" s="86" t="e">
        <f>#REF!</f>
        <v>#REF!</v>
      </c>
      <c r="B17" s="15">
        <f ca="1">IFERROR(__xludf.DUMMYFUNCTION("IMPORTRANGE(""https://docs.google.com/spreadsheets/d/1773f1iHRnXhbrVjAHR7zUpu3neZdvtp1a2ikB9LJu8U/edit#gid=1522333227"",""Rekap UBM!$B$9"")"),1)</f>
        <v>1</v>
      </c>
      <c r="C17" s="15">
        <f ca="1">IFERROR(__xludf.DUMMYFUNCTION("IMPORTRANGE(""https://docs.google.com/spreadsheets/d/1773f1iHRnXhbrVjAHR7zUpu3neZdvtp1a2ikB9LJu8U/edit#gid=1522333227"",""Rekap UBM!$C$9"")"),1)</f>
        <v>1</v>
      </c>
      <c r="D17" s="87">
        <f t="shared" ca="1" si="0"/>
        <v>100</v>
      </c>
      <c r="E17" s="15">
        <f ca="1">IFERROR(__xludf.DUMMYFUNCTION("IMPORTRANGE(""https://docs.google.com/spreadsheets/d/1773f1iHRnXhbrVjAHR7zUpu3neZdvtp1a2ikB9LJu8U/edit#gid=1522333227"",""Rekap UBM!$E$9"")"),13)</f>
        <v>13</v>
      </c>
      <c r="F17" s="88">
        <f ca="1">IFERROR(__xludf.DUMMYFUNCTION("IMPORTRANGE(""https://docs.google.com/spreadsheets/d/1773f1iHRnXhbrVjAHR7zUpu3neZdvtp1a2ikB9LJu8U/edit#gid=1522333227"",""Rekap UBM!$F$9"")"),13)</f>
        <v>13</v>
      </c>
      <c r="G17" s="87">
        <f t="shared" ca="1" si="1"/>
        <v>100</v>
      </c>
      <c r="H17" s="88">
        <f ca="1">IFERROR(__xludf.DUMMYFUNCTION("IMPORTRANGE(""https://docs.google.com/spreadsheets/d/1773f1iHRnXhbrVjAHR7zUpu3neZdvtp1a2ikB9LJu8U/edit#gid=1522333227"",""Rekap UBM!$H$9"")"),1)</f>
        <v>1</v>
      </c>
      <c r="I17" s="88">
        <f ca="1">IFERROR(__xludf.DUMMYFUNCTION("IMPORTRANGE(""https://docs.google.com/spreadsheets/d/1773f1iHRnXhbrVjAHR7zUpu3neZdvtp1a2ikB9LJu8U/edit#gid=1522333227"",""Rekap UBM!$I$9"")"),1)</f>
        <v>1</v>
      </c>
      <c r="J17" s="87">
        <f t="shared" ca="1" si="2"/>
        <v>100</v>
      </c>
    </row>
    <row r="18" spans="1:10" ht="14.5" x14ac:dyDescent="0.35">
      <c r="A18" s="86" t="e">
        <f>#REF!</f>
        <v>#REF!</v>
      </c>
      <c r="B18" s="15">
        <f ca="1">IFERROR(__xludf.DUMMYFUNCTION("IMPORTRANGE(""https://docs.google.com/spreadsheets/d/10iNzN1LqaStEosZKEbqcoOm3IdodNsG31q_nR0Y6WGo/edit#gid=1522333227"",""Rekap UBM!$B$9"")"),1)</f>
        <v>1</v>
      </c>
      <c r="C18" s="15">
        <f ca="1">IFERROR(__xludf.DUMMYFUNCTION("IMPORTRANGE(""https://docs.google.com/spreadsheets/d/10iNzN1LqaStEosZKEbqcoOm3IdodNsG31q_nR0Y6WGo/edit#gid=1522333227"",""Rekap UBM!$C$9"")"),1)</f>
        <v>1</v>
      </c>
      <c r="D18" s="87">
        <f t="shared" ca="1" si="0"/>
        <v>100</v>
      </c>
      <c r="E18" s="15" t="str">
        <f ca="1">IFERROR(__xludf.DUMMYFUNCTION("IMPORTRANGE(""https://docs.google.com/spreadsheets/d/10iNzN1LqaStEosZKEbqcoOm3IdodNsG31q_nR0Y6WGo/edit#gid=1522333227"",""Rekap UBM!$E$9"")"),"")</f>
        <v/>
      </c>
      <c r="F18" s="88" t="str">
        <f ca="1">IFERROR(__xludf.DUMMYFUNCTION("IMPORTRANGE(""https://docs.google.com/spreadsheets/d/10iNzN1LqaStEosZKEbqcoOm3IdodNsG31q_nR0Y6WGo/edit#gid=1522333227"",""Rekap UBM!$F$9"")"),"")</f>
        <v/>
      </c>
      <c r="G18" s="87" t="e">
        <f t="shared" ca="1" si="1"/>
        <v>#VALUE!</v>
      </c>
      <c r="H18" s="88" t="str">
        <f ca="1">IFERROR(__xludf.DUMMYFUNCTION("IMPORTRANGE(""https://docs.google.com/spreadsheets/d/10iNzN1LqaStEosZKEbqcoOm3IdodNsG31q_nR0Y6WGo/edit#gid=1522333227"",""Rekap UBM!$H$9"")"),"")</f>
        <v/>
      </c>
      <c r="I18" s="88" t="str">
        <f ca="1">IFERROR(__xludf.DUMMYFUNCTION("IMPORTRANGE(""https://docs.google.com/spreadsheets/d/10iNzN1LqaStEosZKEbqcoOm3IdodNsG31q_nR0Y6WGo/edit#gid=1522333227"",""Rekap UBM!$I$9"")"),"")</f>
        <v/>
      </c>
      <c r="J18" s="87" t="e">
        <f t="shared" ca="1" si="2"/>
        <v>#VALUE!</v>
      </c>
    </row>
    <row r="19" spans="1:10" ht="14.5" x14ac:dyDescent="0.35">
      <c r="A19" s="86" t="e">
        <f>#REF!</f>
        <v>#REF!</v>
      </c>
      <c r="B19" s="15">
        <f ca="1">IFERROR(__xludf.DUMMYFUNCTION("IMPORTRANGE(""https://docs.google.com/spreadsheets/d/17PsIU8VcCQeO2M4DM42K9vv32GkafaaF1LxQevQ8tAQ/edit#gid=1892753874"",""Rekap UBM!$B$9"")"),1)</f>
        <v>1</v>
      </c>
      <c r="C19" s="15">
        <f ca="1">IFERROR(__xludf.DUMMYFUNCTION("IMPORTRANGE(""https://docs.google.com/spreadsheets/d/17PsIU8VcCQeO2M4DM42K9vv32GkafaaF1LxQevQ8tAQ/edit#gid=1892753874"",""Rekap UBM!$C$9"")"),0)</f>
        <v>0</v>
      </c>
      <c r="D19" s="87">
        <f t="shared" ca="1" si="0"/>
        <v>0</v>
      </c>
      <c r="E19" s="15" t="str">
        <f ca="1">IFERROR(__xludf.DUMMYFUNCTION("IMPORTRANGE(""https://docs.google.com/spreadsheets/d/17PsIU8VcCQeO2M4DM42K9vv32GkafaaF1LxQevQ8tAQ/edit#gid=1892753874"",""Rekap UBM!$E$9"")"),"")</f>
        <v/>
      </c>
      <c r="F19" s="88" t="str">
        <f ca="1">IFERROR(__xludf.DUMMYFUNCTION("IMPORTRANGE(""https://docs.google.com/spreadsheets/d/17PsIU8VcCQeO2M4DM42K9vv32GkafaaF1LxQevQ8tAQ/edit#gid=1892753874"",""Rekap UBM!$F$9"")"),"")</f>
        <v/>
      </c>
      <c r="G19" s="87" t="e">
        <f t="shared" ca="1" si="1"/>
        <v>#VALUE!</v>
      </c>
      <c r="H19" s="88" t="str">
        <f ca="1">IFERROR(__xludf.DUMMYFUNCTION("IMPORTRANGE(""https://docs.google.com/spreadsheets/d/17PsIU8VcCQeO2M4DM42K9vv32GkafaaF1LxQevQ8tAQ/edit#gid=1892753874"",""Rekap UBM!$H$9"")"),"")</f>
        <v/>
      </c>
      <c r="I19" s="88" t="str">
        <f ca="1">IFERROR(__xludf.DUMMYFUNCTION("IMPORTRANGE(""https://docs.google.com/spreadsheets/d/17PsIU8VcCQeO2M4DM42K9vv32GkafaaF1LxQevQ8tAQ/edit#gid=1892753874"",""Rekap UBM!$I$9"")"),"")</f>
        <v/>
      </c>
      <c r="J19" s="87" t="e">
        <f t="shared" ca="1" si="2"/>
        <v>#VALUE!</v>
      </c>
    </row>
    <row r="20" spans="1:10" ht="14.5" x14ac:dyDescent="0.35">
      <c r="A20" s="86" t="e">
        <f>#REF!</f>
        <v>#REF!</v>
      </c>
      <c r="B20" s="15">
        <f ca="1">IFERROR(__xludf.DUMMYFUNCTION("IMPORTRANGE(""https://docs.google.com/spreadsheets/d/1d0Y9C6M4-a1TT0nIK2Gc4IXnbVyxoBB3v7o1biNGAwY/edit#gid=1892753874"",""Rekap UBM!$B$9"")"),1)</f>
        <v>1</v>
      </c>
      <c r="C20" s="15">
        <f ca="1">IFERROR(__xludf.DUMMYFUNCTION("IMPORTRANGE(""https://docs.google.com/spreadsheets/d/1d0Y9C6M4-a1TT0nIK2Gc4IXnbVyxoBB3v7o1biNGAwY/edit#gid=1892753874"",""Rekap UBM!$C$9"")"),1)</f>
        <v>1</v>
      </c>
      <c r="D20" s="87">
        <f t="shared" ca="1" si="0"/>
        <v>100</v>
      </c>
      <c r="E20" s="15">
        <f ca="1">IFERROR(__xludf.DUMMYFUNCTION("IMPORTRANGE(""https://docs.google.com/spreadsheets/d/1d0Y9C6M4-a1TT0nIK2Gc4IXnbVyxoBB3v7o1biNGAwY/edit#gid=1892753874"",""Rekap UBM!$E$9"")"),6)</f>
        <v>6</v>
      </c>
      <c r="F20" s="88">
        <f ca="1">IFERROR(__xludf.DUMMYFUNCTION("IMPORTRANGE(""https://docs.google.com/spreadsheets/d/1d0Y9C6M4-a1TT0nIK2Gc4IXnbVyxoBB3v7o1biNGAwY/edit#gid=1892753874"",""Rekap UBM!$F$9"")"),0)</f>
        <v>0</v>
      </c>
      <c r="G20" s="87">
        <f t="shared" ca="1" si="1"/>
        <v>0</v>
      </c>
      <c r="H20" s="88" t="str">
        <f ca="1">IFERROR(__xludf.DUMMYFUNCTION("IMPORTRANGE(""https://docs.google.com/spreadsheets/d/1d0Y9C6M4-a1TT0nIK2Gc4IXnbVyxoBB3v7o1biNGAwY/edit#gid=1892753874"",""Rekap UBM!$H$9"")"),"")</f>
        <v/>
      </c>
      <c r="I20" s="88">
        <f ca="1">IFERROR(__xludf.DUMMYFUNCTION("IMPORTRANGE(""https://docs.google.com/spreadsheets/d/1d0Y9C6M4-a1TT0nIK2Gc4IXnbVyxoBB3v7o1biNGAwY/edit#gid=1892753874"",""Rekap UBM!$I$9"")"),0)</f>
        <v>0</v>
      </c>
      <c r="J20" s="87" t="e">
        <f t="shared" ca="1" si="2"/>
        <v>#VALUE!</v>
      </c>
    </row>
    <row r="21" spans="1:10" ht="15.75" customHeight="1" x14ac:dyDescent="0.35">
      <c r="A21" s="86" t="e">
        <f>#REF!</f>
        <v>#REF!</v>
      </c>
      <c r="B21" s="15">
        <f ca="1">IFERROR(__xludf.DUMMYFUNCTION("IMPORTRANGE(""https://docs.google.com/spreadsheets/d/1fXA1yQzUNddp7fjR2KF22o4rRJu9lP9Ja9Oi1mRbg_E/edit#gid=1892753874"",""Rekap UBM!$B$9"")"),1)</f>
        <v>1</v>
      </c>
      <c r="C21" s="15">
        <f ca="1">IFERROR(__xludf.DUMMYFUNCTION("IMPORTRANGE(""https://docs.google.com/spreadsheets/d/1fXA1yQzUNddp7fjR2KF22o4rRJu9lP9Ja9Oi1mRbg_E/edit#gid=1892753874"",""Rekap UBM!$C$9"")"),1)</f>
        <v>1</v>
      </c>
      <c r="D21" s="87">
        <f t="shared" ca="1" si="0"/>
        <v>100</v>
      </c>
      <c r="E21" s="15">
        <f ca="1">IFERROR(__xludf.DUMMYFUNCTION("IMPORTRANGE(""https://docs.google.com/spreadsheets/d/1fXA1yQzUNddp7fjR2KF22o4rRJu9lP9Ja9Oi1mRbg_E/edit#gid=1892753874"",""Rekap UBM!$E$9"")"),1)</f>
        <v>1</v>
      </c>
      <c r="F21" s="88">
        <f ca="1">IFERROR(__xludf.DUMMYFUNCTION("IMPORTRANGE(""https://docs.google.com/spreadsheets/d/1fXA1yQzUNddp7fjR2KF22o4rRJu9lP9Ja9Oi1mRbg_E/edit#gid=1892753874"",""Rekap UBM!$F$9"")"),1)</f>
        <v>1</v>
      </c>
      <c r="G21" s="87">
        <f t="shared" ca="1" si="1"/>
        <v>100</v>
      </c>
      <c r="H21" s="88" t="str">
        <f ca="1">IFERROR(__xludf.DUMMYFUNCTION("IMPORTRANGE(""https://docs.google.com/spreadsheets/d/1fXA1yQzUNddp7fjR2KF22o4rRJu9lP9Ja9Oi1mRbg_E/edit#gid=1892753874"",""Rekap UBM!$H$9"")"),"")</f>
        <v/>
      </c>
      <c r="I21" s="88" t="str">
        <f ca="1">IFERROR(__xludf.DUMMYFUNCTION("IMPORTRANGE(""https://docs.google.com/spreadsheets/d/1fXA1yQzUNddp7fjR2KF22o4rRJu9lP9Ja9Oi1mRbg_E/edit#gid=1892753874"",""Rekap UBM!$I$9"")"),"")</f>
        <v/>
      </c>
      <c r="J21" s="87" t="e">
        <f t="shared" ca="1" si="2"/>
        <v>#VALUE!</v>
      </c>
    </row>
    <row r="22" spans="1:10" ht="15.75" customHeight="1" x14ac:dyDescent="0.35">
      <c r="A22" s="86" t="e">
        <f>#REF!</f>
        <v>#REF!</v>
      </c>
      <c r="B22" s="15">
        <f ca="1">IFERROR(__xludf.DUMMYFUNCTION("IMPORTRANGE(""https://docs.google.com/spreadsheets/d/155aL1qCqCleHwMP0Y8LT5akEbK27R0RIka-lAkeoeEo/edit#gid=1892753874"",""Rekap UBM!$B$9"")"),1)</f>
        <v>1</v>
      </c>
      <c r="C22" s="15">
        <f ca="1">IFERROR(__xludf.DUMMYFUNCTION("IMPORTRANGE(""https://docs.google.com/spreadsheets/d/155aL1qCqCleHwMP0Y8LT5akEbK27R0RIka-lAkeoeEo/edit#gid=1892753874"",""Rekap UBM!$C$9"")"),1)</f>
        <v>1</v>
      </c>
      <c r="D22" s="87">
        <f t="shared" ca="1" si="0"/>
        <v>100</v>
      </c>
      <c r="E22" s="15">
        <f ca="1">IFERROR(__xludf.DUMMYFUNCTION("IMPORTRANGE(""https://docs.google.com/spreadsheets/d/155aL1qCqCleHwMP0Y8LT5akEbK27R0RIka-lAkeoeEo/edit#gid=1892753874"",""Rekap UBM!$E$9"")"),7)</f>
        <v>7</v>
      </c>
      <c r="F22" s="88">
        <f ca="1">IFERROR(__xludf.DUMMYFUNCTION("IMPORTRANGE(""https://docs.google.com/spreadsheets/d/155aL1qCqCleHwMP0Y8LT5akEbK27R0RIka-lAkeoeEo/edit#gid=1892753874"",""Rekap UBM!$F$9"")"),0)</f>
        <v>0</v>
      </c>
      <c r="G22" s="87">
        <f t="shared" ca="1" si="1"/>
        <v>0</v>
      </c>
      <c r="H22" s="88">
        <f ca="1">IFERROR(__xludf.DUMMYFUNCTION("IMPORTRANGE(""https://docs.google.com/spreadsheets/d/155aL1qCqCleHwMP0Y8LT5akEbK27R0RIka-lAkeoeEo/edit#gid=1892753874"",""Rekap UBM!$H$9"")"),2)</f>
        <v>2</v>
      </c>
      <c r="I22" s="88">
        <f ca="1">IFERROR(__xludf.DUMMYFUNCTION("IMPORTRANGE(""https://docs.google.com/spreadsheets/d/155aL1qCqCleHwMP0Y8LT5akEbK27R0RIka-lAkeoeEo/edit#gid=1892753874"",""Rekap UBM!$I$9"")"),0)</f>
        <v>0</v>
      </c>
      <c r="J22" s="87">
        <f t="shared" ca="1" si="2"/>
        <v>0</v>
      </c>
    </row>
    <row r="23" spans="1:10" ht="15.75" customHeight="1" x14ac:dyDescent="0.35">
      <c r="A23" s="86" t="e">
        <f>#REF!</f>
        <v>#REF!</v>
      </c>
      <c r="B23" s="15">
        <f ca="1">IFERROR(__xludf.DUMMYFUNCTION("IMPORTRANGE(""https://docs.google.com/spreadsheets/d/13FRR1udp0c0o6Nmp_8YHiON78PXr-L4FqQQ028JcBYY/edit#gid=1522333227"",""Rekap UBM!$B$9"")"),1)</f>
        <v>1</v>
      </c>
      <c r="C23" s="15">
        <f ca="1">IFERROR(__xludf.DUMMYFUNCTION("IMPORTRANGE(""https://docs.google.com/spreadsheets/d/13FRR1udp0c0o6Nmp_8YHiON78PXr-L4FqQQ028JcBYY/edit#gid=1522333227"",""Rekap UBM!$C$9"")"),1)</f>
        <v>1</v>
      </c>
      <c r="D23" s="87">
        <f t="shared" ca="1" si="0"/>
        <v>100</v>
      </c>
      <c r="E23" s="15">
        <f ca="1">IFERROR(__xludf.DUMMYFUNCTION("IMPORTRANGE(""https://docs.google.com/spreadsheets/d/13FRR1udp0c0o6Nmp_8YHiON78PXr-L4FqQQ028JcBYY/edit#gid=1522333227"",""Rekap UBM!$E$9"")"),0)</f>
        <v>0</v>
      </c>
      <c r="F23" s="88">
        <f ca="1">IFERROR(__xludf.DUMMYFUNCTION("IMPORTRANGE(""https://docs.google.com/spreadsheets/d/13FRR1udp0c0o6Nmp_8YHiON78PXr-L4FqQQ028JcBYY/edit#gid=1522333227"",""Rekap UBM!$F$9"")"),0)</f>
        <v>0</v>
      </c>
      <c r="G23" s="87" t="e">
        <f t="shared" ca="1" si="1"/>
        <v>#DIV/0!</v>
      </c>
      <c r="H23" s="88">
        <f ca="1">IFERROR(__xludf.DUMMYFUNCTION("IMPORTRANGE(""https://docs.google.com/spreadsheets/d/13FRR1udp0c0o6Nmp_8YHiON78PXr-L4FqQQ028JcBYY/edit#gid=1522333227"",""Rekap UBM!$H$9"")"),0)</f>
        <v>0</v>
      </c>
      <c r="I23" s="88">
        <f ca="1">IFERROR(__xludf.DUMMYFUNCTION("IMPORTRANGE(""https://docs.google.com/spreadsheets/d/13FRR1udp0c0o6Nmp_8YHiON78PXr-L4FqQQ028JcBYY/edit#gid=1522333227"",""Rekap UBM!$I$9"")"),0)</f>
        <v>0</v>
      </c>
      <c r="J23" s="87" t="e">
        <f t="shared" ca="1" si="2"/>
        <v>#DIV/0!</v>
      </c>
    </row>
    <row r="24" spans="1:10" ht="15.75" customHeight="1" x14ac:dyDescent="0.35">
      <c r="A24" s="86" t="e">
        <f>#REF!</f>
        <v>#REF!</v>
      </c>
      <c r="B24" s="15">
        <f ca="1">IFERROR(__xludf.DUMMYFUNCTION("IMPORTRANGE(""https://docs.google.com/spreadsheets/d/1PVwe4VvYfj1Vj424c9kO9TcQogsBM6TpXMbFve9togc/edit#gid=1522333227"",""Rekap UBM!$B$9"")"),1)</f>
        <v>1</v>
      </c>
      <c r="C24" s="15">
        <f ca="1">IFERROR(__xludf.DUMMYFUNCTION("IMPORTRANGE(""https://docs.google.com/spreadsheets/d/1PVwe4VvYfj1Vj424c9kO9TcQogsBM6TpXMbFve9togc/edit#gid=1522333227"",""Rekap UBM!$C$9"")"),1)</f>
        <v>1</v>
      </c>
      <c r="D24" s="87">
        <f t="shared" ca="1" si="0"/>
        <v>100</v>
      </c>
      <c r="E24" s="15">
        <f ca="1">IFERROR(__xludf.DUMMYFUNCTION("IMPORTRANGE(""https://docs.google.com/spreadsheets/d/1PVwe4VvYfj1Vj424c9kO9TcQogsBM6TpXMbFve9togc/edit#gid=1522333227"",""Rekap UBM!$E$9"")"),3)</f>
        <v>3</v>
      </c>
      <c r="F24" s="88">
        <f ca="1">IFERROR(__xludf.DUMMYFUNCTION("IMPORTRANGE(""https://docs.google.com/spreadsheets/d/1PVwe4VvYfj1Vj424c9kO9TcQogsBM6TpXMbFve9togc/edit#gid=1522333227"",""Rekap UBM!$F$9"")"),0)</f>
        <v>0</v>
      </c>
      <c r="G24" s="87">
        <f t="shared" ca="1" si="1"/>
        <v>0</v>
      </c>
      <c r="H24" s="88">
        <f ca="1">IFERROR(__xludf.DUMMYFUNCTION("IMPORTRANGE(""https://docs.google.com/spreadsheets/d/1PVwe4VvYfj1Vj424c9kO9TcQogsBM6TpXMbFve9togc/edit#gid=1522333227"",""Rekap UBM!$H$9"")"),0)</f>
        <v>0</v>
      </c>
      <c r="I24" s="88">
        <f ca="1">IFERROR(__xludf.DUMMYFUNCTION("IMPORTRANGE(""https://docs.google.com/spreadsheets/d/1PVwe4VvYfj1Vj424c9kO9TcQogsBM6TpXMbFve9togc/edit#gid=1522333227"",""Rekap UBM!$I$9"")"),0)</f>
        <v>0</v>
      </c>
      <c r="J24" s="87" t="e">
        <f t="shared" ca="1" si="2"/>
        <v>#DIV/0!</v>
      </c>
    </row>
    <row r="25" spans="1:10" ht="15.75" customHeight="1" x14ac:dyDescent="0.35">
      <c r="A25" s="86" t="e">
        <f>#REF!</f>
        <v>#REF!</v>
      </c>
      <c r="B25" s="15">
        <f ca="1">IFERROR(__xludf.DUMMYFUNCTION("IMPORTRANGE(""https://docs.google.com/spreadsheets/d/15JUTNcWxWGx3Ha8qvwbxgnbDbT4v7N3vZYvqPZ68_Xg/edit#gid=1892753874"",""Rekap UBM!$B$9"")"),1)</f>
        <v>1</v>
      </c>
      <c r="C25" s="15">
        <f ca="1">IFERROR(__xludf.DUMMYFUNCTION("IMPORTRANGE(""https://docs.google.com/spreadsheets/d/15JUTNcWxWGx3Ha8qvwbxgnbDbT4v7N3vZYvqPZ68_Xg/edit#gid=1892753874"",""Rekap UBM!$C$9"")"),1)</f>
        <v>1</v>
      </c>
      <c r="D25" s="87">
        <f t="shared" ca="1" si="0"/>
        <v>100</v>
      </c>
      <c r="E25" s="15" t="str">
        <f ca="1">IFERROR(__xludf.DUMMYFUNCTION("IMPORTRANGE(""https://docs.google.com/spreadsheets/d/15JUTNcWxWGx3Ha8qvwbxgnbDbT4v7N3vZYvqPZ68_Xg/edit#gid=1892753874"",""Rekap UBM!$E$9"")"),"")</f>
        <v/>
      </c>
      <c r="F25" s="88" t="str">
        <f ca="1">IFERROR(__xludf.DUMMYFUNCTION("IMPORTRANGE(""https://docs.google.com/spreadsheets/d/15JUTNcWxWGx3Ha8qvwbxgnbDbT4v7N3vZYvqPZ68_Xg/edit#gid=1892753874"",""Rekap UBM!$F$9"")"),"")</f>
        <v/>
      </c>
      <c r="G25" s="87" t="e">
        <f t="shared" ca="1" si="1"/>
        <v>#VALUE!</v>
      </c>
      <c r="H25" s="88" t="str">
        <f ca="1">IFERROR(__xludf.DUMMYFUNCTION("IMPORTRANGE(""https://docs.google.com/spreadsheets/d/15JUTNcWxWGx3Ha8qvwbxgnbDbT4v7N3vZYvqPZ68_Xg/edit#gid=1892753874"",""Rekap UBM!$H$9"")"),"")</f>
        <v/>
      </c>
      <c r="I25" s="88" t="str">
        <f ca="1">IFERROR(__xludf.DUMMYFUNCTION("IMPORTRANGE(""https://docs.google.com/spreadsheets/d/15JUTNcWxWGx3Ha8qvwbxgnbDbT4v7N3vZYvqPZ68_Xg/edit#gid=1892753874"",""Rekap UBM!$I$9"")"),"")</f>
        <v/>
      </c>
      <c r="J25" s="87" t="e">
        <f t="shared" ca="1" si="2"/>
        <v>#VALUE!</v>
      </c>
    </row>
    <row r="26" spans="1:10" ht="15.75" customHeight="1" x14ac:dyDescent="0.25"/>
    <row r="27" spans="1:10" ht="15.75" customHeight="1" x14ac:dyDescent="0.35">
      <c r="B27" s="89" t="s">
        <v>117</v>
      </c>
      <c r="C27" s="3"/>
      <c r="D27" s="145" t="s">
        <v>118</v>
      </c>
      <c r="E27" s="108"/>
      <c r="F27" s="108"/>
      <c r="G27" s="108"/>
      <c r="H27" s="108"/>
      <c r="I27" s="108"/>
    </row>
    <row r="28" spans="1:10" ht="15.75" customHeight="1" x14ac:dyDescent="0.35">
      <c r="B28" s="3"/>
      <c r="C28" s="3"/>
      <c r="D28" s="108"/>
      <c r="E28" s="108"/>
      <c r="F28" s="108"/>
      <c r="G28" s="108"/>
      <c r="H28" s="108"/>
      <c r="I28" s="108"/>
    </row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900-000000000000}"/>
    <hyperlink ref="A4" r:id="rId1" xr:uid="{00000000-0004-0000-19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Surv. Gilut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ZOAN</cp:lastModifiedBy>
  <dcterms:modified xsi:type="dcterms:W3CDTF">2025-01-09T06:02:25Z</dcterms:modified>
</cp:coreProperties>
</file>