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350"/>
  </bookViews>
  <sheets>
    <sheet name="Instrumen Admen 24" sheetId="1" r:id="rId1"/>
    <sheet name="Instrumen UKM Esensial &amp; Perkes" sheetId="2" r:id="rId2"/>
    <sheet name="Instrumen UKM Pengembangan" sheetId="3" r:id="rId3"/>
    <sheet name="Instrumen UKP" sheetId="4" r:id="rId4"/>
    <sheet name="Instrumen Mutu" sheetId="5" r:id="rId5"/>
    <sheet name="REKAP"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F19" authorId="0">
      <text>
        <r>
          <rPr>
            <sz val="11"/>
            <color rgb="FF000000"/>
            <rFont val="Calibri"/>
            <scheme val="minor"/>
            <charset val="1"/>
          </rPr>
          <t xml:space="preserve">ASUS:
4 Kali Jumlah Posyandu 
</t>
        </r>
      </text>
    </comment>
    <comment ref="F20" authorId="0">
      <text>
        <r>
          <rPr>
            <sz val="11"/>
            <color rgb="FF000000"/>
            <rFont val="Calibri"/>
            <scheme val="minor"/>
            <charset val="1"/>
          </rPr>
          <t>ASUS:
2 kali jumlah institusi pendidikan yang dikaji PHBS)</t>
        </r>
      </text>
    </comment>
    <comment ref="F21" authorId="0">
      <text>
        <r>
          <rPr>
            <sz val="11"/>
            <color rgb="FF000000"/>
            <rFont val="Calibri"/>
            <scheme val="minor"/>
            <charset val="1"/>
          </rPr>
          <t>ASUS:
2 kali jumlah pondok pesantren yang dikaji PHBS</t>
        </r>
      </text>
    </comment>
    <comment ref="F30" authorId="0">
      <text>
        <r>
          <rPr>
            <sz val="11"/>
            <color rgb="FF000000"/>
            <rFont val="Calibri"/>
            <scheme val="minor"/>
            <charset val="1"/>
          </rPr>
          <t>ASUS:
minimal 2 (dua) kali dalam satu tahun/ desa</t>
        </r>
      </text>
    </comment>
  </commentList>
</comments>
</file>

<file path=xl/sharedStrings.xml><?xml version="1.0" encoding="utf-8"?>
<sst xmlns="http://schemas.openxmlformats.org/spreadsheetml/2006/main" count="1720" uniqueCount="994">
  <si>
    <t>Lampiran 2</t>
  </si>
  <si>
    <t>Instrumen Penghitungan  Kinerja  Administrasi dan Manajemen Puskesmas Janti Semester 1 tahun 2024</t>
  </si>
  <si>
    <t>No</t>
  </si>
  <si>
    <t>Jenis Variabel</t>
  </si>
  <si>
    <t>Definisi Operasional</t>
  </si>
  <si>
    <t>Skala</t>
  </si>
  <si>
    <t>Nilai</t>
  </si>
  <si>
    <t>Nilai 0</t>
  </si>
  <si>
    <t>Nilai 4</t>
  </si>
  <si>
    <t>Nilai 7</t>
  </si>
  <si>
    <t>Nilai 10</t>
  </si>
  <si>
    <t>(1)</t>
  </si>
  <si>
    <t>(2)</t>
  </si>
  <si>
    <t>(3)</t>
  </si>
  <si>
    <t>(4)</t>
  </si>
  <si>
    <t>(5)</t>
  </si>
  <si>
    <t>(6)</t>
  </si>
  <si>
    <t>(7)</t>
  </si>
  <si>
    <t>(8)</t>
  </si>
  <si>
    <t xml:space="preserve">1.1.Manajemen Umum </t>
  </si>
  <si>
    <t>Rencana 5 (lima) tahunan</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</si>
  <si>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</si>
  <si>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</si>
  <si>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</si>
  <si>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</si>
  <si>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</si>
  <si>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</si>
  <si>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</si>
  <si>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</si>
  <si>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</si>
  <si>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</si>
  <si>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</si>
  <si>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</si>
  <si>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</si>
  <si>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</si>
  <si>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</si>
  <si>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</si>
  <si>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</si>
  <si>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Lokakarya Mini bulanan (lokmin bulanan)</t>
  </si>
  <si>
    <r>
      <rPr>
        <sz val="12"/>
        <color rgb="FF000000"/>
        <rFont val="Tahoma"/>
        <charset val="134"/>
      </rPr>
      <t>Rapat Lintas Program  (LP) membahas review kegiatan, permasalahan LP,rencana tindak lanjut (c</t>
    </r>
    <r>
      <rPr>
        <i/>
        <sz val="12"/>
        <color rgb="FF000000"/>
        <rFont val="Tahoma"/>
        <charset val="134"/>
      </rPr>
      <t>orrective action</t>
    </r>
    <r>
      <rPr>
        <sz val="12"/>
        <color rgb="FF000000"/>
        <rFont val="Tahoma"/>
        <charset val="134"/>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</si>
  <si>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</si>
  <si>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</si>
  <si>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sz val="12"/>
        <color rgb="FF000000"/>
        <rFont val="Tahoma"/>
        <charset val="134"/>
      </rPr>
      <t>Ada, dokumen</t>
    </r>
    <r>
      <rPr>
        <i/>
        <sz val="12"/>
        <color rgb="FF000000"/>
        <rFont val="Tahoma"/>
        <charset val="134"/>
      </rPr>
      <t xml:space="preserve"> corrective actio</t>
    </r>
    <r>
      <rPr>
        <sz val="12"/>
        <color rgb="FF000000"/>
        <rFont val="Tahoma"/>
        <charset val="134"/>
      </rPr>
      <t>n,dafar hadir, notulen hasil  lokmin,undangan rapat lokmin tiap bulan lengkap</t>
    </r>
  </si>
  <si>
    <t>Ada, dokumen yang menindaklanjuti hasil lokmin bulan sebelumnya</t>
  </si>
  <si>
    <t>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</si>
  <si>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</si>
  <si>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</si>
  <si>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</si>
  <si>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</si>
  <si>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</si>
  <si>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survei kurang dari 30%</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</si>
  <si>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</si>
  <si>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</si>
  <si>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</si>
  <si>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</si>
  <si>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</si>
  <si>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</si>
  <si>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</si>
  <si>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</si>
  <si>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</si>
  <si>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</si>
  <si>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</si>
  <si>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</si>
  <si>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</si>
  <si>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</si>
  <si>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</si>
  <si>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</si>
  <si>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</si>
  <si>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</si>
  <si>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</si>
  <si>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</si>
  <si>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</si>
  <si>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</si>
  <si>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</si>
  <si>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</si>
  <si>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</si>
  <si>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</si>
  <si>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</si>
  <si>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Pelaksanaan  manajemen risiko di Puskesmas </t>
  </si>
  <si>
    <t>proses identifikasi, evaluasi, pengendalian dan meminimalkan risiko di Puskesms</t>
  </si>
  <si>
    <t>Tidak melakukan proses manajemen risiko dan tidak ada dokumen register risiko</t>
  </si>
  <si>
    <t xml:space="preserve">Melakukan identifikasi risiko, tidak ada upaya pencegahan dan penanganan risiko, tidak ada dokumen register risiko </t>
  </si>
  <si>
    <t>Melakukan identifikasi risiko, ada upaya pencegahan dan penanganan risiko, ada dokumen register risiko  tidak lengkap</t>
  </si>
  <si>
    <t>Melakukan identifikasi risiko, ada upaya pencegahan dan penanganan risiko, ada dokumen register risiko  lengkap</t>
  </si>
  <si>
    <t>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</si>
  <si>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</si>
  <si>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</si>
  <si>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</si>
  <si>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</si>
  <si>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</si>
  <si>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 xml:space="preserve">Survei Kepuasan Masyarakat </t>
  </si>
  <si>
    <t xml:space="preserve">Survei Kepuasan adalah kegiatan yang dilakukan untuk mengetahui kepuasan masyarakat terhadap kegiatan/pelayanan yang telah dilakukan Puskesmas </t>
  </si>
  <si>
    <t>Tidak ada data</t>
  </si>
  <si>
    <t xml:space="preserve">Data tidak lengkap,analisa , rencana  tindak lanjut,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</si>
  <si>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</si>
  <si>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</si>
  <si>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</si>
  <si>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</si>
  <si>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</si>
  <si>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</si>
  <si>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</si>
  <si>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</si>
  <si>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Rapat Tinjauan Manajemen</t>
  </si>
  <si>
    <t>Rapat Tinjauan Manajemen (RTM) dilakukan minimal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</si>
  <si>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</si>
  <si>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rPr>
        <sz val="12"/>
        <color rgb="FF000000"/>
        <rFont val="Tahoma"/>
        <charset val="134"/>
      </rPr>
      <t>Dilakukan</t>
    </r>
    <r>
      <rPr>
        <u/>
        <sz val="12"/>
        <color rgb="FF000000"/>
        <rFont val="Tahoma"/>
        <charset val="134"/>
      </rPr>
      <t xml:space="preserve"> </t>
    </r>
    <r>
      <rPr>
        <sz val="12"/>
        <color rgb="FF000000"/>
        <rFont val="Tahoma"/>
        <charset val="134"/>
      </rPr>
      <t xml:space="preserve">1 kali setahun, dokumen  notulen, daftar hadir lengkap, ada analisa, rencana tindak lanjut (perbaikan/peningkatan mutu),belum ada  tindak lanjut dan evaluasi </t>
    </r>
  </si>
  <si>
    <t xml:space="preserve">Dilakukan 2 kali setahun, ada  notulen, daftar hadir, ada analisa, rencana tindak lanjut (perbaikan/peningkatan mutu), tindak lanjut dan belum dilakukan evaluasi </t>
  </si>
  <si>
    <t xml:space="preserve">Dilakukan &gt; 2 kali setahun, ada  notulen, daftar hadir, analisa, rencana tindak lanjut (perbaikan/peningkatan mutu), tindak lanjut dan evaluasi </t>
  </si>
  <si>
    <r>
      <rPr>
        <sz val="12"/>
        <color rgb="FF000000"/>
        <rFont val="Tahoma"/>
        <charset val="134"/>
      </rPr>
      <t>Penyajian/</t>
    </r>
    <r>
      <rPr>
        <i/>
        <sz val="12"/>
        <color rgb="FF000000"/>
        <rFont val="Tahoma"/>
        <charset val="134"/>
      </rPr>
      <t>updating</t>
    </r>
    <r>
      <rPr>
        <sz val="12"/>
        <color rgb="FF000000"/>
        <rFont val="Tahoma"/>
        <charset val="134"/>
      </rPr>
      <t xml:space="preserve">  data dan informasi </t>
    </r>
  </si>
  <si>
    <r>
      <rPr>
        <sz val="12"/>
        <color theme="1"/>
        <rFont val="Tahoma"/>
        <charset val="134"/>
      </rPr>
      <t>Penyajian/</t>
    </r>
    <r>
      <rPr>
        <i/>
        <sz val="12"/>
        <color theme="1"/>
        <rFont val="Tahoma"/>
        <charset val="134"/>
      </rPr>
      <t>updating</t>
    </r>
    <r>
      <rPr>
        <sz val="12"/>
        <color theme="1"/>
        <rFont val="Tahoma"/>
        <charset val="134"/>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</si>
  <si>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</si>
  <si>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</si>
  <si>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</si>
  <si>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</si>
  <si>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Jumlah Nilai Kinerja Manajemen Umum Puskesmas  (I)</t>
  </si>
  <si>
    <t>1.2. Manajemen Peralatan dan Sarana Prasarana</t>
  </si>
  <si>
    <t xml:space="preserve">Kelengkapan dan Updating data Aplikasi  Sarana, Prasarana, Alat Kesehatan (ASPAK) </t>
  </si>
  <si>
    <t xml:space="preserve"> Nilai data kumulatif SPA  &gt;60 % dan &gt;50% berdasarkan data ASPAK yang telah diupdate secara berkala ( minimal 2 kali dalam setahun, tgl 30 Juni dan 31 Desember tahun berjalan ) dan telah divalidasi Dinkes Kab/Kota.</t>
  </si>
  <si>
    <t xml:space="preserve">Nilai data  kumulatif SPA  &lt; 60 % dan kelengkapan alat kesehatan &lt;50 % dan data ASPAK belum diupdate dan divalidasi Dinkes Kab/Kota </t>
  </si>
  <si>
    <t xml:space="preserve">Nilai data  kumulatif SPA  &lt;60 % dan kelengkapan alat kesehatan &lt;50 % berdasarkan data ASPAK yang sudah diupdate dan divalidasi Dinkes Kab/Kota </t>
  </si>
  <si>
    <t xml:space="preserve">Nilai data  kumulatif SPA  &gt;60 % dan kelengkapan alat kesehatan &lt;50 % berdasarkan data ASPAK yang sudah diupdate dan divalidasi Dinkes Kab/Kota </t>
  </si>
  <si>
    <t xml:space="preserve">Nilai data  kumulatif SPA  &gt;60 % dan kelengkapan alat kesehatan &gt; 50% berdasarkan data ASPAK yang sudah diupdate dan divalidasi Dinkes Kab/Kota </t>
  </si>
  <si>
    <t xml:space="preserve">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</si>
  <si>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</si>
  <si>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</si>
  <si>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rencana  tindak lanjut, tindak lanjut dan evaluasi belum ada </t>
  </si>
  <si>
    <t>Ada analisis data SPA , rencana  tindak lanjut, tidak ada tindak lanjut dan evaluasi</t>
  </si>
  <si>
    <t>Ada analisis data lengkap dengan rencana tindak lanjut, tindak lanjut dan evaluasi</t>
  </si>
  <si>
    <t>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</si>
  <si>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</si>
  <si>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</si>
  <si>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</si>
  <si>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</si>
  <si>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</si>
  <si>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</si>
  <si>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</si>
  <si>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</si>
  <si>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</si>
  <si>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</si>
  <si>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</si>
  <si>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</si>
  <si>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</si>
  <si>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</si>
  <si>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Jumlah Nilai Kinerja Manajemen Peralatan dan sarana prasarana  (II)</t>
  </si>
  <si>
    <t xml:space="preserve">1.3. Manajemen Keuangan </t>
  </si>
  <si>
    <t xml:space="preserve">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</si>
  <si>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</si>
  <si>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</si>
  <si>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</si>
  <si>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</si>
  <si>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</si>
  <si>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</si>
  <si>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</si>
  <si>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</si>
  <si>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</si>
  <si>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Jumlah Nilai Kinerja Manajemen Keuangan  (III)</t>
  </si>
  <si>
    <t>1.4.Manajemen Sumber Daya Manusia</t>
  </si>
  <si>
    <t>Rencana Kebutuhan Tenaga (Renbut)</t>
  </si>
  <si>
    <t>Metode Penghitungan Kebutuhan SDM Kesehatan secara riil sesuai kompetensinya berdasarkan beban kerja</t>
  </si>
  <si>
    <t>Tidak ada dokumen</t>
  </si>
  <si>
    <r>
      <rPr>
        <sz val="12"/>
        <color rgb="FF000000"/>
        <rFont val="Tahoma"/>
        <charset val="134"/>
      </rPr>
      <t xml:space="preserve">Ada dokumen renbut, dengan hasil </t>
    </r>
    <r>
      <rPr>
        <u/>
        <sz val="12"/>
        <color rgb="FF000000"/>
        <rFont val="Tahoma"/>
        <charset val="134"/>
      </rPr>
      <t>&lt;</t>
    </r>
    <r>
      <rPr>
        <sz val="12"/>
        <color rgb="FF000000"/>
        <rFont val="Tahoma"/>
        <charset val="134"/>
      </rPr>
      <t xml:space="preserve"> 4 jenis nakes dari 9 nakes sesuai kebutuhan</t>
    </r>
  </si>
  <si>
    <r>
      <rPr>
        <sz val="12"/>
        <color rgb="FF000000"/>
        <rFont val="Tahoma"/>
        <charset val="134"/>
      </rPr>
      <t xml:space="preserve">Ada dokumen renbut, dengan hasil </t>
    </r>
    <r>
      <rPr>
        <u/>
        <sz val="12"/>
        <color rgb="FF000000"/>
        <rFont val="Tahoma"/>
        <charset val="134"/>
      </rPr>
      <t>&lt;</t>
    </r>
    <r>
      <rPr>
        <sz val="12"/>
        <color rgb="FF000000"/>
        <rFont val="Tahoma"/>
        <charset val="134"/>
      </rPr>
      <t xml:space="preserve"> 7 jenis nakes  (termasuk dokter, dokter gigi, bidan dan perawat) dari 9 nakes sesuai kebutuhan</t>
    </r>
  </si>
  <si>
    <r>
      <rPr>
        <sz val="12"/>
        <color rgb="FF000000"/>
        <rFont val="Tahoma"/>
        <charset val="134"/>
      </rPr>
      <t xml:space="preserve">Ada dokumen renbut, dengan hasil </t>
    </r>
    <r>
      <rPr>
        <u/>
        <sz val="12"/>
        <color rgb="FF000000"/>
        <rFont val="Tahoma"/>
        <charset val="134"/>
      </rPr>
      <t>&lt;</t>
    </r>
    <r>
      <rPr>
        <sz val="12"/>
        <color rgb="FF000000"/>
        <rFont val="Tahoma"/>
        <charset val="134"/>
      </rPr>
      <t xml:space="preserve"> 9 jenis nakes (termasuk dokter, dokter gigi, bidan dan perawat) sesuai kebutuhan</t>
    </r>
  </si>
  <si>
    <t xml:space="preserve">SK, uraian tugas pokok (tanggung jawab dan wewenang ) serta uraian tugas integrasi </t>
  </si>
  <si>
    <t xml:space="preserve">Surat Keputusan Penanggung Jawab dengan uraian tugas pokok dan tugas integrasi jabatan karyawan </t>
  </si>
  <si>
    <t>Tidak ada SK tentang  SO dan uraian tugas</t>
  </si>
  <si>
    <t>Ada SK Penanggung Jawab dan  uraian tugas 50% karyawan</t>
  </si>
  <si>
    <t>Ada SK Penanggung Jawab dan  uraian tugas 75% karyawan</t>
  </si>
  <si>
    <t>Ada SK Penanggung Jawab dan  uraian tugas seluruh karyawan</t>
  </si>
  <si>
    <t>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</si>
  <si>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</si>
  <si>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</si>
  <si>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</si>
  <si>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</si>
  <si>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t>Jumlah Nilai Kinerja Manajemen Sumber Daya Manusia (IV)</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</si>
  <si>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</si>
  <si>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</si>
  <si>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</si>
  <si>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</si>
  <si>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</si>
  <si>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</si>
  <si>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</si>
  <si>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</si>
  <si>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</si>
  <si>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</si>
  <si>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</si>
  <si>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</si>
  <si>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</si>
  <si>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</si>
  <si>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</si>
  <si>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</si>
  <si>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Formularium Puskesmas</t>
  </si>
  <si>
    <t>Tersusunnya formularium Puskesmas yang mengacu pada Formularium Nasional termasuk pengaturan ketersediaan obat di jaringan.</t>
  </si>
  <si>
    <t xml:space="preserve">Tidak ada </t>
  </si>
  <si>
    <t>Ada Formularium tidak dilengkapi SK Kepala Puskesmas,  tidak dilengkapi pengaturan ketersediaan obat di jaringan</t>
  </si>
  <si>
    <t>Ada Formularium dilengkapi SK Kepala Puskermas, tidak dilengkapi pengaturan ketersediaan obat di jaringan</t>
  </si>
  <si>
    <t>Ada Formularium dilengkapi SK Kepala Puskermas,  dilengkapi pengaturan ketersediaan obat di jaringan</t>
  </si>
  <si>
    <t>4.</t>
  </si>
  <si>
    <t>Rencana Kebutuhan Obat (RKO)</t>
  </si>
  <si>
    <t>Tersusunnya Rencana kebutuhan obat untuk pelayanan kesehatan dasar dan program oleh tim penyusunan kebutuhan obat terpadu</t>
  </si>
  <si>
    <t>Tidak ada RKO</t>
  </si>
  <si>
    <t>ada RKO untuk pelayanan kesehatann dasar, tidak mengakomodir obat program, tidak ada Tim penyusunan kebutuhan obat terpadu</t>
  </si>
  <si>
    <t>ada RKO untuk pelayanan kesehatan dasar, mengakomodir obat program, tidak ada Tim penyusunan kebutuhan obat terpadu</t>
  </si>
  <si>
    <t>ada RKO untuk pelayanan kesehatann dasar, mengakomodir obat program, ada Tim penyusunan kebutuhan obat terpadu</t>
  </si>
  <si>
    <t>Jumlah Nilai Kinerja Manajemen Pelayanan Kefarmasian  ( V)</t>
  </si>
  <si>
    <t>Total Nilai Kinerja Administrasi dan Manajemen (I- V)</t>
  </si>
  <si>
    <t>Rata-rata Kinerja Administrasi dan Manajemen</t>
  </si>
  <si>
    <t>Lampiran 3</t>
  </si>
  <si>
    <t>INSTRUMEN PENGHITUNGAN KINERJA UKM ESENSIAL DAN PERKESMAS JANTI SEMESTER I TAHUN 2024</t>
  </si>
  <si>
    <t>Indikator UKM Esensial Dan Perkesmas</t>
  </si>
  <si>
    <t>Target Th 2024</t>
  </si>
  <si>
    <t xml:space="preserve">Satuan sasaran </t>
  </si>
  <si>
    <t xml:space="preserve">Total Sasaran  </t>
  </si>
  <si>
    <t xml:space="preserve">Target Sasaran      </t>
  </si>
  <si>
    <t xml:space="preserve">Pencapaian  (dalam satuan sasaran) </t>
  </si>
  <si>
    <t>% Cakupan Riil</t>
  </si>
  <si>
    <t>% Kinerja Puskesmas</t>
  </si>
  <si>
    <t>Ketercapaian  Target Tahun n</t>
  </si>
  <si>
    <t>Analisa  Akar Penyebab Masalah</t>
  </si>
  <si>
    <t>Rencana Tindak Lanjut</t>
  </si>
  <si>
    <t>Cara Penghitungan</t>
  </si>
  <si>
    <t xml:space="preserve">Sub Variabel </t>
  </si>
  <si>
    <t>Variabel</t>
  </si>
  <si>
    <t xml:space="preserve"> Program</t>
  </si>
  <si>
    <t>(9)</t>
  </si>
  <si>
    <t>(10)</t>
  </si>
  <si>
    <t>(11)</t>
  </si>
  <si>
    <t>(12)</t>
  </si>
  <si>
    <t>(13)</t>
  </si>
  <si>
    <t>(14)</t>
  </si>
  <si>
    <t xml:space="preserve">2.1.UKM Esensial  dan Perkesmas </t>
  </si>
  <si>
    <t>2.1.1.Upaya Promosi Kesehatan   </t>
  </si>
  <si>
    <t>2.1.1.1 Pengkajian PHBS (Perilaku Hidup Bersih dan Sehat)  </t>
  </si>
  <si>
    <t>Rumah Tangga yang dikaji</t>
  </si>
  <si>
    <t>Rumah Tangga</t>
  </si>
  <si>
    <t>Belum tercapai</t>
  </si>
  <si>
    <t>Pelaksanaan survei dilakukan selama 1 tahun berjalan</t>
  </si>
  <si>
    <t>Melanjutkan survei hingga akhir tahun 2024</t>
  </si>
  <si>
    <t>Jumlah Rumah Tangga yang dikaji PHBS dibagi jumlah  sasaran Rumah Tangga dikali 100%</t>
  </si>
  <si>
    <t>2.</t>
  </si>
  <si>
    <t>Institusi Pendidikan yang dikaji</t>
  </si>
  <si>
    <t>Institusi  Pendidikan</t>
  </si>
  <si>
    <t>Tercapai</t>
  </si>
  <si>
    <t>Jumlah Institusi Pendidikan yang dikaji PHBS dibagi jumlah sasaran Institusi Pendidikan dikali 100%</t>
  </si>
  <si>
    <t xml:space="preserve">3. </t>
  </si>
  <si>
    <t>Pondok Pesantren (Ponpes) yang dikaji</t>
  </si>
  <si>
    <t>Ponpes</t>
  </si>
  <si>
    <t>Pengkajian dilakukan selama 1 tahun berjalan</t>
  </si>
  <si>
    <t>Melanjutkan pengkajian pada semester kedua</t>
  </si>
  <si>
    <t>Jumlah Pondok Pesantren yang dikaji PHBS dibagi jumlah Ponpes dikali 100%</t>
  </si>
  <si>
    <t>2.1.1.2.Tatanan Sehat </t>
  </si>
  <si>
    <t>Rumah Tangga Sehat yang memenuhi 10 indikator PHBS</t>
  </si>
  <si>
    <t>Rumah tangga yang dikaji belum memenuhi 10 indikator PHBS</t>
  </si>
  <si>
    <t>Melakukan penyuluhan PHBS RT secara online dan offline</t>
  </si>
  <si>
    <t>Jumlah Rumah Tangga yang memenuhi 10 indikator PHBS rumah tangga dibagi jumlah sasaran rumah tangga yang dikaji dikali 100%</t>
  </si>
  <si>
    <t>Institusi Pendidikan yang memenuhi 8 - 10 indikator PHBS (klasifikasi IV)</t>
  </si>
  <si>
    <t>Jumlah Institusi Pendidikan yang memenuhi 8 - 10 Indikator PHBS Institusi Pendidikan dibagi jumlah sasaran Institusi Pendidikan yang dikaji dikali 100%</t>
  </si>
  <si>
    <t>Pondok Pesantren yang memenuhi 11 - 13 indikator PHBS Pondok Pesantren (Klasifikasi IV)</t>
  </si>
  <si>
    <t>Jumlah Ponpes yang memenuhi 11 - 13 indikator PHBS Ponpes dibagi jumlah Pondok Pesantren yang dikaji dikali 100% Catatan: tidak dihitung sebagai pembagi bila tidak ada Ponpes</t>
  </si>
  <si>
    <t>2.1.1.3.Intervensi/ Penyuluhan </t>
  </si>
  <si>
    <t>Kegiatan intervensi pada Kelompok Rumah Tangga ( 4 kl  )</t>
  </si>
  <si>
    <t>kali</t>
  </si>
  <si>
    <t>Jumlah kegiatan penyuluhan/bentuk intervensi lain terkait 10 indikator PHBS pada rumah tangga melalui Posyandu yang ada di wilayah Puskesmas selama 1 tahun dibagi (4 kali jumlah Posyandu yang ada di wilayah kerja puskesmas) dikali 100 %</t>
  </si>
  <si>
    <t>Kegiatan intervensi pada Institusi Pendidikan ( 2 kl  )</t>
  </si>
  <si>
    <t>Jumlah kegiatan penyuluhan/bentuk intervensi lain pada institusi pendidikan yang dikaji PHBS selama 1 tahun dibagi (2 kali jumlah institusi pendidikan yang dikaji PHBS) dikali 100 %</t>
  </si>
  <si>
    <t>Kegiatan intervensi pada Pondok Pesantren ( 2 kl )</t>
  </si>
  <si>
    <t>Kegiatan pondok pesantren selama tribulan kedua padat dengan adanya bulan puasa dan lebaran, sehingga belum bisa melakukan intervensi di Ponpes</t>
  </si>
  <si>
    <t>Melakukan intervensi pada semester kedua</t>
  </si>
  <si>
    <t>Jumlah kegiatan penyuluhan/bentuk intervensi lain pada pondok pesantren yang dikaji PHBS selama 1 tahun dibagi (2 kali jumlah pondok pesantren yang dikaji PHBS) dikali 100 %</t>
  </si>
  <si>
    <t>2.1.1.4.Pengembangan UKBM</t>
  </si>
  <si>
    <t xml:space="preserve">1. </t>
  </si>
  <si>
    <t xml:space="preserve">Posyandu  PURI (Purnama Mandiri) </t>
  </si>
  <si>
    <t xml:space="preserve">Posyandu </t>
  </si>
  <si>
    <t>Telaah posyandu ILP masih baru, sehingga perlu melakukan telaah ulang</t>
  </si>
  <si>
    <t>Melakukan telaah ulang Posyandu di semester kedua</t>
  </si>
  <si>
    <t>Jumlah Posyandu Purnama dan Mandiri dibagi jumlah Posyandu dikali 100%</t>
  </si>
  <si>
    <t>Poskesdes/ Poskeskel Aktif</t>
  </si>
  <si>
    <t>Poskesdes/    Poskeskel</t>
  </si>
  <si>
    <t>Jumlah Poskesdes/Poskeskel yang  berstrata Madya, Purnama dan  Mandiri dibagi jumlah Poskesdes/Poskeskel yang ada dikali 100%</t>
  </si>
  <si>
    <t>Poskestren Madya, Purnama, Mandiri</t>
  </si>
  <si>
    <t>Poskestren</t>
  </si>
  <si>
    <t>Jumlah Poskestren berstrata Madya Purnama Mandiri dibagi jumlah poskestren yang ada di kali 100%</t>
  </si>
  <si>
    <t>SBH Madya, Purnama, Mandiri</t>
  </si>
  <si>
    <t>SBH</t>
  </si>
  <si>
    <t>Belum terbentuk SBH</t>
  </si>
  <si>
    <t>Koordinasi lebih lanjut dengan Dinkes</t>
  </si>
  <si>
    <t>Jumlah Pangkalan SBH berstrata Madya Purnama Mandiri dibagi jumlah Pangkalan SBH yang ada di kali 100%</t>
  </si>
  <si>
    <t>2.1.1.5 Pengembangan Desa/Kelurahan Siaga Aktif </t>
  </si>
  <si>
    <t xml:space="preserve">Desa/Kelurahan Siaga Aktif </t>
  </si>
  <si>
    <t>Desa</t>
  </si>
  <si>
    <t>Jumlah Desa/Kelurahan  Siaga Aktif  dengan  Strata Pratama, Madya, Purnama  dan Mandiri dibagi jumlah total desa dikali 100%</t>
  </si>
  <si>
    <t>Desa/Kelurahan Siaga Aktif  PURI (Purnama Mandiri )</t>
  </si>
  <si>
    <t>Jumlah Desa/Kelurahan Siaga Aktif Purnama dan Mandiri dibagi jumlah total Desa Siaga dikali 100%</t>
  </si>
  <si>
    <t xml:space="preserve">Pembinaan Desa/Kelurahan Siaga Aktif 
( 2 kl ) </t>
  </si>
  <si>
    <t>Jumlah Desa/Kelurahan Siaga yang dibina 2 kali  per tahun dibagi jumlah total desa/Kelurahan Siaga dikali 100 %</t>
  </si>
  <si>
    <t>2.1.1.6. Promosi Kesehatan dan Pemberdayaan Masyarakat</t>
  </si>
  <si>
    <t>Promosi kesehatan untuk program prioritas di dalam gedung  Puskesmas dan jaringannya (sasaran  masyarakat)</t>
  </si>
  <si>
    <t>Puskesmas &amp; Jaringannya</t>
  </si>
  <si>
    <t>Jumlah Puskesmas dan jaringannya melakukan promosi kesehatan program prioritas sebanyak 12 (dua belas) kali dalam kurun waktu satu tahun kepada masyarakat yang datang ke Puskesmas dan jaringannya  dibagi jumlah Puskesmas dan jaringannya di satu wilayah kerja dalam kurun waktu satu tahun yang sama dikali 100 %</t>
  </si>
  <si>
    <t xml:space="preserve">Pengukuran dan Pembinaan Tingkat Perkembangan UKBM </t>
  </si>
  <si>
    <t>Jenis UKBM</t>
  </si>
  <si>
    <r>
      <rPr>
        <sz val="12"/>
        <color theme="1"/>
        <rFont val="Tahoma"/>
        <charset val="134"/>
      </rPr>
      <t xml:space="preserve">Jenis  UKBM yang diukur dan dibina tingkat perkembangannya dibagi  jenis UKBM  yang ada di satu wilayah kerja dalam kurun waktu satu tahun  dikali 100 %          </t>
    </r>
  </si>
  <si>
    <t>2.1.2. Pelayanan Kesehatan Lingkungan </t>
  </si>
  <si>
    <r>
      <rPr>
        <b/>
        <sz val="12"/>
        <color theme="1"/>
        <rFont val="Tahoma"/>
        <charset val="134"/>
      </rPr>
      <t xml:space="preserve">2.1.2.1.Penyehatan Air </t>
    </r>
    <r>
      <rPr>
        <sz val="12"/>
        <color theme="1"/>
        <rFont val="Tahoma"/>
        <charset val="134"/>
      </rPr>
      <t> </t>
    </r>
  </si>
  <si>
    <t>Inspeksi Kesehatan Lingkungan Sarana Air Minum (SAM)</t>
  </si>
  <si>
    <t>SAM</t>
  </si>
  <si>
    <t>Tidak ada permasalahan</t>
  </si>
  <si>
    <t>Meningkatkan capaian pada bulan berikutnya</t>
  </si>
  <si>
    <t>Jumlah SAM yang di IKL dibagi jumlah SAM yang ada dikali 100 %</t>
  </si>
  <si>
    <t>Sarana Air Minum (SAM) yang telah di IKL</t>
  </si>
  <si>
    <t>Jumlah SAM yang di IKL dengan hasil rendah dan sedang dibagi jumlah SAM yang di IKL dikali 100%</t>
  </si>
  <si>
    <t xml:space="preserve">Sarana Air Minum (SAM) yang diperiksa kualitas airnya </t>
  </si>
  <si>
    <t>Jumlah SAM yang diuji kualitas airnya dibagi jumlah SAM Resiko rendah dan sedang dikali 100%</t>
  </si>
  <si>
    <t>Sarana Air Minum (SAM) yang memenuhi syarat</t>
  </si>
  <si>
    <t>Jumlah SAM yang uji kualitas airnya memenuhi syarat dibagi jumlah SAM yang diuji kualitas airnya</t>
  </si>
  <si>
    <t>2.1.2.2.Penyehatan Tempat Pengelolaan Pangan (TPP)</t>
  </si>
  <si>
    <t xml:space="preserve">Pembinaan Tempat Pengelolaan Pangan (TPP) </t>
  </si>
  <si>
    <t>TPM</t>
  </si>
  <si>
    <t>Tidak tercapai</t>
  </si>
  <si>
    <t>Belum mencapai target karena masih pada pertengahan semester</t>
  </si>
  <si>
    <t>Jumlah TPP yang di IKL dibagi jumlah TPP yang ada dikali 100 %</t>
  </si>
  <si>
    <t xml:space="preserve">TPP yang memenuhi syarat kesehatan </t>
  </si>
  <si>
    <t>Jumlah TPP yang memenuhi syarat kesehatan  dibagi jumlah TPP yang dibina dikali 100 %</t>
  </si>
  <si>
    <r>
      <rPr>
        <b/>
        <sz val="12"/>
        <color theme="1"/>
        <rFont val="Tahoma"/>
        <charset val="134"/>
      </rPr>
      <t xml:space="preserve">2.1.2.3.Pembinaan Tempat Fasilitas Umum ( TFU ) </t>
    </r>
    <r>
      <rPr>
        <sz val="12"/>
        <color theme="1"/>
        <rFont val="Tahoma"/>
        <charset val="134"/>
      </rPr>
      <t> </t>
    </r>
  </si>
  <si>
    <t>Pembinaan sarana TFU Prioritas</t>
  </si>
  <si>
    <t>TFU</t>
  </si>
  <si>
    <t>Jumlah TFU Prioritas yang dibina dibagi jumlah TFU Prioritas yang terdaftar dikali 100 %</t>
  </si>
  <si>
    <t xml:space="preserve">TFU Prioritas yang memenuhi syarat kesehatan </t>
  </si>
  <si>
    <t>Jumlah TFU Prioritas yang memenuhi syarat kesehatan dibagi jumlah TFU Prioritas yang terdaftar dikali 100 %</t>
  </si>
  <si>
    <r>
      <rPr>
        <b/>
        <sz val="12"/>
        <color theme="1"/>
        <rFont val="Tahoma"/>
        <charset val="134"/>
      </rPr>
      <t>2.1.2.4.Yankesling (Klinik Sanitasi)</t>
    </r>
    <r>
      <rPr>
        <sz val="12"/>
        <color theme="1"/>
        <rFont val="Tahoma"/>
        <charset val="134"/>
      </rPr>
      <t> </t>
    </r>
  </si>
  <si>
    <t>Konseling Sanitasi</t>
  </si>
  <si>
    <t>Orang</t>
  </si>
  <si>
    <t xml:space="preserve">Jumlah pasien PBL yang dikonseling dibagi dengan jumlah Pasien PBL di wilayah Puskesmas dikali 100 % </t>
  </si>
  <si>
    <t xml:space="preserve">Inspeksi Sanitasi PBL </t>
  </si>
  <si>
    <t>Jumlah IKL sarana pasien PBL yang dikonseling dibagi dengan jumlah pasien yang dikonseling dikali 100%</t>
  </si>
  <si>
    <t>Intervensi terhadap pasien PBL yang di IKL</t>
  </si>
  <si>
    <t>Jumlah pasien PBL yang menindaklanjuti hasil inspeksi dibagi jumlah pasien PBL yang di IKL dikali 100%</t>
  </si>
  <si>
    <r>
      <rPr>
        <b/>
        <sz val="12"/>
        <color theme="1"/>
        <rFont val="Tahoma"/>
        <charset val="134"/>
      </rPr>
      <t>2.1.2.5. Sanitasi Total Berbasis Masyarakat ( STBM ) = Pemberdayaan Masyarakat</t>
    </r>
    <r>
      <rPr>
        <sz val="12"/>
        <color theme="1"/>
        <rFont val="Tahoma"/>
        <charset val="134"/>
      </rPr>
      <t> </t>
    </r>
  </si>
  <si>
    <t>Desa/kelurahan yang Stop Buang Air Besar Sembarangan (SBS)</t>
  </si>
  <si>
    <t>Desa/Kel</t>
  </si>
  <si>
    <t xml:space="preserve">Jumlah Desa/Kelurahan yang sudah Stop Buang Air Besar Sembarangan (SBS) dibagi jumlah desa/kelurahan yang ada dikali 100 %  </t>
  </si>
  <si>
    <t>Desa/ Kelurahan Implementasi STBM 5 Pilar</t>
  </si>
  <si>
    <t>Jumlah Desa/Kelurahan implementasi STBM 5 Pilar dibagi jumlah desa/kelurahan yang ada dikali 100%</t>
  </si>
  <si>
    <t>Desa/ Kelurahan ber STBM 5 Pilar</t>
  </si>
  <si>
    <t>- Ada Pilar yang belum mencapai target                                                  - masih ada sarana sanitasi yang belum terpenuhi                                - Masih dalam tahap proses pembangunan sarana sanitasi yang belum tercukupi</t>
  </si>
  <si>
    <t>Koordinasi Lintas sektor untuk meningkatkan capaian dan pebgusulan pembangunan sarana sanitasi yang belum terpenuhi</t>
  </si>
  <si>
    <t>Jumlah Desa/ Kelurahan STBM 5 Pilar dibagi jumlah Desa/ Kelurahan yang ada dikali 100 %</t>
  </si>
  <si>
    <t xml:space="preserve">2.1.3 Pelayanan Kesehatan Keluarga </t>
  </si>
  <si>
    <t>2.1.3.1.Kesehatan Ibu</t>
  </si>
  <si>
    <t>Kunjungan Pertama Ibu Hamil (K1 Murni)</t>
  </si>
  <si>
    <t>Ibu hamil</t>
  </si>
  <si>
    <t xml:space="preserve">Belum Tercapai </t>
  </si>
  <si>
    <t>Pelaporan dari RS yang tidak rutin setiap bulan, Mobilitas penduduk tinggi sehingga menyulitkan dalam proses pendataan sasaran</t>
  </si>
  <si>
    <t>Sweeping Ibu Hamil, ibu bersalin, ibu nifas dan bayi baru lahir di posyandu, Melaksanakan Mobile ANC terpadu</t>
  </si>
  <si>
    <t>Jumlah Ibu hamil yang mendapatkan pelayanan ANC sesuai standar (K1) dibagi sasaran ibu hamil dikali 100%</t>
  </si>
  <si>
    <t>Pelayanan Persalinan oleh tenaga kesehatan di fasilitas kesehatan (Pf) -SPM</t>
  </si>
  <si>
    <t>Belum Tercapai</t>
  </si>
  <si>
    <t>Jumlah persalinan oleh tenaga kesehatan yang kompeten  di fasilitas pelayanan kesehatan dibagi jumlah sasaran ibu bersalin dikali 100%</t>
  </si>
  <si>
    <t xml:space="preserve">Pelayanan Nifas  oleh tenaga kesehatan (KF) </t>
  </si>
  <si>
    <t>Jumlah ibu nifas yang memperoleh 4 kali pelayanan nifas sesuai standar dibagi sasaran ibu bersalin dikali 100%</t>
  </si>
  <si>
    <t>Penanganan komplikasi kebidanan (PK)</t>
  </si>
  <si>
    <t>-</t>
  </si>
  <si>
    <t>Meningkatkan capaian di Tri bulan ke 3</t>
  </si>
  <si>
    <t>Jumlah ibu hamil,bersalin dan nifas dengan komplikasi kebidanan yang mendapatkan penanganan  definitif (sampai selesai) dibagi 20% sasaran  ibu  hamil  dikali 100%</t>
  </si>
  <si>
    <t>5.</t>
  </si>
  <si>
    <t>Ibu hamil yang diperiksa HIV</t>
  </si>
  <si>
    <t>Belum semua ibu hamil mengetahui program Triple Eliminasi Wajib bagi ibu hamil, Banyak Ibu Hamil yang bekerja di pagi hari sehingga tidak bisa ANC ke Puskesmas, Ibu hamil yang ANC di Dokter Spog atau RS, banyak yang belum melakukan pemeriksaan Triple E</t>
  </si>
  <si>
    <t>Jumlah ibu hamil yang diperiksa HIV dibagi ibu hamil K1 dikali 100 %</t>
  </si>
  <si>
    <r>
      <rPr>
        <b/>
        <sz val="12"/>
        <color theme="1"/>
        <rFont val="Tahoma"/>
        <charset val="134"/>
      </rPr>
      <t>2.1.3.2. Kesehatan Bayi</t>
    </r>
    <r>
      <rPr>
        <sz val="12"/>
        <color theme="1"/>
        <rFont val="Tahoma"/>
        <charset val="134"/>
      </rPr>
      <t> </t>
    </r>
  </si>
  <si>
    <t xml:space="preserve">Pelayanan Kesehatan Neonatus pertama (KN1) </t>
  </si>
  <si>
    <t>Bayi</t>
  </si>
  <si>
    <t>Belum Tecapai</t>
  </si>
  <si>
    <t>Jumlah neonatus yang mendapat pelayanan sesuai standar pada 6-48 jam setelah lahir di bagi sasaran lahir hidup dikali 100%</t>
  </si>
  <si>
    <r>
      <rPr>
        <sz val="12"/>
        <color theme="1"/>
        <rFont val="Tahoma"/>
        <charset val="134"/>
      </rPr>
      <t xml:space="preserve">Pelayanan Kesehatan Neonatus 0 - 28 hari (KN lengkap) </t>
    </r>
    <r>
      <rPr>
        <b/>
        <sz val="12"/>
        <color theme="1"/>
        <rFont val="Tahoma"/>
        <charset val="134"/>
      </rPr>
      <t>-SPM</t>
    </r>
  </si>
  <si>
    <t>Jumlah neonatus umur 0-28 hari yang memperoleh minimal 3 kali pelayanan  sesuai standar dibagi sasaran lahir hidup dikali 100%</t>
  </si>
  <si>
    <t>Penanganan komplikasi neonatus</t>
  </si>
  <si>
    <t>Jumlah neonatus dengan komplikasi yang mendapat penanganan sesuai standar dibagi 15% sasaran lahir hidup kali 100%</t>
  </si>
  <si>
    <t>Pelayanan kesehatan bayi 29 hari - 11 bulan</t>
  </si>
  <si>
    <t>Jumlah bayi usia 29 hari- 11 bulan yang telah memperoleh 4 kali pelayanan kesehatan sesuai standar dibagi sasaran bayi dikali 100%</t>
  </si>
  <si>
    <r>
      <rPr>
        <b/>
        <sz val="12"/>
        <color theme="1"/>
        <rFont val="Tahoma"/>
        <charset val="134"/>
      </rPr>
      <t>2.1.3.3. Kesehatan Anak Balita dan Anak Prasekolah</t>
    </r>
    <r>
      <rPr>
        <sz val="12"/>
        <color theme="1"/>
        <rFont val="Tahoma"/>
        <charset val="134"/>
      </rPr>
      <t> </t>
    </r>
  </si>
  <si>
    <t>Pelayanan  kesehatan balita (0 - 59 bulan)</t>
  </si>
  <si>
    <t>Balita</t>
  </si>
  <si>
    <t>Beberapa balita belum ditimbang secara rutin ke posyandu terutama yang ibunya bekerja sehingga di asuh oleh nenek / pengasuh, Kegiatan Posyandu belum di optimalkan oleh masyarakat sebagai sarana untuk memantau tumbuh kembang balita nya, Mobilitas penduduk tinggi  sehingga menyulitkan dalam proses pendataan sasaran, Penggunaan Media Sosial sebagai media KIE terkait posyandu belum optimal di terima masyarakat</t>
  </si>
  <si>
    <t>Meningkatkan kerjasama lintas program dan Lintas Sektor untuk meningkatkan angka kunjungan D/S di posyandu, Melaksanakan program Kejar bagi bayi balita yang belum lengkap status imunisasi nya</t>
  </si>
  <si>
    <t>Jumlah Balita usia 12-23 bulan yang mendapat Pelayanan Kesehatan sesuai Standar 1 + Jumlah Balita usia 24-35 bulan mendapatkan
pelayanan kesehatan sesuai standar 2 + Balita usia 36-59 bulan mendapakan pelayanan sesuai standar 3 sesuai standar dalam kurun waktu satu tahun  dibagi Jumlah balita  usia 12 –59 bulanpada kurun waktu satu tahun yang sama dikali 100%</t>
  </si>
  <si>
    <t>Pelayanan  kesehatan Anak pra sekolah (5-6 tahun)</t>
  </si>
  <si>
    <t xml:space="preserve">Anak </t>
  </si>
  <si>
    <t>Jumlah anak umur 60-72 bulan yang memperoleh pelayanan kesehatan sesuai standar dibagi sasaran anak prasekolah dikali 100%</t>
  </si>
  <si>
    <r>
      <rPr>
        <b/>
        <sz val="12"/>
        <color theme="1"/>
        <rFont val="Tahoma"/>
        <charset val="134"/>
      </rPr>
      <t>2.1.3.4. Kesehatan Anak Usia Sekolah dan Remaja</t>
    </r>
    <r>
      <rPr>
        <sz val="12"/>
        <color theme="1"/>
        <rFont val="Tahoma"/>
        <charset val="134"/>
      </rPr>
      <t> </t>
    </r>
  </si>
  <si>
    <t xml:space="preserve">Sekolah setingkat SD/MI/SDLB yang melaksanakan skrining kesehatan </t>
  </si>
  <si>
    <t>Sekolah</t>
  </si>
  <si>
    <t>Jumlah sekolah setingkat SD/ MI/ SDLB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</si>
  <si>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SMP/MTs/SMPLB yang melaksanakan skrining kesehatan </t>
  </si>
  <si>
    <t>Jumlah sekolah setingkat SMP/ MTs/ SMPLB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</si>
  <si>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SMA/MA/SMK/SMALB yang melaksanakan skrining kesehatan </t>
  </si>
  <si>
    <t>Jumlah sekolah setingkat SMA/ MA/SMK/SMALB  yang melaksanakan pemeriksaan penjaringan kesehatan di wilayah kerja tertentu dalam kurun waktu tahun ajaran pendidikan dibagi jumlah seluruh sekolah setingkat SMA/MA/SMK/ SMALB  di wilayah kerja tertentu dalam kurun waktu satu tahun ajaran pendidikan yang sama  dikali 100%</t>
  </si>
  <si>
    <t>Pelayanan Kesehatan pada Usia Pendidikan Dasar  kelas 1 sampai dengan kelas 9 dan diluar satuan pendidikan dasar</t>
  </si>
  <si>
    <t>Jumlah murid kelas 1 sampai dengan kelas 9 (SD/MI dan SMP/MTs) dan usia 7 -15 tahun diluar sekolah (pondok pesantren, panti/LKSA, lapas/LPKA dan lainnya)  yang mendapat pelayanan  kesehatan sesuai standar di wilayah kerja tertentu dalam kurun waktu satu tahun ajaran pendidikan dibagi jumlah semua murid kelas 1 sampai dengan kelas 9 (SD/MI dan SMP/MTs) dan usia 7 -15 tahun diluar sekolah (pondok pesantren, panti/LKSA, lapas/LPKA dan lainnya)   di wilayah kerja tertentu dalam kurun waktu satu tahun ajaran  pendidikan yang sama dikali 100%</t>
  </si>
  <si>
    <t xml:space="preserve">Pelayanan kesehatan remaja </t>
  </si>
  <si>
    <r>
      <rPr>
        <sz val="12"/>
        <color theme="1"/>
        <rFont val="Tahoma"/>
        <charset val="134"/>
      </rPr>
      <t>Jumlah remaja usia 10 - 18 tahun</t>
    </r>
    <r>
      <rPr>
        <strike/>
        <sz val="12"/>
        <color theme="1"/>
        <rFont val="Tahoma"/>
        <charset val="134"/>
      </rPr>
      <t xml:space="preserve"> </t>
    </r>
    <r>
      <rPr>
        <sz val="12"/>
        <color theme="1"/>
        <rFont val="Tahoma"/>
        <charset val="134"/>
      </rPr>
      <t>yang mendapat pelayanan kesehatan remaja berupa skrining kesehatan sesuai standar, KIE, konseling dan pelayanan medis  di wilayah kerja tertentu dalam kurun waktu satu tahun dibagi jumlah semua remaja usia 10 - 18 tahun di wilayah kerja tertentu dalam kurun waktu tahun yang sama  dikali 100%</t>
    </r>
  </si>
  <si>
    <t>2.1.3.5  Pelayanan Kesehatan Lansia</t>
  </si>
  <si>
    <r>
      <rPr>
        <sz val="12"/>
        <color theme="1"/>
        <rFont val="Tahoma"/>
        <charset val="134"/>
      </rPr>
      <t>Pelayanan Kesehatan pada Usia Lanjut (usia ≥ 60 tahun )</t>
    </r>
    <r>
      <rPr>
        <b/>
        <sz val="12"/>
        <color theme="1"/>
        <rFont val="Tahoma"/>
        <charset val="134"/>
      </rPr>
      <t xml:space="preserve">               (Standar Pelayanan Minimal ke 7)</t>
    </r>
  </si>
  <si>
    <t>Pelayanan belum bisa maksimal karena keterbatasan jumlah petugas</t>
  </si>
  <si>
    <t>meningkatkan pelayanan dengan kolaborasi lintas program</t>
  </si>
  <si>
    <t>Jumlah warga negara berusia 60 tahun atau lebih yang mendapat skrining kesehatan sesuai standar minimal 1 (satu) kali di suatu wilayah kerja  dalam kurun waktu satu tahun di bagi jumlah semua warga negara berusia  60 tahun atau lebih  di suatu wilayah kerja dalam kurun waktu satu tahun yang sama di kali 100 %.</t>
  </si>
  <si>
    <t xml:space="preserve">Pelayanan Kesehatan pada  Pra usia lanjut  (45 - 59 tahun)  </t>
  </si>
  <si>
    <t>Jumlah warga negara usia 45 tahun sampai 59 tahun  yang mendapatkan pelayanan kesehatan sesuai standar di wilayah kerja tertentu dalam kurun waktu satu tahun di bagi Jumlah semua warga negara usia 45 tahun sampai 59 tahun di wilayah kerja tertentu dalam kurun waktu satu tahun yang sama di kali 100 %.</t>
  </si>
  <si>
    <r>
      <rPr>
        <b/>
        <sz val="12"/>
        <color theme="1"/>
        <rFont val="Tahoma"/>
        <charset val="134"/>
      </rPr>
      <t>2.1.3.6. Pelayanan Keluarga Berencana (KB)</t>
    </r>
    <r>
      <rPr>
        <sz val="12"/>
        <color theme="1"/>
        <rFont val="Tahoma"/>
        <charset val="134"/>
      </rPr>
      <t> </t>
    </r>
  </si>
  <si>
    <t>KB aktif (Contraceptive Prevalence Rate/ CPR)</t>
  </si>
  <si>
    <t>Masih ada PUS yang belum berKB, Pencatatan dan pelaporan belum maksimal dengan jejaring</t>
  </si>
  <si>
    <t>Melakukan sosialisasi tentang KB, Mengadakan pertemuan dengan jejaring</t>
  </si>
  <si>
    <t>Jumlah Peserta KB aktif dibagi jumlah PUS dikali 100% 
&lt; 65 % = sesuaia capaian
65 % - 70 % = 100 %
71 % - 75 %  = 90 %
76 % - 80 % =  80 %
81 % - 85 % = 70 %
86 % - 90 % = 60 %
90 % - 100 %=50 %</t>
  </si>
  <si>
    <t xml:space="preserve">Peserta KB baru </t>
  </si>
  <si>
    <t xml:space="preserve">Jumlah peserta KB baru dibagi jumlah PUS dikali 100% </t>
  </si>
  <si>
    <t>Akseptor KB Drop Out</t>
  </si>
  <si>
    <t>&lt; 10 %</t>
  </si>
  <si>
    <t>Jumlah peserta KB aktif yang drop out  dibagi jumlah KB aktif  dikali 100%  Jumlah peserta KB yang drop out  dibagi jumlah peserta KB aktif dikali 100 %.                                            
Catatan untuk kinerja Puskesmas :                         &lt; 10%          = 100%;                 
10 - 12,5%    = 75%;                    
&gt;12,5-15%    =50%;                     
 &gt;15 -17,5%  =25%          
&gt;17,5%         = 0%</t>
  </si>
  <si>
    <t xml:space="preserve">4. </t>
  </si>
  <si>
    <t>Peserta KB mengalami komplikasi</t>
  </si>
  <si>
    <t>&lt; 3 ,5 %</t>
  </si>
  <si>
    <r>
      <rPr>
        <sz val="12"/>
        <color theme="1"/>
        <rFont val="Tahoma"/>
        <charset val="134"/>
      </rPr>
      <t xml:space="preserve"> Jumlah peserta KB yang mengalami komplikasi  dibagi jumlah KB aktif  dikali 100% .                                           
</t>
    </r>
    <r>
      <rPr>
        <b/>
        <sz val="12"/>
        <color theme="1"/>
        <rFont val="Tahoma"/>
        <charset val="134"/>
      </rPr>
      <t>Catatan untuk kinerja Puskesmas</t>
    </r>
    <r>
      <rPr>
        <sz val="12"/>
        <color theme="1"/>
        <rFont val="Tahoma"/>
        <charset val="134"/>
      </rPr>
      <t>:                     &lt; 3,5%          = 100%;                         
3,5 - 4,5%     = 75%;                    
&gt; 4,5-7,5%    = 50%;                     
 &gt; 7,5 -10%   = 25%                    
 &gt; 10%          = 0%</t>
    </r>
  </si>
  <si>
    <t>PUS dengan 4 T ber  KB</t>
  </si>
  <si>
    <t xml:space="preserve">Tidak semua akseptor KB 4T dilayani di puskesmasmas, Pencatatan dan pelaporan belum maksimal dengan jejaring </t>
  </si>
  <si>
    <t>Mengadakan pertemuan dengan jejaring</t>
  </si>
  <si>
    <t>Jumlah PUS 4T ber KB dibagi jumlah PUS dengan 4T  dikali 100 %</t>
  </si>
  <si>
    <t>KB pasca persalinan</t>
  </si>
  <si>
    <t>Ibu nifas berKB setelah &gt; 42 hari</t>
  </si>
  <si>
    <t>Melakukan sosialisasi tentang KB</t>
  </si>
  <si>
    <t>jumlah ibu paska persalinan ber KB  dibagi Jumlah sasaran ibu bersalin x 100%</t>
  </si>
  <si>
    <t>CPW dilayanan kespro catin</t>
  </si>
  <si>
    <t xml:space="preserve">Tidak semua catin dilayani di puskesmasmas, Pencatatan dan pelaporan belum maksimal dengan jejaring </t>
  </si>
  <si>
    <t xml:space="preserve">Melakukan sosialisasi tentang kesehatan catin, Koordinasi dengan linsek </t>
  </si>
  <si>
    <t>Jumlah calon pengantin perempuan yang telah mendapat pelayanan kesehatan reproduksi calon pengantin, dibagi jumlah calon pengantin perempuan yang terdaftar di KUA/lembaga agama lain di wilayah kerja Puskesmas dalam kurun waktu 1 tahun dikali 100%</t>
  </si>
  <si>
    <r>
      <rPr>
        <b/>
        <sz val="12"/>
        <color theme="1"/>
        <rFont val="Tahoma"/>
        <charset val="134"/>
      </rPr>
      <t>2.1.4. Pelayanan Gizi</t>
    </r>
    <r>
      <rPr>
        <sz val="12"/>
        <color theme="1"/>
        <rFont val="Tahoma"/>
        <charset val="134"/>
      </rPr>
      <t> </t>
    </r>
  </si>
  <si>
    <t>2.1.4.1.Pelayanan Gizi Masyarakat</t>
  </si>
  <si>
    <t xml:space="preserve"> </t>
  </si>
  <si>
    <t xml:space="preserve">Pemberian kapsul vitamin A dosis tinggi pada balita  (6-59 bulan ) </t>
  </si>
  <si>
    <t>Jumlah balita 6 - 59 bulan yang mendapat kapsul Vit. A  di bagi Jumlah balita 6 - 59 bulan di kali 100 %.</t>
  </si>
  <si>
    <t>Pemberian 90 tablet Besi pada ibu hamil</t>
  </si>
  <si>
    <t xml:space="preserve">jumlah ibu hamil yang mendapat minimal 90 Tablet Tambah darah di bagi Jumlah ibu hamil yang ada di kali 100 %. </t>
  </si>
  <si>
    <t>Pemberian Tablet Tambah Darah pada Remaja Putri</t>
  </si>
  <si>
    <t xml:space="preserve">Jumlah remaja putri  SMP dan SMA sederajat yang mengkonsumsi tablet tambah darah di bagi jumlah sasaran  jumlah siswi SMP dan SMA sederajat di kali 100 %. </t>
  </si>
  <si>
    <r>
      <rPr>
        <b/>
        <sz val="12"/>
        <color theme="1"/>
        <rFont val="Tahoma"/>
        <charset val="134"/>
      </rPr>
      <t>2.1.4.2. Penanggulangan Gangguan Gizi</t>
    </r>
    <r>
      <rPr>
        <sz val="12"/>
        <color theme="1"/>
        <rFont val="Tahoma"/>
        <charset val="134"/>
      </rPr>
      <t> </t>
    </r>
  </si>
  <si>
    <t xml:space="preserve">Pemberian   makanan tambahan  bagi balita gizi kurang </t>
  </si>
  <si>
    <t xml:space="preserve">Jumlah balita gizi kurang mendapat makanan tambahan  di bagi jumlah seluruh balita gizi kurang di kali 100 % . </t>
  </si>
  <si>
    <t xml:space="preserve">Pemberian  makanan tambahan  pada ibu hamil   Kurang Energi Kronik  (KEK )   </t>
  </si>
  <si>
    <t xml:space="preserve">Jumlah ibu hamil KEK yang mendapat makanan tambahan di bagi Jumlah sasaran ibu hamil KEK yang ada di kali 100 % . </t>
  </si>
  <si>
    <t>Balita gizi buruk mendapat perawatan sesuai standar tatalaksana gizi buruk</t>
  </si>
  <si>
    <t>Jumlah gizi buruk pada bayi 0-5 bulan + balita 6 - 59 bulan yang mendapat perawatan di bagi Jumlah seluruh gizi buruk pada balita 0-59 bulan di kali 100 % .</t>
  </si>
  <si>
    <t xml:space="preserve">Pemberian Proses Asuhan Gizi di Puskesmas  (sesuai buku pedoman asuhan gizi tahun 2018 warna kuning ) </t>
  </si>
  <si>
    <t>12  dokumen 
( 100 % )</t>
  </si>
  <si>
    <t>Balita (Dokumen)</t>
  </si>
  <si>
    <t xml:space="preserve">jumlah kasus yang di tangani (12 kasus )  di bagi jumlah dokumen yang di buat  (12 dokumen ) </t>
  </si>
  <si>
    <t>2.1.4.3. Pemantauan Status Gizi</t>
  </si>
  <si>
    <t>Balita yang di timbang berat badanya   ( D/S)</t>
  </si>
  <si>
    <t xml:space="preserve">Ibu bekerja sehingga balita tidak dibawa  ke posyandu oleh pengasuh </t>
  </si>
  <si>
    <t xml:space="preserve">Edukasi partisasi bayi dan balita di posyandu </t>
  </si>
  <si>
    <t>Jumlah balita di timbang (D) di bagi Jumlah Balita yang ada (S) di kali 100 %</t>
  </si>
  <si>
    <t>Balita ditimbang yang  naik berat badannya (N/D)</t>
  </si>
  <si>
    <t xml:space="preserve">Banyaknya balita sakit  pada bulan berjalan </t>
  </si>
  <si>
    <t xml:space="preserve">Mneingkatkan asupan gizi pada balita pada saat balita sudah sehat </t>
  </si>
  <si>
    <t>Jumlah balita naik berat badannya (N) di bagi Jumlah seluruh balita yang di timbang (D ) di kali 100 %</t>
  </si>
  <si>
    <t xml:space="preserve">Balita stunting ( pendek dan sangat pendek )  </t>
  </si>
  <si>
    <t>Jumlah balita pendek  dan sangat pendek di bagi Jumlah balita yang diukur panjang /tinggi badan di kali 100 % .</t>
  </si>
  <si>
    <t xml:space="preserve">Bayi usia 6 (enam) bulan mendapat ASI Eksklusif </t>
  </si>
  <si>
    <t xml:space="preserve">Jumlah bayi usia 6 bulan  mendapat ASI Eksklusif di bagi jumlah bayi usia 6 bulan di kali 100 %  </t>
  </si>
  <si>
    <t>Bayi yang baru lahir mendapat IMD (Inisiasi Menyusu Dini)</t>
  </si>
  <si>
    <t>Jumlah bayi baru lahir hidup yang mendapat IMD di bagi Jumlah seluruh bayi baru lahir hidup di kali 100 %</t>
  </si>
  <si>
    <t>2.1.5.Pelayanan Pencegahan dan Pengendalian Penyakit </t>
  </si>
  <si>
    <r>
      <rPr>
        <b/>
        <sz val="12"/>
        <color theme="1"/>
        <rFont val="Tahoma"/>
        <charset val="134"/>
      </rPr>
      <t>2.1.5.1. Diare</t>
    </r>
    <r>
      <rPr>
        <sz val="12"/>
        <color theme="1"/>
        <rFont val="Tahoma"/>
        <charset val="134"/>
      </rPr>
      <t> </t>
    </r>
  </si>
  <si>
    <t>Pelayanan Diare Balita</t>
  </si>
  <si>
    <t>Kurangnya laporan diare dari kader karena orang tua tidak berlapor ke kader jika anaknya diare</t>
  </si>
  <si>
    <t xml:space="preserve">Sosialisasi pelaporan  diare dari  kader </t>
  </si>
  <si>
    <t>Jumlah balita Diare yang ditemukan dibagi target dikali 100%                                                             Target = (20% x 843/1000)  x jumlah balita  (sesuai BPS) di wilayah kerja Puskesmas</t>
  </si>
  <si>
    <t xml:space="preserve">Cakupan Pemberian Oralit dan Zinc pada Penderita Diare Balita </t>
  </si>
  <si>
    <t xml:space="preserve"> Jumlah penderita diare balita yang diberi oralit di fasilitas pelayanan kesehatan   dibagi total penderita diare balita di faskes pelayanan kesehatan dikali 100 %</t>
  </si>
  <si>
    <t xml:space="preserve">3.  </t>
  </si>
  <si>
    <t xml:space="preserve">Pelaksanaan kegiatan Layanan Rehidrasi Oral Aktif (LROA) </t>
  </si>
  <si>
    <t>Jumlah penderita diare balita yang diberi tablet Zinc  di fasilitas pelayanan kesehatan dibagi total penderita diare balita di faskes pelayanan kesehatan dikali 100 %</t>
  </si>
  <si>
    <t>2.1.5.2. Pencegahan dan Penanggulangan Hepatitis B pada Ibu Hamil</t>
  </si>
  <si>
    <t>Deteksi Dini Hepatitis B pada Ibu Hamil</t>
  </si>
  <si>
    <t>orang</t>
  </si>
  <si>
    <t>Tidak semua ibu hamil di wilayah kerja Puskesmas Janti melakukan pemeriksaan laboratorium ke Puskesmas Janti</t>
  </si>
  <si>
    <t>Kolaborasi dengan program KIA untuk pelaksanaan mobile ANC</t>
  </si>
  <si>
    <t>Tatalaksana bu Hamil dengan Hepatitis B Reaktiif</t>
  </si>
  <si>
    <t>Jumlah penderita Pnemonia balita yang ditangani dibagi target balita dikali 100%.                                                                                                                                                                                                           Target balita =  4,45 % x (10%x jumlah penduduk)</t>
  </si>
  <si>
    <r>
      <rPr>
        <b/>
        <sz val="12"/>
        <color theme="1"/>
        <rFont val="Tahoma"/>
        <charset val="134"/>
      </rPr>
      <t>2.1.5.3. ISPA (Infeksi Saluran Pernapasan Akut</t>
    </r>
    <r>
      <rPr>
        <sz val="12"/>
        <color theme="1"/>
        <rFont val="Tahoma"/>
        <charset val="134"/>
      </rPr>
      <t> </t>
    </r>
  </si>
  <si>
    <t xml:space="preserve">Cakupan Penemuan penderita Pneumonia balita </t>
  </si>
  <si>
    <t>balita</t>
  </si>
  <si>
    <t>Penderita kasus pneumonia yang diobati sesuai standart</t>
  </si>
  <si>
    <t>2.1.5.4.Kusta dan Frambusia</t>
  </si>
  <si>
    <t>Pemeriksaan kontak dari kasus Kusta baru</t>
  </si>
  <si>
    <r>
      <rPr>
        <u/>
        <sz val="12"/>
        <color theme="1"/>
        <rFont val="Tahoma"/>
        <charset val="134"/>
      </rPr>
      <t>&gt;</t>
    </r>
    <r>
      <rPr>
        <sz val="12"/>
        <color theme="1"/>
        <rFont val="Tahoma"/>
        <charset val="134"/>
      </rPr>
      <t>80%</t>
    </r>
  </si>
  <si>
    <t xml:space="preserve">Jumlah kontak dari kasus Kusta  baru yang diperiksa dalam 1 (satu) tahun dibagi  jumlah kontak dari kasus Kusta baru seluruhnya dikali 100% </t>
  </si>
  <si>
    <t xml:space="preserve">RFT penderita Kusta </t>
  </si>
  <si>
    <r>
      <rPr>
        <u/>
        <sz val="12"/>
        <color theme="1"/>
        <rFont val="Tahoma"/>
        <charset val="134"/>
      </rPr>
      <t>&gt;</t>
    </r>
    <r>
      <rPr>
        <sz val="12"/>
        <color theme="1"/>
        <rFont val="Tahoma"/>
        <charset val="134"/>
      </rPr>
      <t>90%</t>
    </r>
  </si>
  <si>
    <t>Jumlah penderita baru PB 1 (satu) tahun sebelumnya dan MB 2 (dua) tahun sebelumnya yang menyelesaikan pengobatan  dibagi jumlah penderita baru PB 1 (satu) tahun sebelumnya dan MB 2 (dua) tahun sebelumnya yang seharusnya menyelesaikan pengobatan dikali 100%,</t>
  </si>
  <si>
    <t xml:space="preserve">Proporsi tenaga kesehatan Kusta tersosialisasi </t>
  </si>
  <si>
    <r>
      <rPr>
        <u/>
        <sz val="12"/>
        <color theme="1"/>
        <rFont val="Tahoma"/>
        <charset val="134"/>
      </rPr>
      <t>&gt;</t>
    </r>
    <r>
      <rPr>
        <sz val="12"/>
        <color theme="1"/>
        <rFont val="Tahoma"/>
        <charset val="134"/>
      </rPr>
      <t>95%</t>
    </r>
  </si>
  <si>
    <t>Jumlah tenaga kesehatan telah mendapat sosialisasi kusta dibagi jumlah seluruh tenaga kesehatan  dikali 100%</t>
  </si>
  <si>
    <t xml:space="preserve">Kader Posyandu yang telah mendapat sosialisasi kusta </t>
  </si>
  <si>
    <t>Jumlah kader  Posyandu  telah mendapat sosialisasi  kusta dibagi jumlah seluruh kader Posyandu  dikali 100%</t>
  </si>
  <si>
    <t xml:space="preserve">5. </t>
  </si>
  <si>
    <t>SD/ MI  telah dilakukan screening Kusta</t>
  </si>
  <si>
    <t>Jumlah kader yg disosialisasi dalam waktu 1 thn dibaagi jumlah target kader dlm 1 tahun x 100%</t>
  </si>
  <si>
    <t>6.</t>
  </si>
  <si>
    <t>Kelengkapan laporan bulanan online frambusia</t>
  </si>
  <si>
    <t>bulan</t>
  </si>
  <si>
    <t>Jumlah laporan frambusia yg masuk dibagi jumlah laporan frambusia yg seharusnya masuk x 100%</t>
  </si>
  <si>
    <t xml:space="preserve">2.1.5.5.TBC </t>
  </si>
  <si>
    <t>Cakupan Penemuan Kasus TBC</t>
  </si>
  <si>
    <t>pelaksaan skrining belum dilakukan dengan maksimal</t>
  </si>
  <si>
    <t>pelaksanaan skrining TB ke posyandu bersama lintas program</t>
  </si>
  <si>
    <t xml:space="preserve">Jumlah kasus TBC yang ditemukan, dicatat dan dilaporkan dibagi jumlah insiden kasus TBC  dikali 100%.     
</t>
  </si>
  <si>
    <t xml:space="preserve">Persentase Pelayanan orang terduga TBC mendapatkan pelayanan TBC sesuai standar (Standar Pelayanan Minimal ke 11) </t>
  </si>
  <si>
    <t>belum semua terduga TB mendapatkan pelayanan secara lengkap sehingga tidak semua bisa masuk dalam capaian</t>
  </si>
  <si>
    <t>meningkatkan pelayanan sesuai standart</t>
  </si>
  <si>
    <r>
      <rPr>
        <sz val="12"/>
        <color theme="1"/>
        <rFont val="Tahoma"/>
        <charset val="134"/>
      </rPr>
      <t xml:space="preserve">Jumlah orang terduga TBC yang  mendapatkan pelayanan TBC sesuai standar di fasyankes dalam kurun waktu satu tahun dibagi Jumlah perkiraan (estimasi) orang Terduga TBC dalam kurun waktu satu tahun dikali 100%                                                                                           </t>
    </r>
    <r>
      <rPr>
        <b/>
        <sz val="12"/>
        <color theme="1"/>
        <rFont val="Tahoma"/>
        <charset val="134"/>
      </rPr>
      <t>Perhitungan estimasi</t>
    </r>
    <r>
      <rPr>
        <sz val="12"/>
        <color theme="1"/>
        <rFont val="Tahoma"/>
        <charset val="134"/>
      </rPr>
      <t xml:space="preserve"> orang terduga TBC = target penemuan x 54% x 10 </t>
    </r>
  </si>
  <si>
    <t>Angka Keberhasilan pengobatan kasus TBC 
(Success Rate/SR)</t>
  </si>
  <si>
    <t>belum semua terduga TB mendapatkan pelayanan secara lengkap sehingga tidak semua bisa asuk dalam capaian</t>
  </si>
  <si>
    <t>Jumlah  pasien TBC yang sembuh dan pengobatan lengkap  dibagi jumlah semua kasus TBC yang diobati, dicatat dan dilaporkan dikali 100%</t>
  </si>
  <si>
    <t>Persentase pasien TBC dilakukan Investigasi Kontak</t>
  </si>
  <si>
    <t>pemeriksaan angka kontak belum dilakukan dengan maksimal</t>
  </si>
  <si>
    <t>Jumlah TBC yang dilakukan investigasi kontak dibagi jumlah semua pasien TBC yang diobati, dicatat dan dilaporkan dikali 100%</t>
  </si>
  <si>
    <r>
      <rPr>
        <b/>
        <sz val="12"/>
        <color theme="1"/>
        <rFont val="Tahoma"/>
        <charset val="134"/>
      </rPr>
      <t>2.1.5.6.Pencegahan dan Penanggulangan PMS dan  HIV/AIDS</t>
    </r>
    <r>
      <rPr>
        <sz val="12"/>
        <color theme="1"/>
        <rFont val="Tahoma"/>
        <charset val="134"/>
      </rPr>
      <t> </t>
    </r>
  </si>
  <si>
    <t>Sekolah (SMP dan SMA/sederajat) yang sudah dijangkau penyuluhan HIV/AIDS</t>
  </si>
  <si>
    <t>Sebagian besar Sekolah menginginkan penyuluhan pada saat tahun ajaran baru</t>
  </si>
  <si>
    <t>Menjadwalkan kembali Penyuluhan untuk Tahun ajaran Baru di Sekolah</t>
  </si>
  <si>
    <t>Jumlah  sekolah (SMP dan SMA/sederajat)  yang mendapatkan penyuluhan HIV/AIDS dibagi jumlah seluruh sekolah (SMP dan SMA/sederajat) di wilayah kerja Puskesmas dikali 100%</t>
  </si>
  <si>
    <t>Orang yang beresiko terinfeksi HIV mendapatkan pemeriksaan HIV  (Standar Pelayanan Minimal ke 12)</t>
  </si>
  <si>
    <t>Jumlah orang yang beresiko terinfeksi HIV dibagi jumlah orang beresiko terinfeksi HIV yang mendapatkan pemeriksaan HIV sesuai standar di Puskesmas dan jaringannya dalam kurun waktu 1 tahun dikali 100%</t>
  </si>
  <si>
    <r>
      <rPr>
        <b/>
        <sz val="12"/>
        <color theme="1"/>
        <rFont val="Tahoma"/>
        <charset val="134"/>
      </rPr>
      <t>2.1.5.7. Demam Berdarah Dengue  (DBD)</t>
    </r>
    <r>
      <rPr>
        <sz val="12"/>
        <color theme="1"/>
        <rFont val="Tahoma"/>
        <charset val="134"/>
      </rPr>
      <t> </t>
    </r>
  </si>
  <si>
    <t xml:space="preserve">Angka Bebas Jentik (ABJ) </t>
  </si>
  <si>
    <t>≥95%</t>
  </si>
  <si>
    <t xml:space="preserve">Rumah </t>
  </si>
  <si>
    <t xml:space="preserve">Tidak Tercapai </t>
  </si>
  <si>
    <t xml:space="preserve">Kurangnya kesadaran masyarakat untuk melakukan PSN dengan rutin </t>
  </si>
  <si>
    <t xml:space="preserve">Penggerakan masyarakat bersama lintas sektor untuk pelaksanaan PSN </t>
  </si>
  <si>
    <t>Jumlah  rumah bebas jentik dibagi jumlah rumah yang diperiksa jentiknya dikali 100 %</t>
  </si>
  <si>
    <t>PE kasus DBD</t>
  </si>
  <si>
    <t xml:space="preserve">Jumlah kasus DBD yang ditangani sesuai standar Tatalaksana Pengobatan DBD dibagi dengan jumlah seluruh DBD yang terlaporkan di wilayah Puskesmas dikali 100%                                                  Catatan: tidak dihitung sebagai pembagi bila  tidak ada kasus </t>
  </si>
  <si>
    <r>
      <rPr>
        <b/>
        <sz val="12"/>
        <color theme="1"/>
        <rFont val="Tahoma"/>
        <charset val="134"/>
      </rPr>
      <t>2.1.5.8. Malaria</t>
    </r>
    <r>
      <rPr>
        <sz val="12"/>
        <color theme="1"/>
        <rFont val="Tahoma"/>
        <charset val="134"/>
      </rPr>
      <t> </t>
    </r>
  </si>
  <si>
    <t>Penderita Malaria yang dilakukan pemeriksaan SD</t>
  </si>
  <si>
    <t>Tidak ada kasus Malaria</t>
  </si>
  <si>
    <t xml:space="preserve">Jumlah kasus klinis Malaria yang diperiksa SD nya secara laboratorium dibagi jumlah suspect kasus Malaria dikali 100%                                               </t>
  </si>
  <si>
    <t xml:space="preserve">Penderita positif Malaria yang diobati sesuai pengobatan standar </t>
  </si>
  <si>
    <t>Jumlah penderita Malaria yang mendapat pengobatan ACT sesuai jenis Plasmodium dibagi jumlah kasus Malaria dikali 100 %</t>
  </si>
  <si>
    <t>Penderita positif Malaria yang di follow up</t>
  </si>
  <si>
    <t xml:space="preserve">Penderita positif Malaria yang dilakukan Penyelidikan Epidemiologi (PE) </t>
  </si>
  <si>
    <t>Jumlah kasus malaria yang telah dilakukan follow up pengobatannya pada hari ke 3, 7, 14 dan 28 sampai hasil pemeriksaan laboratoriumnya negatif  dibagi jumlah kasus malaria dikali 100 %</t>
  </si>
  <si>
    <r>
      <rPr>
        <b/>
        <sz val="12"/>
        <color theme="1"/>
        <rFont val="Tahoma"/>
        <charset val="134"/>
      </rPr>
      <t>2.1.5.9. Pencegahan dan Penanggulangan Rabies</t>
    </r>
    <r>
      <rPr>
        <sz val="12"/>
        <color theme="1"/>
        <rFont val="Tahoma"/>
        <charset val="134"/>
      </rPr>
      <t> </t>
    </r>
  </si>
  <si>
    <t xml:space="preserve">Cuci luka terhadap kasus gigitan HPR </t>
  </si>
  <si>
    <t xml:space="preserve">Tidak ada penderita Rabies </t>
  </si>
  <si>
    <t>Jumlah kasus gigitan HPR yang dilakukan cuci luka dibagi jumlah kasus gigitan HPR dikali 100 %</t>
  </si>
  <si>
    <t xml:space="preserve">Vaksinasi terhadap kasus gigitan HPR yang berindikasi </t>
  </si>
  <si>
    <t xml:space="preserve">Jumlah kasus gigitan HPR terindikasi yang mendapatkan vaksinasi dibagi jumlah kasus gigitan HPR terindikasi dikali 100%                       </t>
  </si>
  <si>
    <t>2.1.5.10. Pelayanan Imunisasi</t>
  </si>
  <si>
    <t>Persentase bayi usia
0-11 bulan yang
mendapat Imunisasi
Dasar Lengkap (IDL)</t>
  </si>
  <si>
    <t>bayi</t>
  </si>
  <si>
    <t>Jumlah bayi usia 0-11 bulan yang mendapat imunisasi dasar lengkap yang terdiri dari: satu dosis Imunisasi Hepatitis B, satu dosis imunisasi BCG, empat dosis imunisasi Polio oral, satu dosis imunisasi IPV, tiga dosis imunisasi DPT-HB-Hib, dan satu dosis imunisasi Campak Rubella dalam kurun waktu satu tahun dibagi 95% jumlah bayi yang diperkirakan hidup usia 0-11 bulan (Surviving Infant ) selama kurun waktu yang sama, dikali 100.</t>
  </si>
  <si>
    <t>UCI desa</t>
  </si>
  <si>
    <t>Jumlah Desa UCI dibagi jumlah Desa di wilayah Puskesmas dikali 100 %</t>
  </si>
  <si>
    <t>Persentase bayi usia 0-11 bulan yang mendapat antigen
baru</t>
  </si>
  <si>
    <t>pelayanan imunisasi di fasyankes swasta tidak multiple injection sehingga capaian antigen baru belum maksimal</t>
  </si>
  <si>
    <t>meningkatkan koordinasi dengan dinas kesehatan dan jejaring</t>
  </si>
  <si>
    <t>Jumlah bayi usia 0-11 bulan yang mendapat imunisasi dasar PCV dosis terakhir dalam kurun waktu satu tahun, dan jumlah bayi usia 0-11 bulan yang mendapat imunisasi dasar rotavirus dosis
terakhir dalam kurun waktu satu tahun, dibagi 80% jumlah bayi yang diperkirakan hidup usia 0-11 bulan (Surviving Infant) 
dalam kurun waktu yang sama dikali 100</t>
  </si>
  <si>
    <t>Persentase anak usia 12-24 bulan yang mendapat imunisasi lanjutan baduta</t>
  </si>
  <si>
    <t>Jumlah anak usia 12-24 bulan yang mendapat imunisasi lanjutan baduta (bayi usia di bawah 2 tahun) meliputi 1 dosis imunisasi DPT HB-HiB serta 1 dosis imunisasi Campak Rubela di satu wilayah dalam
kurun waktu 1 tahun, dibagi 90% jumlah anak usia 18-24 bulan (Surviving Infant tahun lalu ) dalam kurun waktu yang sama, dikali 100</t>
  </si>
  <si>
    <t>Persentase anak yang mendapatkan imunisasi lanjutan lengkap di usia sekolah dasar</t>
  </si>
  <si>
    <t>pelaksanaan BIAS masih terjadwal di tahun ajaran baru</t>
  </si>
  <si>
    <t>membuat jadwal pelaksanaan BIAS dan koordinasi dengan guru sekolah</t>
  </si>
  <si>
    <t>Jumlah anak usia kelas 5 SD yang mendapat imunisasi lanjutan lengkap yaitu: satu dosis imunisasi DT, satu dosis imunisasi MR, dua dosis Td dalam kurun waktu satu tahun dibagi jumlah anak usia kelas 5 SD/MI/Sederajat selama kurun waktu yang sama dikali 100</t>
  </si>
  <si>
    <t>Persentase wanita usia subur yang memiliki status imunisasi T2+</t>
  </si>
  <si>
    <t>Jumlah ibu hamil yang sudah memiliki status imunisasi T2+ (berdasarkan hasil skrining maupun pemberian selama masa kehamilan) dalam kurun waktu satutahun, dibagi jumlah ibu hamil
selama kurun waktu yang sama, dikali 100</t>
  </si>
  <si>
    <t>7.</t>
  </si>
  <si>
    <t>Pemantauan suhu, VVM, serta Alarm Dingin pada lemari es penyimpan vaksin</t>
  </si>
  <si>
    <t>Jumlah bulan pemantauan (grafik) suhu lemari es pagi dan sore tiap hari (lengkap harinya,VVM dan alarm dingin) dibagi jumlah bulan dalam setahun (12) dikali 100 %</t>
  </si>
  <si>
    <t>8.</t>
  </si>
  <si>
    <t>Kelengkapan dan ketepatan laporan pencatatan stock vaksin bersumber aplikasi smile</t>
  </si>
  <si>
    <t>&gt;80%</t>
  </si>
  <si>
    <t>Jumlah laporan pencatatan stock vaksin lengkap dan tepat waktu dibagi jumlah laporan setiap bulan dikali 100 %</t>
  </si>
  <si>
    <t>9.</t>
  </si>
  <si>
    <t>Laporan KIPI Zero reporting / KIPI Non serius</t>
  </si>
  <si>
    <t>Jumlah laporan KIPI non serius dibagi jumlah laporan 12 bulan dikali 100 %</t>
  </si>
  <si>
    <t>2.1.5.11.Pengamatan Penyakit (Surveillance Epidemiology)</t>
  </si>
  <si>
    <t>Laporan STP yang tepat waktu dan lengkap</t>
  </si>
  <si>
    <t>laporan</t>
  </si>
  <si>
    <t>Jumlah laporan STP tepat waktu (Ketepatan waktu) dibagi jumlah laporan (12 bulan) dikali 100 %</t>
  </si>
  <si>
    <t>Laporan MR01 tepat waktu dan lengkap</t>
  </si>
  <si>
    <t>Jumlah laporan MR01 tepat waktu dibagi jumlah laporan (12 bulan) dikali 100 %</t>
  </si>
  <si>
    <t>Ketepatan Laporan W2 (format SKDR)</t>
  </si>
  <si>
    <t>Jumlah laporan W2 (format SKDR) yang masuk dari unit pelapor puskesmas, rumah sakit) secara tepat waktu dibagi jumlah unit pelapor (puskesmas, rumah sakit dikali 100 %</t>
  </si>
  <si>
    <t>Kelengkapan laporan W2 (format SKDR)</t>
  </si>
  <si>
    <t>&gt;90 %</t>
  </si>
  <si>
    <t>Jumlah laporan W2 (format SKDR) yang masuk dari unit pelapor puskesmas, rumah sakit) dibagi jumlah laporan yang harus masuk dari unit pelapor (puskesmas, rumah sakit dikali 100 %</t>
  </si>
  <si>
    <t>Persentase Alert yang direspon peringatan ini KLB/Wabah (alert systems) minimal 80% di Puskesmas</t>
  </si>
  <si>
    <t xml:space="preserve">Jumlah Alert yang direspons  dibagi jumlah seluruh alert di Puskesmas dalam kurun waktu tertentu dikali 100% </t>
  </si>
  <si>
    <t>Desa/ Kelurahan yang mengalami KLB ditanggulangi dalam waktu kurang dari 24 (dua puluh empat) jam</t>
  </si>
  <si>
    <t>Jumlah desa/kelurahan yang mengalami KLB dan ditanggulangi dalam waktu kurang dari 24 (dua puluh empat) jam dibagi jumlah desa/kelurahan yang mengalami KLB dikali 100 %</t>
  </si>
  <si>
    <t>2.1.5.12.Pencegahan dan Pengendalian Penyakit Tidak Menular</t>
  </si>
  <si>
    <t>Pelayanan Kesehatan Usia Produktif</t>
  </si>
  <si>
    <t>100 %</t>
  </si>
  <si>
    <t>Jumlah sekolah yang ada di wilayah Puskesmas melaksanakan KTR dibagi jumlah sekolah di wilayah Puskesmas dikali 100% (SD, SMP, SMA dan yang sederajat)</t>
  </si>
  <si>
    <t>2.1.5.12.1. Pengendalian Penyakit Akibat Tembakau</t>
  </si>
  <si>
    <t>Fasyankes yang ada di wilayah Puskesmas  melaksanakan KTR</t>
  </si>
  <si>
    <t>Fasyankes</t>
  </si>
  <si>
    <t>Jumlah penduduk usia 10-18 tahun yag merokok diwilayah kerja puskesmas dibagi jumlah penduduk usia 10-18 tahun di wilayah puskesmas  dikali 100%</t>
  </si>
  <si>
    <t>Sekolah yang ada di wilayah Puskesmas  melaksanakan KTR</t>
  </si>
  <si>
    <t>sekolah</t>
  </si>
  <si>
    <t>FKTP di wilayah puskesmas (puskesmas, dokter praktek mandiri, klinik pratama) yang menyelenggarakan layanan Upaya Berhenti Merokok (UBM) dibagi FKTP di wilayah puskesmas dikali 100%</t>
  </si>
  <si>
    <t>Tempat Anak Bermain yang ada di wilayah Puskesmas  melaksanakan KTR</t>
  </si>
  <si>
    <t>tempat bermain</t>
  </si>
  <si>
    <t>Jumlah orang usia 15 - 59 tahun di puskesmas yang mendapat pelayanan skrining kesehatan sesuai standar dalam kurun waktu satu tahun dibagi jumlah orang usia 15 - 59 tahun di wilayah kerja puskesmas dalam kurun waktu satu tahun yang sama dikali 100%</t>
  </si>
  <si>
    <t>Persentase merokok penduduk usia 10 - 18 tahun</t>
  </si>
  <si>
    <t xml:space="preserve"> &lt; 8,8 %</t>
  </si>
  <si>
    <t>memaksimalkan kegiatan bersamaan dengan pelayanan skrining kesehatan anak sekolah</t>
  </si>
  <si>
    <t>berkolaborasi dengan linprog (UKS)</t>
  </si>
  <si>
    <t>Jumlah orang usia ≥ 15 tahun di puskesmas yang mendapat pelayanan deteksi dini faktor risiko PTM dalam kurun waktu satu tahun dibagi jumlah orang usia ≥ 15 tahun di wilayah kerja puskesmas dalam kurun waktu satu tahun yang sama dikali 100%</t>
  </si>
  <si>
    <t>Puskesmas menyelenggarakan layanan Upaya  Berhenti Merokok (UBM)</t>
  </si>
  <si>
    <t>UBM</t>
  </si>
  <si>
    <t xml:space="preserve"> Jumlah perempuan usia 30-50 tahun atau perempuan  yang memiliki riwayat sexual aktif yang telah dilaksanakan pemeriksaan IVA tes / papsmear / metode lainnya dan SADANIS dibagi jumlah perempuan usia 30-50 tahun (tahun 2020) kali 100 %
Catatan : Capaian tahun 2022 merupakan akumulasi capaian tahun 2020 + tahun 2021 + tahun 2022</t>
  </si>
  <si>
    <t>2.1.5.12.2. Pencegahan dan Pengendalian Penyakit Diabetes Melitus Dan Gangguan Metabolik</t>
  </si>
  <si>
    <t>Deteksi Dini Penyakit Diabetes Melitus</t>
  </si>
  <si>
    <t xml:space="preserve">Deteksi Dini Obesitas </t>
  </si>
  <si>
    <t>Belum maksimalnya skrining dan keterbatasan jumlah petugas pelaksana</t>
  </si>
  <si>
    <t>meningkatkan kolaborasi lintas program</t>
  </si>
  <si>
    <t>Prosentase Penderita TB yang diperiksa Gula darahnya</t>
  </si>
  <si>
    <t>2.1.5.12.3. Pencegahan dan Pengendalian Penyakit Jantung dan Pembuluh Darah</t>
  </si>
  <si>
    <t xml:space="preserve">Deteksi Dini Penyakit Hipertensi </t>
  </si>
  <si>
    <t xml:space="preserve">Deteksi Dini Penyakit Jantung </t>
  </si>
  <si>
    <t>keterbatasan sarpras (EKG dan BMHP nya)</t>
  </si>
  <si>
    <t xml:space="preserve">Mengajukan pengadaan EKG </t>
  </si>
  <si>
    <t>2.1.5.12.4. Pencegahan dan Pengendalian Penyakit Gangguan Otak</t>
  </si>
  <si>
    <t>Deteksi Dini Stroke</t>
  </si>
  <si>
    <t>2.1.5.12.5. Pencegahan dan Pengendalian Penyakit Paru Kronik dan Gangguan Imunologi</t>
  </si>
  <si>
    <t xml:space="preserve">Deteksi Dini  Penyakit Paru Obstruksi Kronis (PPOK)
</t>
  </si>
  <si>
    <t>2.1.5.12.6 Pencegahan dan Pengendalian Penyakit Kanker dan Kelainan Darah</t>
  </si>
  <si>
    <t>Deteksi Dini Kanker Payudara</t>
  </si>
  <si>
    <t>Deteksi Dini  Kanker  Leher Rahim</t>
  </si>
  <si>
    <t>2.1.5.12.7. Pencegahan dan Pengendalian Gangguan Indera Fungsional</t>
  </si>
  <si>
    <t>Deteksi Dini Gangguan Indera</t>
  </si>
  <si>
    <t>2.1.5.13 Pelayanan Kesehatan Jiwa</t>
  </si>
  <si>
    <t>Persentase penduduk usia ≥ 15 tahun dengan risiko masalah kesehatan jiwa yang mendapatkan skrining</t>
  </si>
  <si>
    <r>
      <rPr>
        <u/>
        <sz val="12"/>
        <color theme="1"/>
        <rFont val="Tahoma"/>
        <charset val="134"/>
      </rPr>
      <t>Total sasaran :</t>
    </r>
    <r>
      <rPr>
        <sz val="12"/>
        <color theme="1"/>
        <rFont val="Tahoma"/>
        <charset val="134"/>
      </rPr>
      <t xml:space="preserve">
Jumlah penduduk usia ≥ 15 tahun (pada tahun 2022), dikali 1/4.</t>
    </r>
  </si>
  <si>
    <t>Persentase penyandang gangguan jiwa yang memperoleh layanan di Fasyankes</t>
  </si>
  <si>
    <r>
      <rPr>
        <u/>
        <sz val="12"/>
        <color theme="1"/>
        <rFont val="Tahoma"/>
        <charset val="134"/>
      </rPr>
      <t>Total sasaran :</t>
    </r>
    <r>
      <rPr>
        <sz val="12"/>
        <color theme="1"/>
        <rFont val="Tahoma"/>
        <charset val="134"/>
      </rPr>
      <t xml:space="preserve">
Jumlah penduduk total (pada tahun 2022) dikali 0,64% (prevalensi penyandang Gn. Jiwa)</t>
    </r>
  </si>
  <si>
    <t>Jumlah kunjungan pasien pasung</t>
  </si>
  <si>
    <r>
      <rPr>
        <u/>
        <sz val="12"/>
        <color theme="1"/>
        <rFont val="Tahoma"/>
        <charset val="134"/>
      </rPr>
      <t>Total sasaran :</t>
    </r>
    <r>
      <rPr>
        <sz val="12"/>
        <color theme="1"/>
        <rFont val="Tahoma"/>
        <charset val="134"/>
      </rPr>
      <t xml:space="preserve">
Jumlah riil pasien pasung di wilayah kerja</t>
    </r>
  </si>
  <si>
    <t>Persentase kasus pasung yang dilepaskan/dibebaskan</t>
  </si>
  <si>
    <t>Total sasaran :
Jumlah riil pasien pasung di wilayah kerja</t>
  </si>
  <si>
    <t>2.1.6  Pelayanan Keperawatan Kesehatan Masyarakat ( Perkesmas)</t>
  </si>
  <si>
    <t xml:space="preserve">Keluarga binaan  yang mendapatkan asuhan keperawatan </t>
  </si>
  <si>
    <t>Keluarga</t>
  </si>
  <si>
    <r>
      <rPr>
        <sz val="12"/>
        <color theme="1"/>
        <rFont val="Tahoma"/>
        <charset val="134"/>
      </rPr>
      <t xml:space="preserve">Keluarga yang dibina dan mendapat Asuhan Keperawatan, dibagi jumlah keluarga yang mempunyai masalah kesehatan dikali 100 %                                              </t>
    </r>
    <r>
      <rPr>
        <b/>
        <sz val="12"/>
        <color theme="1"/>
        <rFont val="Tahoma"/>
        <charset val="134"/>
      </rPr>
      <t xml:space="preserve">  </t>
    </r>
  </si>
  <si>
    <t>Keluarga yang dibina dan telah Mandiri/ memenuhi kebutuhan kesehatan</t>
  </si>
  <si>
    <t>Keluarga yang dibina dan telah Mandiri/mencapai KM IV, dibagi jumlah seluruh keluarga yang dibina, dikali 100%</t>
  </si>
  <si>
    <t xml:space="preserve">Kelompok binaan yang mendapatkan asuhan keperawatan </t>
  </si>
  <si>
    <t>Kelompok Masyarakat</t>
  </si>
  <si>
    <t>Kelompok yang dibina dibagi jumlah kelompok yang ada, dikali 100 %</t>
  </si>
  <si>
    <t>Desa/kelurahan binaan yang mendapatkan asuhan keperawatan</t>
  </si>
  <si>
    <t>desa/kelurahan</t>
  </si>
  <si>
    <t>Desa/kelurahan yang dibina dibagi desa/kelurahan yang ada, dikali 100 %</t>
  </si>
  <si>
    <t>Total Nilai Kinerja UKM esensial (I- V)</t>
  </si>
  <si>
    <t xml:space="preserve">Interpretasi nilai rata2 kinerja  program UKM esensial: </t>
  </si>
  <si>
    <r>
      <rPr>
        <sz val="14"/>
        <color rgb="FF000000"/>
        <rFont val="Tahoma"/>
        <charset val="134"/>
      </rPr>
      <t xml:space="preserve">1. Baik   bila nilai rata-rata </t>
    </r>
  </si>
  <si>
    <r>
      <rPr>
        <u/>
        <sz val="14"/>
        <color theme="1"/>
        <rFont val="Tahoma"/>
        <charset val="134"/>
      </rPr>
      <t xml:space="preserve"> &gt;</t>
    </r>
    <r>
      <rPr>
        <sz val="14"/>
        <color theme="1"/>
        <rFont val="Tahoma"/>
        <charset val="134"/>
      </rPr>
      <t xml:space="preserve"> 91%</t>
    </r>
  </si>
  <si>
    <t xml:space="preserve">2. Cukup bila nilai rata-rata </t>
  </si>
  <si>
    <t xml:space="preserve"> 81 - 90 % </t>
  </si>
  <si>
    <t xml:space="preserve">3. Rendah bila nilai rata-rata </t>
  </si>
  <si>
    <r>
      <rPr>
        <u/>
        <sz val="14"/>
        <color theme="1"/>
        <rFont val="Tahoma"/>
        <charset val="134"/>
      </rPr>
      <t>&lt;</t>
    </r>
    <r>
      <rPr>
        <sz val="14"/>
        <color theme="1"/>
        <rFont val="Tahoma"/>
        <charset val="134"/>
      </rPr>
      <t xml:space="preserve"> 80%</t>
    </r>
  </si>
  <si>
    <t>Kolom ke</t>
  </si>
  <si>
    <t>Keterangan:</t>
  </si>
  <si>
    <r>
      <rPr>
        <b/>
        <sz val="12"/>
        <color rgb="FF000000"/>
        <rFont val="Tahoma"/>
        <charset val="134"/>
      </rPr>
      <t>Upaya Pelayanan Kesehatan</t>
    </r>
    <r>
      <rPr>
        <sz val="12"/>
        <color rgb="FF000000"/>
        <rFont val="Tahoma"/>
        <charset val="134"/>
      </rPr>
      <t>:  UKM esensial, UKM pengembangan, UKP  (Upaya Pelayanan kesehatan yang dilakukan di Puskesmas )</t>
    </r>
  </si>
  <si>
    <r>
      <rPr>
        <b/>
        <sz val="12"/>
        <color rgb="FF000000"/>
        <rFont val="Tahoma"/>
        <charset val="134"/>
      </rPr>
      <t>Program</t>
    </r>
    <r>
      <rPr>
        <sz val="12"/>
        <color rgb="FF000000"/>
        <rFont val="Tahoma"/>
        <charset val="134"/>
      </rPr>
      <t xml:space="preserve"> : bagian Upaya Pelayanan Kesehatan, misalnya UKM esensial terdiri dari 5 Program ( Promosi Kesehatan, Kesehatan Lingkungan, KIA-KB dll)</t>
    </r>
  </si>
  <si>
    <r>
      <rPr>
        <b/>
        <sz val="12"/>
        <color rgb="FF000000"/>
        <rFont val="Tahoma"/>
        <charset val="134"/>
      </rPr>
      <t>Variabel</t>
    </r>
    <r>
      <rPr>
        <sz val="12"/>
        <color rgb="FF000000"/>
        <rFont val="Tahoma"/>
        <charset val="134"/>
      </rPr>
      <t xml:space="preserve"> : bagian dari Program , contoh variabel Promosi Kesehatan adalah tatanan sehat, intervensi/penyuluhan, pengembangan UKBM dll</t>
    </r>
  </si>
  <si>
    <r>
      <rPr>
        <b/>
        <sz val="12"/>
        <color rgb="FF000000"/>
        <rFont val="Tahoma"/>
        <charset val="134"/>
      </rPr>
      <t>Subvariabel:</t>
    </r>
    <r>
      <rPr>
        <sz val="12"/>
        <color rgb="FF000000"/>
        <rFont val="Tahoma"/>
        <charset val="134"/>
      </rPr>
      <t xml:space="preserve"> bagian dari variabel, contoh: subvariabel Tatanan sehat adalah rumah tangga sehat yang memenuhi  10 indikator PHBS, Institusi Pendidikan yang memenuhi 7-8 indikator PHBS dst</t>
    </r>
  </si>
  <si>
    <r>
      <rPr>
        <b/>
        <sz val="12"/>
        <color rgb="FF000000"/>
        <rFont val="Tahoma"/>
        <charset val="134"/>
      </rPr>
      <t xml:space="preserve">Target tahun 2024 </t>
    </r>
    <r>
      <rPr>
        <sz val="12"/>
        <color rgb="FF000000"/>
        <rFont val="Tahoma"/>
        <charset val="134"/>
      </rPr>
      <t>( dalam %) atau tahun berjalan</t>
    </r>
  </si>
  <si>
    <r>
      <rPr>
        <b/>
        <sz val="12"/>
        <color rgb="FF000000"/>
        <rFont val="Tahoma"/>
        <charset val="134"/>
      </rPr>
      <t>Satuan sasaran</t>
    </r>
    <r>
      <rPr>
        <sz val="12"/>
        <color rgb="FF000000"/>
        <rFont val="Tahoma"/>
        <charset val="134"/>
      </rPr>
      <t>: satuan kegiatan program, misal orang, balita, rumah tangga dll</t>
    </r>
  </si>
  <si>
    <r>
      <rPr>
        <b/>
        <sz val="12"/>
        <color rgb="FF000000"/>
        <rFont val="Tahoma"/>
        <charset val="134"/>
      </rPr>
      <t>Total Sasaran</t>
    </r>
    <r>
      <rPr>
        <sz val="12"/>
        <color rgb="FF000000"/>
        <rFont val="Tahoma"/>
        <charset val="134"/>
      </rPr>
      <t xml:space="preserve">: sasaran target keseluruhan ( 100%), jumlah populasi/area di wilayah kerja </t>
    </r>
  </si>
  <si>
    <r>
      <rPr>
        <b/>
        <sz val="12"/>
        <color rgb="FF000000"/>
        <rFont val="Tahoma"/>
        <charset val="134"/>
      </rPr>
      <t>Target Sasaran</t>
    </r>
    <r>
      <rPr>
        <sz val="12"/>
        <color rgb="FF000000"/>
        <rFont val="Tahoma"/>
        <charset val="134"/>
      </rPr>
      <t xml:space="preserve">  = kolom 3 ( Target tahun 2024) dikali kolom 5 (total sasaran), jml sasaran/area yg akan diberi pelayanan oleh Puskesmas</t>
    </r>
  </si>
  <si>
    <r>
      <rPr>
        <b/>
        <sz val="12"/>
        <color rgb="FF000000"/>
        <rFont val="Tahoma"/>
        <charset val="134"/>
      </rPr>
      <t>Pencapaian:</t>
    </r>
    <r>
      <rPr>
        <sz val="12"/>
        <color rgb="FF000000"/>
        <rFont val="Tahoma"/>
        <charset val="134"/>
      </rPr>
      <t xml:space="preserve"> hasil masing kegiatan Puskesmas (dalam satuan sasaran )</t>
    </r>
  </si>
  <si>
    <r>
      <rPr>
        <b/>
        <sz val="12"/>
        <color rgb="FF000000"/>
        <rFont val="Tahoma"/>
        <charset val="134"/>
      </rPr>
      <t>% cakupan riil</t>
    </r>
    <r>
      <rPr>
        <sz val="12"/>
        <color rgb="FF000000"/>
        <rFont val="Tahoma"/>
        <charset val="134"/>
      </rPr>
      <t>= kolom 7  ( pencapaian) dibagi kolom 5 ( total sasaran) dikali 100%; cakupan sesungguhnya dari tiap program, dibandingkan dengan total sasaran.</t>
    </r>
  </si>
  <si>
    <t>9-11</t>
  </si>
  <si>
    <r>
      <rPr>
        <b/>
        <sz val="12"/>
        <color rgb="FF000000"/>
        <rFont val="Tahoma"/>
        <charset val="134"/>
      </rPr>
      <t>% Kinerja Puskesmas</t>
    </r>
    <r>
      <rPr>
        <sz val="12"/>
        <color rgb="FF000000"/>
        <rFont val="Tahoma"/>
        <charset val="134"/>
      </rPr>
      <t>= pencapaian kinerja Puskesmas dibandingkan Target Sasaran, penilaian ketercapaian target sasaran</t>
    </r>
  </si>
  <si>
    <r>
      <rPr>
        <b/>
        <sz val="12"/>
        <color rgb="FF000000"/>
        <rFont val="Tahoma"/>
        <charset val="134"/>
      </rPr>
      <t>%  Kinerja Sub Variabel</t>
    </r>
    <r>
      <rPr>
        <sz val="12"/>
        <color rgb="FF000000"/>
        <rFont val="Tahoma"/>
        <charset val="134"/>
      </rPr>
      <t>/Variabel/Program Puskesmas= Pencapaian  ( kolom 7) dibagi Target sasaran ( kolom 6) dikali 100%</t>
    </r>
  </si>
  <si>
    <r>
      <rPr>
        <b/>
        <sz val="12"/>
        <color rgb="FF000000"/>
        <rFont val="Tahoma"/>
        <charset val="134"/>
      </rPr>
      <t>% kinerja variabel Puskesmas</t>
    </r>
    <r>
      <rPr>
        <sz val="12"/>
        <color rgb="FF000000"/>
        <rFont val="Tahoma"/>
        <charset val="134"/>
      </rPr>
      <t>=  penjumlahan % kinerja subvariabel ( kolom 9) dibagi sejumlah subvariabel</t>
    </r>
  </si>
  <si>
    <t>Catatan: Bagi program yang tidak mempunyai subvariabel, maka bisa langsung mengisi % kinerja variabel dan % kinerja rata- rata program</t>
  </si>
  <si>
    <r>
      <rPr>
        <b/>
        <sz val="12"/>
        <color rgb="FF000000"/>
        <rFont val="Tahoma"/>
        <charset val="134"/>
      </rPr>
      <t>% kinerja rata2 program</t>
    </r>
    <r>
      <rPr>
        <sz val="12"/>
        <color rgb="FF000000"/>
        <rFont val="Tahoma"/>
        <charset val="134"/>
      </rPr>
      <t>= penjumlahan % kinerja variabel  ( kolom 10) dibagi sejumlah variabel</t>
    </r>
  </si>
  <si>
    <r>
      <rPr>
        <b/>
        <sz val="11"/>
        <color theme="1"/>
        <rFont val="Tahoma"/>
        <charset val="134"/>
      </rPr>
      <t>Ketercapaian target</t>
    </r>
    <r>
      <rPr>
        <sz val="11"/>
        <color theme="1"/>
        <rFont val="Tahoma"/>
        <charset val="134"/>
      </rPr>
      <t xml:space="preserve"> tahun 2024 : membandingkan % target tahun 2024 ( kolom 3) dengan % capaian riil ( kolom 8)</t>
    </r>
  </si>
  <si>
    <r>
      <rPr>
        <b/>
        <sz val="12"/>
        <color rgb="FF000000"/>
        <rFont val="Tahoma"/>
        <charset val="134"/>
      </rPr>
      <t>Analisa Akar Penyebab Masalah</t>
    </r>
    <r>
      <rPr>
        <sz val="12"/>
        <color rgb="FF000000"/>
        <rFont val="Tahoma"/>
        <charset val="134"/>
      </rPr>
      <t>: akar masalah terkecil penyebab ketidak tercapaian target</t>
    </r>
  </si>
  <si>
    <r>
      <rPr>
        <b/>
        <sz val="12"/>
        <color rgb="FF000000"/>
        <rFont val="Tahoma"/>
        <charset val="134"/>
      </rPr>
      <t>Rencana Tindak lanjut</t>
    </r>
    <r>
      <rPr>
        <sz val="12"/>
        <color rgb="FF000000"/>
        <rFont val="Tahoma"/>
        <charset val="134"/>
      </rPr>
      <t>: berhubungan dengan analisa akar penyebab masalah</t>
    </r>
  </si>
  <si>
    <t>Lampiran 4</t>
  </si>
  <si>
    <t>Instrumen Penghitungan Kinerja UKM Pengembangan Puskesmas Janti  Semester 1 Tahun 2024</t>
  </si>
  <si>
    <t>Pelayanan Kesehatan/ Program/Variabel/Sub Variabel Program</t>
  </si>
  <si>
    <t>Target Tahun 2024 (dalam %)</t>
  </si>
  <si>
    <t xml:space="preserve">Total Sasaran </t>
  </si>
  <si>
    <t xml:space="preserve">Target Sasaran       </t>
  </si>
  <si>
    <t>%Cakupan Riil</t>
  </si>
  <si>
    <t>Program</t>
  </si>
  <si>
    <t>UKM Pengembangan</t>
  </si>
  <si>
    <t>2.2.1.Pelayanan Kesehatan Gigi Masyarakat</t>
  </si>
  <si>
    <t xml:space="preserve">PAUD dan TK yang mendapat penyuluhan/pemeriksaan gigi dan mulut </t>
  </si>
  <si>
    <t>belum tercapai</t>
  </si>
  <si>
    <t>kegiatan di jadwalkan pelaksanaannya pada tribulan ke 3</t>
  </si>
  <si>
    <t>melaksanakan sesuai jadwal</t>
  </si>
  <si>
    <t>Kunjungan ke Posyandu terkait kesehatan gigi dan mulut</t>
  </si>
  <si>
    <t>2.2.2. Penanganan Masalah Penyalahgunaan Napza</t>
  </si>
  <si>
    <t>Persentase sekolah yang mendapatkan sosialisasi/penyuluhan tentang pencegahan       &amp; penanggulangan bahaya penyalahgunaan NAPZA</t>
  </si>
  <si>
    <t xml:space="preserve">2.2.3. Pelayanan Kesehatan Matra </t>
  </si>
  <si>
    <t>Hasil pemeriksaan kesehatan jamaah haji 3 bulan sebelum operasional terdata.</t>
  </si>
  <si>
    <t>2.2.4.Pelayanan Kesehatan Tradisional</t>
  </si>
  <si>
    <t>Penyehat Tradisional  yang memiliki STPT</t>
  </si>
  <si>
    <t>Kelompok Asuhan Mandiri yang terbentuk</t>
  </si>
  <si>
    <t>desa</t>
  </si>
  <si>
    <t>Panti Sehat berkelompok yang berijin</t>
  </si>
  <si>
    <t>panti sehat</t>
  </si>
  <si>
    <t>Pembinaan Penyehat Tradisional</t>
  </si>
  <si>
    <t>Kelompok Asuhan Mandiri yang mendukung Program Prioritas</t>
  </si>
  <si>
    <t>Kelompok</t>
  </si>
  <si>
    <t>2.2.5.Pelayanan Kesehatan Olahraga</t>
  </si>
  <si>
    <t>Kelompok /klub olahraga yang dibina</t>
  </si>
  <si>
    <t xml:space="preserve">Pengukuran Kebugaran Calon Jamaah Haji </t>
  </si>
  <si>
    <t>Puskemas menyelenggarakan pelayanan kesehatan Olahraga internal</t>
  </si>
  <si>
    <t>Belum maksimalnya pelaksanaan kegiatan</t>
  </si>
  <si>
    <t>Meningkatkan koordinasi dan kolaborasi dengan linprog</t>
  </si>
  <si>
    <t>Pengukuran  kebugaran Anak Sekolah</t>
  </si>
  <si>
    <t>2.2.6. Pelayanan Kesehatan Kerja</t>
  </si>
  <si>
    <t> 1.</t>
  </si>
  <si>
    <t>Puskesmas menyelenggarakan K3 Puskesmas (internal)</t>
  </si>
  <si>
    <t> 2.</t>
  </si>
  <si>
    <t>Puskesmas menyelenggarakan pembinaan K3 perkantoran</t>
  </si>
  <si>
    <t>Kantor</t>
  </si>
  <si>
    <t xml:space="preserve">Promotif dan preventif yang dilakukan pada kelompok kesehatan kerja </t>
  </si>
  <si>
    <t>kelompok</t>
  </si>
  <si>
    <t xml:space="preserve">2.2.7. Pelayanan Kefarmasian </t>
  </si>
  <si>
    <t xml:space="preserve">Edukasi dan Pemberdayaan masyarakat tentang obat pada Gerakan masyarakat cerdas menggunakan obat </t>
  </si>
  <si>
    <t xml:space="preserve">Kader  aktif pada kegiatan Edukasi dan Pemberdayaan masyarakat tentang obat pada Gerakan masyrakat cerdas menggunakan obat </t>
  </si>
  <si>
    <t>kader</t>
  </si>
  <si>
    <t>0,0</t>
  </si>
  <si>
    <t>Sosialisasi GEMA CERMAT akan berlanjut untuk memenuhi capaian pada tribulan ketiga melalui pertemuan kader</t>
  </si>
  <si>
    <t>Melakukan koordinasi dengan PJ UKM serta Promkes untuk pelaksanaan kegiatan GEMA CERMAT pada pertemuan kader di kelurahan serta memaksimalkan kader pada kelurahan yang sudah tersosialisasi GEMA CERMAT</t>
  </si>
  <si>
    <t>Jumlah wilayah yang dilakukan Kegiatan   Gerakan Masyarakat Cerdas Menggunakan Obat</t>
  </si>
  <si>
    <t>0,75</t>
  </si>
  <si>
    <t>33,3</t>
  </si>
  <si>
    <t>100,0</t>
  </si>
  <si>
    <t xml:space="preserve">Jumlah masyarakat yang telah tersosialisasikan gema cermat </t>
  </si>
  <si>
    <t>2,3</t>
  </si>
  <si>
    <t xml:space="preserve">Interpretasi rata2  kinerja program UKP: </t>
  </si>
  <si>
    <r>
      <rPr>
        <sz val="12"/>
        <color rgb="FF000000"/>
        <rFont val="Tahoma"/>
        <charset val="134"/>
      </rPr>
      <t xml:space="preserve">1. Baik   bila nilai rata-rata </t>
    </r>
  </si>
  <si>
    <t>≥ 91%</t>
  </si>
  <si>
    <r>
      <rPr>
        <sz val="12"/>
        <color theme="1"/>
        <rFont val="Calibri"/>
        <charset val="134"/>
      </rPr>
      <t>≤</t>
    </r>
    <r>
      <rPr>
        <sz val="12"/>
        <color theme="1"/>
        <rFont val="Tahoma"/>
        <charset val="134"/>
      </rPr>
      <t xml:space="preserve"> 80%</t>
    </r>
  </si>
  <si>
    <r>
      <rPr>
        <b/>
        <sz val="12"/>
        <color theme="1"/>
        <rFont val="Tahoma"/>
        <charset val="134"/>
      </rPr>
      <t>Ketercapaian target</t>
    </r>
    <r>
      <rPr>
        <sz val="12"/>
        <color theme="1"/>
        <rFont val="Tahoma"/>
        <charset val="134"/>
      </rPr>
      <t xml:space="preserve"> tahun 2024 : membandingkan % target tahun 2024 ( kolom 3) dengan % capaian riil ( kolom 8)</t>
    </r>
  </si>
  <si>
    <t>Lampiran  10</t>
  </si>
  <si>
    <t>INSTRUMEN PENGHITUNGAN KINERJA UPAYA KESEHATAN PERSEORANGAN PUSKESMAS JANTI SEMESTER I TAHUN 2024</t>
  </si>
  <si>
    <t>2.3</t>
  </si>
  <si>
    <t>UKP</t>
  </si>
  <si>
    <t>2.3.1. Pelayanan Non Rawat Inap</t>
  </si>
  <si>
    <t>Angka Kontak Komunikasi</t>
  </si>
  <si>
    <t>≥150 per mil</t>
  </si>
  <si>
    <t xml:space="preserve"> 2.</t>
  </si>
  <si>
    <t>Rasio Rujukan Rawat Jalan Kasus Non Spesialistik (RRNS)</t>
  </si>
  <si>
    <t xml:space="preserve">≤2% </t>
  </si>
  <si>
    <t>kasus</t>
  </si>
  <si>
    <t xml:space="preserve">Rasio Peserta Prolanis Terkendali (RPPT) </t>
  </si>
  <si>
    <t>≥ 5%</t>
  </si>
  <si>
    <t xml:space="preserve"> 2.3.2.Pencegahan dan Pengendalian Penyakit Jantung dan Pembuluh Darah</t>
  </si>
  <si>
    <r>
      <rPr>
        <sz val="12"/>
        <color theme="1"/>
        <rFont val="Tahoma"/>
        <charset val="134"/>
      </rPr>
      <t xml:space="preserve">Pelayanan Kesehatan Penderita Hipertensi </t>
    </r>
    <r>
      <rPr>
        <b/>
        <sz val="12"/>
        <color theme="1"/>
        <rFont val="Tahoma"/>
        <charset val="134"/>
      </rPr>
      <t xml:space="preserve"> (Standar Pelayanan Minimal ke 8)</t>
    </r>
  </si>
  <si>
    <t xml:space="preserve">Persentase  Penyandang  Hipertensi  Yang Tekanan  Darahnya  Terkendali
</t>
  </si>
  <si>
    <t>2.3.3. Pencegahan dan Pengendalian Penyakit Diabetes Melitus Dan Gangguan Metabolik</t>
  </si>
  <si>
    <r>
      <rPr>
        <sz val="12"/>
        <color theme="1"/>
        <rFont val="Tahoma"/>
        <charset val="134"/>
      </rPr>
      <t xml:space="preserve">Pelayanan Kesehatan Penderita Diabetes Mellitus </t>
    </r>
    <r>
      <rPr>
        <b/>
        <sz val="12"/>
        <color theme="1"/>
        <rFont val="Tahoma"/>
        <charset val="134"/>
      </rPr>
      <t>(Standar Pelayanan Minimal ke 9)</t>
    </r>
  </si>
  <si>
    <t xml:space="preserve">Persentase Penyandang  Diabetes  Melitus  Yang  Gula  Darahnya  Terkendali
</t>
  </si>
  <si>
    <t>2.3.4. Pelayanan Gigi dan Mulut</t>
  </si>
  <si>
    <t xml:space="preserve">Rasio gigi tetap yang ditambal terhadap gigi tetap yang dicabut </t>
  </si>
  <si>
    <t xml:space="preserve">  &gt;1</t>
  </si>
  <si>
    <t>gigi</t>
  </si>
  <si>
    <t>178/74</t>
  </si>
  <si>
    <t>Bumil yang mendapat pelayanan kesehatan gigi</t>
  </si>
  <si>
    <t>bumil</t>
  </si>
  <si>
    <t>2.3.5. Rekam Medik Rawat Jalan</t>
  </si>
  <si>
    <t>Kelengkapan pengisian rekam medik rawat jlan</t>
  </si>
  <si>
    <t>berkas</t>
  </si>
  <si>
    <t>Kepatuhan petugas dalam pengisian  DRM secara lengkap</t>
  </si>
  <si>
    <t>Sosialisasi terkait kelengkapan DRM kepada pemberi layanan</t>
  </si>
  <si>
    <t>2.3.6. Pelayanan Gawat Darurat</t>
  </si>
  <si>
    <r>
      <rPr>
        <sz val="12"/>
        <color theme="1"/>
        <rFont val="Tahoma"/>
        <charset val="134"/>
      </rPr>
      <t xml:space="preserve">Kelengkapan pengisian </t>
    </r>
    <r>
      <rPr>
        <i/>
        <sz val="12"/>
        <color theme="1"/>
        <rFont val="Tahoma"/>
        <charset val="134"/>
      </rPr>
      <t xml:space="preserve">informed consent </t>
    </r>
  </si>
  <si>
    <t>2.3.7. Pelayanan Kefarmasian</t>
  </si>
  <si>
    <t>Kesesuaian item obat yang tersedia dalam Fornas</t>
  </si>
  <si>
    <t>item obat</t>
  </si>
  <si>
    <t>87,0</t>
  </si>
  <si>
    <t>2 .</t>
  </si>
  <si>
    <t>Ketersediaan obat 40 obat indikator</t>
  </si>
  <si>
    <t>obat</t>
  </si>
  <si>
    <t>98,3</t>
  </si>
  <si>
    <t>Ketersediaan 5 item vaksin indikator dan vaksin program</t>
  </si>
  <si>
    <t>vial</t>
  </si>
  <si>
    <t>93,3</t>
  </si>
  <si>
    <t>Penggunaan antibiotika pada penatalaksanaan ISPA non pneumonia</t>
  </si>
  <si>
    <t xml:space="preserve"> ≤ 20 %</t>
  </si>
  <si>
    <t>resep</t>
  </si>
  <si>
    <t>7,0</t>
  </si>
  <si>
    <t>Penggunaan antibiotika pada penatalaksanaan kasus diare non spesifik</t>
  </si>
  <si>
    <t xml:space="preserve"> ≤ 8 %</t>
  </si>
  <si>
    <t>4,4</t>
  </si>
  <si>
    <t xml:space="preserve">6. </t>
  </si>
  <si>
    <t xml:space="preserve">Penggunaan  Injeksi pada Myalgia                                         </t>
  </si>
  <si>
    <t xml:space="preserve"> ≤ 1 %</t>
  </si>
  <si>
    <t xml:space="preserve">Rerata item obat yang diresepkan </t>
  </si>
  <si>
    <t xml:space="preserve"> ≤ 2,6</t>
  </si>
  <si>
    <t>2,6</t>
  </si>
  <si>
    <t>90,4</t>
  </si>
  <si>
    <t>Pengkajian resep,pelayanan resep dan pemberian informasi obat</t>
  </si>
  <si>
    <t>95,4</t>
  </si>
  <si>
    <t>Konseling</t>
  </si>
  <si>
    <t>7,1</t>
  </si>
  <si>
    <t>Pelayanan Informasi Obat</t>
  </si>
  <si>
    <t>93,8</t>
  </si>
  <si>
    <t>2.3.8.Pelayanan laboratorium </t>
  </si>
  <si>
    <t>Kesesuaian jenis pelayanan  laboratorium dengan standar</t>
  </si>
  <si>
    <t>jenis</t>
  </si>
  <si>
    <r>
      <rPr>
        <sz val="12"/>
        <color theme="1"/>
        <rFont val="Tahoma"/>
        <charset val="134"/>
      </rPr>
      <t>Ketepatan waktu tunggu penyerahan hasil pelayanan laboratorium</t>
    </r>
    <r>
      <rPr>
        <u/>
        <sz val="12"/>
        <color theme="1"/>
        <rFont val="Tahoma"/>
        <charset val="134"/>
      </rPr>
      <t xml:space="preserve"> </t>
    </r>
  </si>
  <si>
    <t>menit</t>
  </si>
  <si>
    <t>Kesesuaian hasil pemeriksaan baku mutu internal (PMI)</t>
  </si>
  <si>
    <t>pemeriksaan</t>
  </si>
  <si>
    <t>2.3.9.Pelayanan Rawat Inap</t>
  </si>
  <si>
    <r>
      <rPr>
        <i/>
        <sz val="12"/>
        <color theme="1"/>
        <rFont val="Tahoma"/>
        <charset val="134"/>
      </rPr>
      <t>Bed Occupation Rate</t>
    </r>
    <r>
      <rPr>
        <sz val="12"/>
        <color theme="1"/>
        <rFont val="Tahoma"/>
        <charset val="134"/>
      </rPr>
      <t>(BOR)</t>
    </r>
  </si>
  <si>
    <t xml:space="preserve"> 10% - 60%</t>
  </si>
  <si>
    <t>Bed</t>
  </si>
  <si>
    <t xml:space="preserve">Kelengkapan pengisian rekam medik rawat inap </t>
  </si>
  <si>
    <r>
      <rPr>
        <sz val="13"/>
        <color theme="1"/>
        <rFont val="Calibri"/>
        <charset val="134"/>
      </rPr>
      <t>≤</t>
    </r>
    <r>
      <rPr>
        <sz val="13"/>
        <color theme="1"/>
        <rFont val="Tahoma"/>
        <charset val="134"/>
      </rPr>
      <t xml:space="preserve"> 80%</t>
    </r>
  </si>
  <si>
    <t>Lampiran 11</t>
  </si>
  <si>
    <t>INSTRUMEN PENGHITUNGAN KINERJA MUTU PUSKESMAS JANTI  SEMESTER I TAHUN 2024</t>
  </si>
  <si>
    <t>Pelayanan Kesehatan/Program/Variabel/Sub Variabel Program</t>
  </si>
  <si>
    <t>2.4</t>
  </si>
  <si>
    <t>MUTU</t>
  </si>
  <si>
    <t>2.4.1</t>
  </si>
  <si>
    <t>INDIKATOR NASIONAL MUTU PUSKESMAS</t>
  </si>
  <si>
    <t>1</t>
  </si>
  <si>
    <t>Kepatuhan Kebersihan Tangan</t>
  </si>
  <si>
    <t>≥ 85%</t>
  </si>
  <si>
    <t>Peluang</t>
  </si>
  <si>
    <t>2</t>
  </si>
  <si>
    <t>Kepatuhan Penggunaan Alat Pelindung Diri (APD)</t>
  </si>
  <si>
    <t>Petugas</t>
  </si>
  <si>
    <t>3</t>
  </si>
  <si>
    <t>Kepatuhan Identifikasi Pasien</t>
  </si>
  <si>
    <t>4</t>
  </si>
  <si>
    <t>Keberhasilan Pengobatan Pasien TB Semua Kasus Sensitif Obat (SO)</t>
  </si>
  <si>
    <t>Pasien</t>
  </si>
  <si>
    <t>5</t>
  </si>
  <si>
    <t>Ibu Hamil Yang Mendapatkan Pelayanan ANC Sesuai Standar</t>
  </si>
  <si>
    <t>6</t>
  </si>
  <si>
    <t>Kepuasan Pasien</t>
  </si>
  <si>
    <t>≥ 76.61</t>
  </si>
  <si>
    <t>2.4.2</t>
  </si>
  <si>
    <t>SASARAN KESELAMATAN PASIEN</t>
  </si>
  <si>
    <t>Kepatuhan melakukan komunikasi efektif</t>
  </si>
  <si>
    <t>Pengelolaan obat-obat yang perlu diwaspadai</t>
  </si>
  <si>
    <t>Memastikan lokasi pembedahan yang benar, prosedur yang benar, pembedahan pada pasien yang benar pada tindakan/bedah minor</t>
  </si>
  <si>
    <t>Mengurangi risiko cedera pada pasien akibat terjatuh</t>
  </si>
  <si>
    <t>Dokumen</t>
  </si>
  <si>
    <t>2.4.3</t>
  </si>
  <si>
    <t>PELAPORAN INSIDEN</t>
  </si>
  <si>
    <t>Pelaporan insiden</t>
  </si>
  <si>
    <t xml:space="preserve">Interpretasi rata2  kinerja mutu: </t>
  </si>
  <si>
    <r>
      <rPr>
        <b/>
        <sz val="12"/>
        <color rgb="FF000000"/>
        <rFont val="Tahoma"/>
        <charset val="134"/>
      </rPr>
      <t xml:space="preserve">Target tahun 2024 </t>
    </r>
    <r>
      <rPr>
        <sz val="12"/>
        <color rgb="FF000000"/>
        <rFont val="Tahoma"/>
        <charset val="134"/>
      </rPr>
      <t>(dalam %) atau tahun berjalan</t>
    </r>
  </si>
  <si>
    <r>
      <rPr>
        <b/>
        <sz val="12"/>
        <color rgb="FF000000"/>
        <rFont val="Tahoma"/>
        <charset val="134"/>
      </rPr>
      <t>Total Sasaran</t>
    </r>
    <r>
      <rPr>
        <sz val="12"/>
        <color rgb="FF000000"/>
        <rFont val="Tahoma"/>
        <charset val="134"/>
      </rPr>
      <t xml:space="preserve">: sasaran target keseluruhan (100%), jumlah populasi/area di wilayah kerja </t>
    </r>
  </si>
  <si>
    <r>
      <rPr>
        <b/>
        <sz val="12"/>
        <color rgb="FF000000"/>
        <rFont val="Tahoma"/>
        <charset val="134"/>
      </rPr>
      <t>Target Sasaran</t>
    </r>
    <r>
      <rPr>
        <sz val="12"/>
        <color rgb="FF000000"/>
        <rFont val="Tahoma"/>
        <charset val="134"/>
      </rPr>
      <t xml:space="preserve"> : kolom 3 (Target tahun 2022) dikali kolom 5 (total sasaran), jml sasaran/area yg akan diberi pelayanan oleh Puskesmas</t>
    </r>
  </si>
  <si>
    <r>
      <rPr>
        <b/>
        <sz val="12"/>
        <color rgb="FF000000"/>
        <rFont val="Tahoma"/>
        <charset val="134"/>
      </rPr>
      <t>% cakupan riil :</t>
    </r>
    <r>
      <rPr>
        <sz val="12"/>
        <color rgb="FF000000"/>
        <rFont val="Tahoma"/>
        <charset val="134"/>
      </rPr>
      <t xml:space="preserve"> kolom 7  (pencapaian) dibagi kolom 5 (total sasaran) dikali 100%; cakupan sesungguhnya dari tiap program, dibandingkan dengan total sasaran.</t>
    </r>
  </si>
  <si>
    <r>
      <rPr>
        <b/>
        <sz val="12"/>
        <color rgb="FF000000"/>
        <rFont val="Tahoma"/>
        <charset val="134"/>
      </rPr>
      <t xml:space="preserve">% Kinerja Puskesmas : </t>
    </r>
    <r>
      <rPr>
        <sz val="12"/>
        <color rgb="FF000000"/>
        <rFont val="Tahoma"/>
        <charset val="134"/>
      </rPr>
      <t>pencapaian kinerja Puskesmas dibandingkan Target Sasaran, penilaian ketercapaian target sasaran</t>
    </r>
  </si>
  <si>
    <r>
      <rPr>
        <b/>
        <sz val="12"/>
        <color rgb="FF000000"/>
        <rFont val="Tahoma"/>
        <charset val="134"/>
      </rPr>
      <t>%  Kinerja Sub Variabel</t>
    </r>
    <r>
      <rPr>
        <sz val="12"/>
        <color rgb="FF000000"/>
        <rFont val="Tahoma"/>
        <charset val="134"/>
      </rPr>
      <t>/Variabel/Program Puskesmas : Pencapaian  ( kolom 7) dibagi Target sasaran ( kolom 6) dikali 100%</t>
    </r>
  </si>
  <si>
    <r>
      <rPr>
        <b/>
        <sz val="12"/>
        <color rgb="FF000000"/>
        <rFont val="Tahoma"/>
        <charset val="134"/>
      </rPr>
      <t>% kinerja variabel Puskesmas :</t>
    </r>
    <r>
      <rPr>
        <sz val="12"/>
        <color rgb="FF000000"/>
        <rFont val="Tahoma"/>
        <charset val="134"/>
      </rPr>
      <t xml:space="preserve"> penjumlahan % kinerja subvariabel ( kolom 9) dibagi sejumlah subvariabel</t>
    </r>
  </si>
  <si>
    <r>
      <rPr>
        <b/>
        <sz val="12"/>
        <color rgb="FF000000"/>
        <rFont val="Tahoma"/>
        <charset val="134"/>
      </rPr>
      <t>% kinerja rata2 program :</t>
    </r>
    <r>
      <rPr>
        <sz val="12"/>
        <color rgb="FF000000"/>
        <rFont val="Tahoma"/>
        <charset val="134"/>
      </rPr>
      <t xml:space="preserve"> penjumlahan % kinerja variabel  ( kolom 10) dibagi sejumlah variabel</t>
    </r>
  </si>
  <si>
    <r>
      <rPr>
        <b/>
        <sz val="12"/>
        <color rgb="FF000000"/>
        <rFont val="Tahoma"/>
        <charset val="134"/>
      </rPr>
      <t xml:space="preserve">Rencana Tindak lanjut </t>
    </r>
    <r>
      <rPr>
        <sz val="12"/>
        <color rgb="FF000000"/>
        <rFont val="Tahoma"/>
        <charset val="134"/>
      </rPr>
      <t>: berhubungan dengan analisa akar penyebab masalah</t>
    </r>
  </si>
  <si>
    <t>REKAP KINERJA PUSKESMAS JANTI KOTA MALANG  SEMESTER I TAHUN 2024</t>
  </si>
  <si>
    <t>KINERJA PUSKESMAS JANTI</t>
  </si>
  <si>
    <t>KINERJA PUSKESMAS</t>
  </si>
  <si>
    <t>KINERJA ADMEN</t>
  </si>
  <si>
    <t>ADMEN</t>
  </si>
  <si>
    <t>1.1.</t>
  </si>
  <si>
    <t xml:space="preserve">Manajemen Umum </t>
  </si>
  <si>
    <t>1.2.</t>
  </si>
  <si>
    <t>Manajemen Peralatan dan Sarana Prasarana</t>
  </si>
  <si>
    <t xml:space="preserve">1.3.  </t>
  </si>
  <si>
    <t>Manajemen Keuangan</t>
  </si>
  <si>
    <t>1.4.</t>
  </si>
  <si>
    <t>Manajemen Sumber Daya Manusia</t>
  </si>
  <si>
    <t xml:space="preserve">1.5.  </t>
  </si>
  <si>
    <t>Manajemen Pelayanan Kefarmasian (Pengelolaan obat, vaksin, reagen dan bahan habis pakai)</t>
  </si>
  <si>
    <t xml:space="preserve">KINERJA PROGRAM </t>
  </si>
  <si>
    <t>2.1.1.Pelayanan Promosi Kesehatan   </t>
  </si>
  <si>
    <t xml:space="preserve">2.1.1.1 </t>
  </si>
  <si>
    <t>Pengkajian PHBS (Perilaku Hidup Bersih dan Sehat)  </t>
  </si>
  <si>
    <t>2.1.1.2</t>
  </si>
  <si>
    <t>Tatanan Sehat </t>
  </si>
  <si>
    <t>2.1.1.3</t>
  </si>
  <si>
    <t>Intervensi/ Penyuluhan </t>
  </si>
  <si>
    <t>2.1.1.4</t>
  </si>
  <si>
    <t>Pengembangan UKBM</t>
  </si>
  <si>
    <t xml:space="preserve">2.1.1.5 </t>
  </si>
  <si>
    <t>Pengembangan Desa/Kelurahan Siaga Aktif </t>
  </si>
  <si>
    <t>2.1.1.6</t>
  </si>
  <si>
    <t>Promosi Kesehatan dan Pemberdayaan Masyarakat</t>
  </si>
  <si>
    <t>2.1.2.1</t>
  </si>
  <si>
    <t>Penyehatan Air  </t>
  </si>
  <si>
    <t>2.1.2.2</t>
  </si>
  <si>
    <t>Penyehatan Tempat Pengelolaan Pangan (TPP)</t>
  </si>
  <si>
    <t>2.1.2.3</t>
  </si>
  <si>
    <t>Pembinaan Tempat Fasilitas Umum ( TFU )  </t>
  </si>
  <si>
    <t>2.1.2.4</t>
  </si>
  <si>
    <t>Yankesling (Klinik Sanitasi) </t>
  </si>
  <si>
    <t>2.1.2.5</t>
  </si>
  <si>
    <t>Sanitasi Total Berbasis Masyarakat ( STBM ) = Pemberdayaan Masyarakat </t>
  </si>
  <si>
    <t>2.1.3 Pelayanan Kesehatan Keluarga</t>
  </si>
  <si>
    <t>2.1.3.1</t>
  </si>
  <si>
    <t>Kesehatan Ibu</t>
  </si>
  <si>
    <t>2.1.3.2</t>
  </si>
  <si>
    <t>Kesehatan Bayi </t>
  </si>
  <si>
    <t>2.1.3.3</t>
  </si>
  <si>
    <t>Kesehatan Anak Balita dan Anak Prasekolah </t>
  </si>
  <si>
    <t>2.1.3.4</t>
  </si>
  <si>
    <t>Kesehatan Anak Usia Sekolah dan Remaja </t>
  </si>
  <si>
    <t xml:space="preserve">2.1.3.5  </t>
  </si>
  <si>
    <t>Pelayanan Kesehatan Lansia</t>
  </si>
  <si>
    <t>2.1.3.6</t>
  </si>
  <si>
    <t>Pelayanan Keluarga Berencana (KB) </t>
  </si>
  <si>
    <t>2.1.4.1</t>
  </si>
  <si>
    <t>Pelayanan Gizi Masyarakat</t>
  </si>
  <si>
    <t>2.1.4.2</t>
  </si>
  <si>
    <t>Penanggulangan Gangguan Gizi </t>
  </si>
  <si>
    <t>2.1.4.3</t>
  </si>
  <si>
    <t>Pemantauan Status Gizi</t>
  </si>
  <si>
    <t>2.1.5  Pelayanan Pencegahan dan Pengendalian Penyakit </t>
  </si>
  <si>
    <t>2.1.5.1</t>
  </si>
  <si>
    <t>Diare </t>
  </si>
  <si>
    <t>2.1.5.2</t>
  </si>
  <si>
    <t>Pencegahan dan Penanggulangan Hepatitis B pada Ibu Hamil</t>
  </si>
  <si>
    <t>2.1.5.3</t>
  </si>
  <si>
    <t>ISPA (Infeksi Saluran Pernapasan Akut) </t>
  </si>
  <si>
    <t>2.1.5.4</t>
  </si>
  <si>
    <t>Kusta dan Frambusia</t>
  </si>
  <si>
    <t xml:space="preserve">2.1.5.5 </t>
  </si>
  <si>
    <t>TBC</t>
  </si>
  <si>
    <t>2.1.5.6</t>
  </si>
  <si>
    <t>Pencegahan dan Penanggulangan PMS dan  HIV/AIDS </t>
  </si>
  <si>
    <t>2.1.5.7</t>
  </si>
  <si>
    <t>Demam Berdarah Dengue  (DBD) </t>
  </si>
  <si>
    <t>2.1.5.8</t>
  </si>
  <si>
    <t>Malaria </t>
  </si>
  <si>
    <t>2.1.5.9</t>
  </si>
  <si>
    <t>Pencegahan dan Penanggulangan Rabies </t>
  </si>
  <si>
    <t>2.1.5.10</t>
  </si>
  <si>
    <t xml:space="preserve">Pelayanan Imunisasi </t>
  </si>
  <si>
    <t>2.1.5.11</t>
  </si>
  <si>
    <t>Pengamatan Penyakit (Surveillance Epidemiology)</t>
  </si>
  <si>
    <t>2.1.5.12</t>
  </si>
  <si>
    <t>Pencegahan dan Pengendalian Penyakit Tidak Menular</t>
  </si>
  <si>
    <t>2.2 UKM Pengembangan</t>
  </si>
  <si>
    <t>2.2.1</t>
  </si>
  <si>
    <t>Pelayanan Kesehatan Gigi Masyarakat</t>
  </si>
  <si>
    <t>2.2.2</t>
  </si>
  <si>
    <t>Penanganan Masalah Penyalahgunaan Napza</t>
  </si>
  <si>
    <t>2.2.3</t>
  </si>
  <si>
    <t xml:space="preserve">Kesehatan Matra </t>
  </si>
  <si>
    <t>2.2.4</t>
  </si>
  <si>
    <t>Pelayanan Kesehatan Tradisional</t>
  </si>
  <si>
    <t>2.2.5</t>
  </si>
  <si>
    <t>Pelayanan Kesehatan Olahraga</t>
  </si>
  <si>
    <t>2.2.6</t>
  </si>
  <si>
    <t>Pelayanan Kesehatan Kerja</t>
  </si>
  <si>
    <t>2.2.7</t>
  </si>
  <si>
    <t xml:space="preserve">Kefarmasian </t>
  </si>
  <si>
    <t>2.3 UKP</t>
  </si>
  <si>
    <t>2.3.1</t>
  </si>
  <si>
    <t>Pelayanan Non Rawat Inap</t>
  </si>
  <si>
    <t>2.3.2</t>
  </si>
  <si>
    <t>Pencegahan dan Pengendalian Penyakit Jantung dan Pembuluh Darah</t>
  </si>
  <si>
    <t xml:space="preserve">2.3.3 </t>
  </si>
  <si>
    <t>Pencegahan dan Pengendalian Penyakit Diabetes Melitus dan Gangguan Metabolik</t>
  </si>
  <si>
    <t>2.3.4</t>
  </si>
  <si>
    <t>Pelayanan Kesehatan Gigi dan Mulut</t>
  </si>
  <si>
    <t xml:space="preserve">2.3.5 </t>
  </si>
  <si>
    <t>Rekam Medik Rawat Jalan</t>
  </si>
  <si>
    <t>2.3.6</t>
  </si>
  <si>
    <t>Pelayanan Gawat Darurat</t>
  </si>
  <si>
    <t>2.3.7</t>
  </si>
  <si>
    <t>Pelayanan Kefarmasian</t>
  </si>
  <si>
    <t>2.3.8</t>
  </si>
  <si>
    <t>Pelayanan Laboratorium </t>
  </si>
  <si>
    <t>2.3.9</t>
  </si>
  <si>
    <t>Pelayanan Rawat Inap</t>
  </si>
  <si>
    <t>2.4 MUTU</t>
  </si>
  <si>
    <t>Indikator Nasional Mutu Puskesmas</t>
  </si>
  <si>
    <t>Sasaran Keselamatan Pasien</t>
  </si>
  <si>
    <t>Pelaporan Insiden</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</si>
</sst>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_(* \(#,##0.00\);_(* &quot;-&quot;??_);_(@_)"/>
    <numFmt numFmtId="177" formatCode="_-&quot;Rp&quot;* #,##0.00_-;\-&quot;Rp&quot;* #,##0.00_-;_-&quot;Rp&quot;* &quot;-&quot;??_-;_-@_-"/>
    <numFmt numFmtId="178" formatCode="_(* #,##0_);_(* \(#,##0\);_(* &quot;-&quot;_);_(@_)"/>
    <numFmt numFmtId="179" formatCode="_-&quot;Rp&quot;* #,##0_-;\-&quot;Rp&quot;* #,##0_-;_-&quot;Rp&quot;* &quot;-&quot;??_-;_-@_-"/>
    <numFmt numFmtId="180" formatCode="0.0"/>
    <numFmt numFmtId="181" formatCode="dd\-mmm"/>
    <numFmt numFmtId="182" formatCode="0.000"/>
    <numFmt numFmtId="183" formatCode="dd\-mmm\-yy"/>
  </numFmts>
  <fonts count="63">
    <font>
      <sz val="11"/>
      <color theme="1"/>
      <name val="Calibri"/>
      <charset val="134"/>
      <scheme val="minor"/>
    </font>
    <font>
      <b/>
      <sz val="12"/>
      <color rgb="FF000000"/>
      <name val="Tahoma"/>
      <charset val="134"/>
    </font>
    <font>
      <sz val="12"/>
      <color rgb="FF000000"/>
      <name val="Tahoma"/>
      <charset val="134"/>
    </font>
    <font>
      <sz val="11"/>
      <color theme="1"/>
      <name val="Calibri"/>
      <charset val="134"/>
    </font>
    <font>
      <sz val="11"/>
      <name val="Calibri"/>
      <charset val="134"/>
    </font>
    <font>
      <b/>
      <sz val="14"/>
      <color theme="1"/>
      <name val="Calibri"/>
      <charset val="134"/>
    </font>
    <font>
      <b/>
      <sz val="11"/>
      <color theme="1"/>
      <name val="Calibri"/>
      <charset val="134"/>
    </font>
    <font>
      <b/>
      <sz val="12"/>
      <color theme="1"/>
      <name val="Tahoma"/>
      <charset val="134"/>
    </font>
    <font>
      <sz val="12"/>
      <color theme="1"/>
      <name val="Tahoma"/>
      <charset val="134"/>
    </font>
    <font>
      <sz val="12"/>
      <color theme="1"/>
      <name val="Calibri"/>
      <charset val="134"/>
    </font>
    <font>
      <b/>
      <sz val="14"/>
      <color theme="1"/>
      <name val="Tahoma"/>
      <charset val="134"/>
    </font>
    <font>
      <b/>
      <sz val="13"/>
      <color theme="1"/>
      <name val="Tahoma"/>
      <charset val="134"/>
    </font>
    <font>
      <sz val="13"/>
      <color theme="1"/>
      <name val="Calibri"/>
      <charset val="134"/>
      <scheme val="minor"/>
    </font>
    <font>
      <sz val="13"/>
      <color theme="1"/>
      <name val="Tahoma"/>
      <charset val="134"/>
    </font>
    <font>
      <sz val="10"/>
      <color theme="1"/>
      <name val="Tahoma"/>
      <charset val="134"/>
    </font>
    <font>
      <sz val="10"/>
      <color rgb="FF000000"/>
      <name val="Tahoma"/>
      <charset val="134"/>
    </font>
    <font>
      <sz val="13"/>
      <color rgb="FF000000"/>
      <name val="Tahoma"/>
      <charset val="134"/>
    </font>
    <font>
      <sz val="13"/>
      <color theme="1"/>
      <name val="Calibri"/>
      <charset val="134"/>
    </font>
    <font>
      <sz val="11"/>
      <color rgb="FF000000"/>
      <name val="Tahoma"/>
      <charset val="134"/>
    </font>
    <font>
      <sz val="10"/>
      <color theme="1"/>
      <name val="Calibri"/>
      <charset val="134"/>
      <scheme val="minor"/>
    </font>
    <font>
      <sz val="11"/>
      <color rgb="FF000000"/>
      <name val="Calibri"/>
      <charset val="134"/>
    </font>
    <font>
      <sz val="12"/>
      <color theme="1"/>
      <name val="Arial"/>
      <charset val="134"/>
    </font>
    <font>
      <sz val="14"/>
      <color theme="1"/>
      <name val="Calibri"/>
      <charset val="134"/>
    </font>
    <font>
      <sz val="14"/>
      <color theme="1"/>
      <name val="Calibri"/>
      <charset val="134"/>
      <scheme val="minor"/>
    </font>
    <font>
      <b/>
      <sz val="14"/>
      <color theme="1"/>
      <name val="Times New Roman"/>
      <charset val="134"/>
    </font>
    <font>
      <sz val="14"/>
      <color theme="1"/>
      <name val="Tahoma"/>
      <charset val="134"/>
    </font>
    <font>
      <i/>
      <sz val="12"/>
      <color theme="1"/>
      <name val="Tahoma"/>
      <charset val="134"/>
    </font>
    <font>
      <b/>
      <sz val="14"/>
      <color rgb="FF000000"/>
      <name val="Tahoma"/>
      <charset val="134"/>
    </font>
    <font>
      <i/>
      <sz val="14"/>
      <color theme="1"/>
      <name val="Tahoma"/>
      <charset val="134"/>
    </font>
    <font>
      <sz val="14"/>
      <color rgb="FFFF0000"/>
      <name val="Tahoma"/>
      <charset val="134"/>
    </font>
    <font>
      <sz val="11"/>
      <color theme="1"/>
      <name val="Tahoma"/>
      <charset val="134"/>
    </font>
    <font>
      <sz val="9"/>
      <color rgb="FF1F1F1F"/>
      <name val="&quot;Google Sans&quot;"/>
      <charset val="134"/>
    </font>
    <font>
      <sz val="11"/>
      <color rgb="FF1F1F1F"/>
      <name val="Tahoma"/>
      <charset val="134"/>
    </font>
    <font>
      <sz val="11"/>
      <color rgb="FF1F1F1F"/>
      <name val="Calibri"/>
      <charset val="134"/>
    </font>
    <font>
      <sz val="14"/>
      <color rgb="FF000000"/>
      <name val="Tahoma"/>
      <charset val="134"/>
    </font>
    <font>
      <sz val="14"/>
      <color theme="1"/>
      <name val="Arial"/>
      <charset val="134"/>
    </font>
    <font>
      <u/>
      <sz val="12"/>
      <color theme="1"/>
      <name val="Tahoma"/>
      <charset val="134"/>
    </font>
    <font>
      <sz val="12"/>
      <color rgb="FFFF0000"/>
      <name val="Tahoma"/>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i/>
      <sz val="12"/>
      <color rgb="FF000000"/>
      <name val="Tahoma"/>
      <charset val="134"/>
    </font>
    <font>
      <b/>
      <sz val="11"/>
      <color theme="1"/>
      <name val="Tahoma"/>
      <charset val="134"/>
    </font>
    <font>
      <u/>
      <sz val="12"/>
      <color rgb="FF000000"/>
      <name val="Tahoma"/>
      <charset val="134"/>
    </font>
    <font>
      <u/>
      <sz val="14"/>
      <color theme="1"/>
      <name val="Tahoma"/>
      <charset val="134"/>
    </font>
    <font>
      <strike/>
      <sz val="12"/>
      <color theme="1"/>
      <name val="Tahoma"/>
      <charset val="134"/>
    </font>
    <font>
      <sz val="11"/>
      <color rgb="FF000000"/>
      <name val="Calibri"/>
      <charset val="1"/>
      <scheme val="minor"/>
    </font>
  </fonts>
  <fills count="43">
    <fill>
      <patternFill patternType="none"/>
    </fill>
    <fill>
      <patternFill patternType="gray125"/>
    </fill>
    <fill>
      <patternFill patternType="solid">
        <fgColor rgb="FF8DB3E2"/>
        <bgColor rgb="FF8DB3E2"/>
      </patternFill>
    </fill>
    <fill>
      <patternFill patternType="solid">
        <fgColor rgb="FFD6E3BC"/>
        <bgColor rgb="FFD6E3BC"/>
      </patternFill>
    </fill>
    <fill>
      <patternFill patternType="solid">
        <fgColor rgb="FFD8D8D8"/>
        <bgColor rgb="FFD8D8D8"/>
      </patternFill>
    </fill>
    <fill>
      <patternFill patternType="solid">
        <fgColor rgb="FFFBD4B4"/>
        <bgColor rgb="FFFBD4B4"/>
      </patternFill>
    </fill>
    <fill>
      <patternFill patternType="solid">
        <fgColor theme="0"/>
        <bgColor theme="0"/>
      </patternFill>
    </fill>
    <fill>
      <patternFill patternType="solid">
        <fgColor rgb="FF00B050"/>
        <bgColor rgb="FF00B050"/>
      </patternFill>
    </fill>
    <fill>
      <patternFill patternType="solid">
        <fgColor rgb="FFFFFF00"/>
        <bgColor rgb="FFFFFF00"/>
      </patternFill>
    </fill>
    <fill>
      <patternFill patternType="solid">
        <fgColor rgb="FFFFFFFF"/>
        <bgColor rgb="FFFFFFFF"/>
      </patternFill>
    </fill>
    <fill>
      <patternFill patternType="solid">
        <fgColor rgb="FFC4BD97"/>
        <bgColor rgb="FFC4BD97"/>
      </patternFill>
    </fill>
    <fill>
      <patternFill patternType="solid">
        <fgColor rgb="FF92D050"/>
        <bgColor rgb="FF92D05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12" borderId="1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5" applyNumberFormat="0" applyFill="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5" fillId="0" borderId="0" applyNumberFormat="0" applyFill="0" applyBorder="0" applyAlignment="0" applyProtection="0">
      <alignment vertical="center"/>
    </xf>
    <xf numFmtId="0" fontId="46" fillId="13" borderId="17" applyNumberFormat="0" applyAlignment="0" applyProtection="0">
      <alignment vertical="center"/>
    </xf>
    <xf numFmtId="0" fontId="47" fillId="14" borderId="18" applyNumberFormat="0" applyAlignment="0" applyProtection="0">
      <alignment vertical="center"/>
    </xf>
    <xf numFmtId="0" fontId="48" fillId="14" borderId="17" applyNumberFormat="0" applyAlignment="0" applyProtection="0">
      <alignment vertical="center"/>
    </xf>
    <xf numFmtId="0" fontId="49" fillId="15" borderId="19" applyNumberFormat="0" applyAlignment="0" applyProtection="0">
      <alignment vertical="center"/>
    </xf>
    <xf numFmtId="0" fontId="50" fillId="0" borderId="20" applyNumberFormat="0" applyFill="0" applyAlignment="0" applyProtection="0">
      <alignment vertical="center"/>
    </xf>
    <xf numFmtId="0" fontId="51" fillId="0" borderId="21" applyNumberFormat="0" applyFill="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6" fillId="36" borderId="0" applyNumberFormat="0" applyBorder="0" applyAlignment="0" applyProtection="0">
      <alignment vertical="center"/>
    </xf>
    <xf numFmtId="0" fontId="56" fillId="37" borderId="0" applyNumberFormat="0" applyBorder="0" applyAlignment="0" applyProtection="0">
      <alignment vertical="center"/>
    </xf>
    <xf numFmtId="0" fontId="55" fillId="38" borderId="0" applyNumberFormat="0" applyBorder="0" applyAlignment="0" applyProtection="0">
      <alignment vertical="center"/>
    </xf>
    <xf numFmtId="0" fontId="55" fillId="39" borderId="0" applyNumberFormat="0" applyBorder="0" applyAlignment="0" applyProtection="0">
      <alignment vertical="center"/>
    </xf>
    <xf numFmtId="0" fontId="56" fillId="40" borderId="0" applyNumberFormat="0" applyBorder="0" applyAlignment="0" applyProtection="0">
      <alignment vertical="center"/>
    </xf>
    <xf numFmtId="0" fontId="56" fillId="41" borderId="0" applyNumberFormat="0" applyBorder="0" applyAlignment="0" applyProtection="0">
      <alignment vertical="center"/>
    </xf>
    <xf numFmtId="0" fontId="55" fillId="42" borderId="0" applyNumberFormat="0" applyBorder="0" applyAlignment="0" applyProtection="0">
      <alignment vertical="center"/>
    </xf>
  </cellStyleXfs>
  <cellXfs count="378">
    <xf numFmtId="0" fontId="0" fillId="0" borderId="0" xfId="0"/>
    <xf numFmtId="0" fontId="0" fillId="0" borderId="0" xfId="0" applyFont="1"/>
    <xf numFmtId="0" fontId="1" fillId="0" borderId="0" xfId="0" applyFont="1" applyAlignment="1">
      <alignment horizontal="center" wrapText="1"/>
    </xf>
    <xf numFmtId="0" fontId="2"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4" fillId="0" borderId="2" xfId="0" applyFont="1" applyBorder="1"/>
    <xf numFmtId="0" fontId="1" fillId="2" borderId="3" xfId="0" applyFont="1" applyFill="1" applyBorder="1" applyAlignment="1">
      <alignment horizontal="left" vertical="center" wrapText="1"/>
    </xf>
    <xf numFmtId="0" fontId="4" fillId="0" borderId="4" xfId="0" applyFont="1" applyBorder="1"/>
    <xf numFmtId="2" fontId="5" fillId="2" borderId="5" xfId="0" applyNumberFormat="1" applyFont="1" applyFill="1" applyBorder="1" applyAlignment="1">
      <alignment horizontal="center"/>
    </xf>
    <xf numFmtId="0" fontId="1" fillId="3" borderId="3" xfId="0" applyFont="1" applyFill="1" applyBorder="1" applyAlignment="1">
      <alignment horizontal="left" vertical="center" wrapText="1"/>
    </xf>
    <xf numFmtId="1" fontId="6" fillId="3" borderId="5" xfId="0" applyNumberFormat="1" applyFont="1" applyFill="1" applyBorder="1" applyAlignment="1">
      <alignment horizontal="center"/>
    </xf>
    <xf numFmtId="0" fontId="1" fillId="0" borderId="5" xfId="0" applyFont="1" applyBorder="1" applyAlignment="1">
      <alignment horizontal="left" vertical="center" wrapText="1"/>
    </xf>
    <xf numFmtId="1" fontId="3" fillId="0" borderId="5" xfId="0" applyNumberFormat="1" applyFont="1" applyBorder="1" applyAlignment="1">
      <alignment horizontal="right"/>
    </xf>
    <xf numFmtId="0" fontId="1" fillId="0" borderId="5" xfId="0" applyFont="1" applyBorder="1" applyAlignment="1">
      <alignment horizontal="left" vertical="center"/>
    </xf>
    <xf numFmtId="0" fontId="1" fillId="0" borderId="5" xfId="0" applyFont="1" applyBorder="1" applyAlignment="1">
      <alignment vertical="center"/>
    </xf>
    <xf numFmtId="0" fontId="1" fillId="0" borderId="5" xfId="0" applyFont="1" applyBorder="1" applyAlignment="1">
      <alignment vertical="top" wrapText="1"/>
    </xf>
    <xf numFmtId="0" fontId="7" fillId="0" borderId="5" xfId="0" applyFont="1" applyBorder="1" applyAlignment="1">
      <alignment vertical="center" wrapText="1"/>
    </xf>
    <xf numFmtId="0" fontId="7" fillId="3" borderId="3" xfId="0" applyFont="1" applyFill="1" applyBorder="1" applyAlignment="1">
      <alignment horizontal="left" vertical="center" wrapText="1"/>
    </xf>
    <xf numFmtId="0" fontId="7" fillId="0" borderId="5" xfId="0" applyFont="1" applyBorder="1" applyAlignment="1">
      <alignment vertical="center"/>
    </xf>
    <xf numFmtId="0" fontId="7" fillId="0" borderId="5" xfId="0" applyFont="1" applyBorder="1" applyAlignment="1">
      <alignment horizontal="center" vertical="center"/>
    </xf>
    <xf numFmtId="1" fontId="3" fillId="0" borderId="5" xfId="0" applyNumberFormat="1" applyFont="1" applyBorder="1"/>
    <xf numFmtId="0" fontId="7" fillId="0" borderId="5" xfId="0" applyFont="1" applyBorder="1" applyAlignment="1">
      <alignment vertical="top"/>
    </xf>
    <xf numFmtId="0" fontId="7" fillId="0" borderId="5" xfId="0" applyFont="1" applyBorder="1" applyAlignment="1">
      <alignment horizontal="left" vertical="top"/>
    </xf>
    <xf numFmtId="0" fontId="7" fillId="0" borderId="5" xfId="0" applyFont="1" applyBorder="1" applyAlignment="1">
      <alignment horizontal="center" vertical="top"/>
    </xf>
    <xf numFmtId="1" fontId="3" fillId="4" borderId="5" xfId="0" applyNumberFormat="1" applyFont="1" applyFill="1" applyBorder="1"/>
    <xf numFmtId="0" fontId="7" fillId="0" borderId="5" xfId="0" applyFont="1" applyBorder="1" applyAlignment="1">
      <alignment vertical="top" wrapText="1"/>
    </xf>
    <xf numFmtId="35" fontId="7" fillId="0" borderId="5" xfId="0" applyNumberFormat="1" applyFont="1" applyBorder="1" applyAlignment="1">
      <alignment horizontal="left" vertical="top"/>
    </xf>
    <xf numFmtId="0" fontId="7" fillId="0" borderId="5" xfId="0" applyFont="1" applyBorder="1" applyAlignment="1">
      <alignment horizontal="left" vertical="top" wrapText="1"/>
    </xf>
    <xf numFmtId="35" fontId="7" fillId="0" borderId="3" xfId="0" applyNumberFormat="1"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left" vertical="center" wrapText="1"/>
    </xf>
    <xf numFmtId="1" fontId="3" fillId="5" borderId="5" xfId="0" applyNumberFormat="1" applyFont="1" applyFill="1" applyBorder="1"/>
    <xf numFmtId="0" fontId="7" fillId="0" borderId="5" xfId="0" applyFont="1" applyBorder="1"/>
    <xf numFmtId="0" fontId="7" fillId="0" borderId="5" xfId="0" applyFont="1" applyBorder="1" applyAlignment="1">
      <alignment horizontal="left"/>
    </xf>
    <xf numFmtId="35" fontId="7" fillId="0" borderId="5" xfId="0" applyNumberFormat="1" applyFont="1" applyBorder="1" applyAlignment="1">
      <alignment horizontal="left" vertical="top" wrapText="1"/>
    </xf>
    <xf numFmtId="1" fontId="6" fillId="0" borderId="5" xfId="0" applyNumberFormat="1" applyFont="1" applyBorder="1"/>
    <xf numFmtId="0" fontId="6" fillId="0" borderId="0" xfId="0" applyFont="1"/>
    <xf numFmtId="0" fontId="7" fillId="0" borderId="0" xfId="0" applyFont="1" applyAlignment="1">
      <alignment horizontal="right" vertical="center"/>
    </xf>
    <xf numFmtId="0" fontId="7" fillId="0" borderId="0" xfId="0" applyFont="1" applyAlignment="1">
      <alignment horizontal="center" vertical="center" wrapText="1"/>
    </xf>
    <xf numFmtId="0" fontId="8" fillId="0" borderId="0" xfId="0" applyFont="1" applyAlignment="1">
      <alignment horizontal="center"/>
    </xf>
    <xf numFmtId="0" fontId="8"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2" fillId="0" borderId="5" xfId="0" applyFont="1" applyBorder="1" applyAlignment="1">
      <alignment horizontal="center" vertical="center" wrapText="1"/>
    </xf>
    <xf numFmtId="0" fontId="7" fillId="0" borderId="5" xfId="0" applyFont="1" applyBorder="1" applyAlignment="1">
      <alignment horizontal="left" vertical="center"/>
    </xf>
    <xf numFmtId="35" fontId="7" fillId="0" borderId="5" xfId="0" applyNumberFormat="1" applyFont="1" applyBorder="1" applyAlignment="1">
      <alignment horizontal="center" vertical="center" wrapText="1"/>
    </xf>
    <xf numFmtId="180" fontId="8" fillId="0" borderId="5" xfId="0" applyNumberFormat="1" applyFont="1" applyBorder="1" applyAlignment="1">
      <alignment horizontal="center" vertical="center"/>
    </xf>
    <xf numFmtId="35"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xf>
    <xf numFmtId="9" fontId="8" fillId="0" borderId="5" xfId="0" applyNumberFormat="1" applyFont="1" applyBorder="1" applyAlignment="1">
      <alignment horizontal="center" vertical="center" wrapText="1"/>
    </xf>
    <xf numFmtId="35" fontId="7" fillId="0" borderId="5" xfId="0" applyNumberFormat="1" applyFont="1" applyBorder="1" applyAlignment="1">
      <alignment horizontal="center" vertical="center"/>
    </xf>
    <xf numFmtId="35" fontId="8" fillId="0" borderId="5" xfId="0" applyNumberFormat="1" applyFont="1" applyBorder="1" applyAlignment="1">
      <alignment horizontal="center" vertical="center"/>
    </xf>
    <xf numFmtId="9" fontId="8" fillId="0" borderId="5" xfId="0" applyNumberFormat="1" applyFont="1" applyBorder="1" applyAlignment="1">
      <alignment horizontal="center" vertical="center"/>
    </xf>
    <xf numFmtId="0" fontId="8" fillId="0" borderId="5" xfId="0" applyFont="1" applyBorder="1" applyAlignment="1">
      <alignment vertical="center" wrapText="1"/>
    </xf>
    <xf numFmtId="0" fontId="3" fillId="0" borderId="0" xfId="0" applyFont="1" applyAlignment="1">
      <alignment horizontal="center"/>
    </xf>
    <xf numFmtId="0" fontId="8" fillId="0" borderId="3" xfId="0" applyFont="1" applyBorder="1" applyAlignment="1">
      <alignment horizontal="center" wrapText="1"/>
    </xf>
    <xf numFmtId="0" fontId="9" fillId="0" borderId="0" xfId="0" applyFont="1"/>
    <xf numFmtId="0" fontId="2" fillId="0" borderId="5" xfId="0" applyFont="1" applyBorder="1" applyAlignment="1">
      <alignment horizontal="left" vertical="center" wrapText="1"/>
    </xf>
    <xf numFmtId="9" fontId="8" fillId="0" borderId="5" xfId="0" applyNumberFormat="1" applyFont="1" applyBorder="1" applyAlignment="1">
      <alignment horizontal="center" wrapText="1"/>
    </xf>
    <xf numFmtId="0" fontId="8" fillId="0" borderId="5" xfId="0" applyFont="1" applyBorder="1" applyAlignment="1">
      <alignment horizontal="center" wrapText="1"/>
    </xf>
    <xf numFmtId="0" fontId="2" fillId="0" borderId="6" xfId="0" applyFont="1" applyBorder="1" applyAlignment="1">
      <alignment horizontal="left" vertical="center"/>
    </xf>
    <xf numFmtId="0" fontId="8" fillId="0" borderId="6" xfId="0" applyFont="1" applyBorder="1" applyAlignment="1">
      <alignment horizontal="center"/>
    </xf>
    <xf numFmtId="0" fontId="8" fillId="0" borderId="7" xfId="0" applyFont="1" applyBorder="1"/>
    <xf numFmtId="0" fontId="8" fillId="0" borderId="7" xfId="0" applyFont="1" applyBorder="1" applyAlignment="1">
      <alignment horizontal="center" vertical="center"/>
    </xf>
    <xf numFmtId="0" fontId="2" fillId="0" borderId="7" xfId="0" applyFont="1" applyBorder="1" applyAlignment="1">
      <alignment horizontal="center" vertical="center"/>
    </xf>
    <xf numFmtId="0" fontId="8" fillId="0" borderId="5" xfId="0" applyFont="1" applyBorder="1" applyAlignment="1">
      <alignment horizontal="center"/>
    </xf>
    <xf numFmtId="0" fontId="2" fillId="0" borderId="6" xfId="0" applyFont="1" applyBorder="1" applyAlignment="1">
      <alignment horizontal="center" vertical="center"/>
    </xf>
    <xf numFmtId="0" fontId="2" fillId="0" borderId="8" xfId="0" applyFont="1" applyBorder="1" applyAlignment="1">
      <alignment horizontal="left" vertical="center" wrapText="1"/>
    </xf>
    <xf numFmtId="0" fontId="2" fillId="0" borderId="6" xfId="0" applyFont="1" applyBorder="1" applyAlignment="1">
      <alignment vertical="center"/>
    </xf>
    <xf numFmtId="0" fontId="8" fillId="0" borderId="6" xfId="0" applyFont="1" applyBorder="1"/>
    <xf numFmtId="181" fontId="8" fillId="0" borderId="5" xfId="0" applyNumberFormat="1" applyFont="1" applyBorder="1" applyAlignment="1">
      <alignment horizontal="center"/>
    </xf>
    <xf numFmtId="0" fontId="2" fillId="0" borderId="5" xfId="0" applyFont="1" applyBorder="1" applyAlignment="1">
      <alignment horizontal="left" vertical="center"/>
    </xf>
    <xf numFmtId="0" fontId="8" fillId="0" borderId="5" xfId="0" applyFont="1" applyBorder="1"/>
    <xf numFmtId="0" fontId="8" fillId="0" borderId="3" xfId="0" applyFont="1" applyBorder="1" applyAlignment="1">
      <alignment horizontal="center"/>
    </xf>
    <xf numFmtId="0" fontId="8" fillId="0" borderId="3" xfId="0" applyFont="1" applyBorder="1" applyAlignment="1">
      <alignment horizontal="center" vertical="center" wrapText="1"/>
    </xf>
    <xf numFmtId="0" fontId="4" fillId="0" borderId="6" xfId="0" applyFont="1" applyBorder="1"/>
    <xf numFmtId="0" fontId="8" fillId="6" borderId="1" xfId="0" applyFont="1" applyFill="1" applyBorder="1" applyAlignment="1">
      <alignment horizontal="center" vertical="center" wrapText="1"/>
    </xf>
    <xf numFmtId="180" fontId="8" fillId="7" borderId="5" xfId="0" applyNumberFormat="1" applyFont="1" applyFill="1" applyBorder="1" applyAlignment="1">
      <alignment horizontal="center" vertical="center"/>
    </xf>
    <xf numFmtId="0" fontId="3" fillId="0" borderId="5" xfId="0" applyFont="1" applyBorder="1" applyAlignment="1">
      <alignment vertical="center"/>
    </xf>
    <xf numFmtId="180" fontId="8" fillId="8" borderId="5" xfId="0" applyNumberFormat="1" applyFont="1" applyFill="1" applyBorder="1" applyAlignment="1">
      <alignment horizontal="center" vertical="center"/>
    </xf>
    <xf numFmtId="180" fontId="8" fillId="0" borderId="9" xfId="0" applyNumberFormat="1" applyFont="1" applyBorder="1" applyAlignment="1">
      <alignment horizontal="center" vertical="center" wrapText="1"/>
    </xf>
    <xf numFmtId="180" fontId="8" fillId="0" borderId="5" xfId="0" applyNumberFormat="1" applyFont="1" applyBorder="1" applyAlignment="1">
      <alignment vertical="center"/>
    </xf>
    <xf numFmtId="0" fontId="8" fillId="0" borderId="4" xfId="0" applyFont="1" applyBorder="1"/>
    <xf numFmtId="0" fontId="8" fillId="0" borderId="0" xfId="0" applyFont="1" applyAlignment="1">
      <alignment horizontal="right" vertical="center"/>
    </xf>
    <xf numFmtId="0" fontId="7" fillId="0" borderId="0" xfId="0" applyFont="1" applyAlignment="1">
      <alignment vertical="center" wrapText="1"/>
    </xf>
    <xf numFmtId="0" fontId="10" fillId="0" borderId="0" xfId="0" applyFont="1" applyAlignment="1">
      <alignment horizontal="center" vertical="top" wrapText="1"/>
    </xf>
    <xf numFmtId="0" fontId="11" fillId="0" borderId="0" xfId="0" applyFont="1" applyAlignment="1">
      <alignment vertical="top" wrapText="1"/>
    </xf>
    <xf numFmtId="0" fontId="12" fillId="0" borderId="0" xfId="0" applyFont="1"/>
    <xf numFmtId="0" fontId="13" fillId="0" borderId="1" xfId="0" applyFont="1" applyBorder="1" applyAlignment="1">
      <alignment horizontal="center" vertical="center" wrapText="1"/>
    </xf>
    <xf numFmtId="0" fontId="14" fillId="0" borderId="5" xfId="0" applyFont="1" applyBorder="1" applyAlignment="1">
      <alignment horizontal="center" vertical="center"/>
    </xf>
    <xf numFmtId="0" fontId="15"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5" xfId="0" applyFont="1" applyBorder="1" applyAlignment="1">
      <alignment vertical="top" wrapText="1"/>
    </xf>
    <xf numFmtId="0" fontId="17" fillId="0" borderId="5" xfId="0" applyFont="1" applyBorder="1"/>
    <xf numFmtId="1" fontId="13" fillId="0" borderId="5" xfId="0" applyNumberFormat="1" applyFont="1" applyBorder="1" applyAlignment="1">
      <alignment vertical="top"/>
    </xf>
    <xf numFmtId="180" fontId="13" fillId="0" borderId="5" xfId="0" applyNumberFormat="1" applyFont="1" applyBorder="1" applyAlignment="1">
      <alignment vertical="top"/>
    </xf>
    <xf numFmtId="0" fontId="8" fillId="0" borderId="5" xfId="0" applyFont="1" applyBorder="1" applyAlignment="1">
      <alignment horizontal="center" vertical="top" wrapText="1"/>
    </xf>
    <xf numFmtId="0" fontId="8" fillId="0" borderId="5" xfId="0" applyFont="1" applyBorder="1" applyAlignment="1">
      <alignment vertical="top" wrapText="1"/>
    </xf>
    <xf numFmtId="0" fontId="13" fillId="0" borderId="5" xfId="0" applyFont="1" applyBorder="1" applyAlignment="1">
      <alignment horizontal="center" vertical="top" wrapText="1"/>
    </xf>
    <xf numFmtId="0" fontId="13" fillId="0" borderId="5" xfId="0" applyFont="1" applyBorder="1" applyAlignment="1">
      <alignment horizontal="center" vertical="top"/>
    </xf>
    <xf numFmtId="1" fontId="13" fillId="0" borderId="5" xfId="0" applyNumberFormat="1" applyFont="1" applyBorder="1" applyAlignment="1">
      <alignment horizontal="center" vertical="top"/>
    </xf>
    <xf numFmtId="180" fontId="13" fillId="0" borderId="5" xfId="0" applyNumberFormat="1" applyFont="1" applyBorder="1" applyAlignment="1">
      <alignment horizontal="center" vertical="top"/>
    </xf>
    <xf numFmtId="9" fontId="13" fillId="0" borderId="5" xfId="0" applyNumberFormat="1" applyFont="1" applyBorder="1" applyAlignment="1">
      <alignment horizontal="center" vertical="top" wrapText="1"/>
    </xf>
    <xf numFmtId="182" fontId="13" fillId="0" borderId="5" xfId="0" applyNumberFormat="1" applyFont="1" applyBorder="1" applyAlignment="1">
      <alignment horizontal="center" vertical="top"/>
    </xf>
    <xf numFmtId="0" fontId="8" fillId="0" borderId="5" xfId="0" applyFont="1" applyBorder="1" applyAlignment="1">
      <alignment horizontal="center" vertical="top"/>
    </xf>
    <xf numFmtId="0" fontId="13" fillId="0" borderId="4" xfId="0" applyFont="1" applyBorder="1" applyAlignment="1">
      <alignment horizontal="center" vertical="top"/>
    </xf>
    <xf numFmtId="1" fontId="16" fillId="0" borderId="5" xfId="0" applyNumberFormat="1" applyFont="1" applyBorder="1" applyAlignment="1">
      <alignment horizontal="center" vertical="top"/>
    </xf>
    <xf numFmtId="180" fontId="16" fillId="0" borderId="5" xfId="0" applyNumberFormat="1" applyFont="1" applyBorder="1" applyAlignment="1">
      <alignment horizontal="center" vertical="top"/>
    </xf>
    <xf numFmtId="1" fontId="18" fillId="0" borderId="5" xfId="0" applyNumberFormat="1" applyFont="1" applyBorder="1" applyAlignment="1">
      <alignment horizontal="center" vertical="top"/>
    </xf>
    <xf numFmtId="0" fontId="7" fillId="0" borderId="5" xfId="0" applyFont="1" applyBorder="1" applyAlignment="1">
      <alignment horizontal="center" vertical="top" wrapText="1"/>
    </xf>
    <xf numFmtId="0" fontId="2" fillId="0" borderId="0" xfId="0" applyFont="1" applyAlignment="1">
      <alignment horizontal="left" vertical="center"/>
    </xf>
    <xf numFmtId="0" fontId="8" fillId="0" borderId="3" xfId="0" applyFont="1" applyBorder="1" applyAlignment="1">
      <alignment horizontal="left" wrapText="1"/>
    </xf>
    <xf numFmtId="0" fontId="13" fillId="0" borderId="8" xfId="0" applyFont="1" applyBorder="1" applyAlignment="1">
      <alignment wrapText="1"/>
    </xf>
    <xf numFmtId="0" fontId="17" fillId="0" borderId="0" xfId="0" applyFont="1"/>
    <xf numFmtId="0" fontId="2" fillId="0" borderId="3" xfId="0" applyFont="1" applyBorder="1" applyAlignment="1">
      <alignment horizontal="left" vertical="center" wrapText="1"/>
    </xf>
    <xf numFmtId="9" fontId="13" fillId="0" borderId="5" xfId="0" applyNumberFormat="1" applyFont="1" applyBorder="1" applyAlignment="1">
      <alignment horizontal="center" wrapText="1"/>
    </xf>
    <xf numFmtId="0" fontId="13" fillId="0" borderId="5" xfId="0" applyFont="1" applyBorder="1" applyAlignment="1">
      <alignment horizontal="center" wrapText="1"/>
    </xf>
    <xf numFmtId="0" fontId="13" fillId="0" borderId="0" xfId="0" applyFont="1"/>
    <xf numFmtId="0" fontId="8" fillId="0" borderId="5" xfId="0" applyFont="1" applyBorder="1" applyAlignment="1">
      <alignment wrapText="1"/>
    </xf>
    <xf numFmtId="0" fontId="13" fillId="0" borderId="6" xfId="0" applyFont="1" applyBorder="1"/>
    <xf numFmtId="0" fontId="13" fillId="0" borderId="7" xfId="0" applyFont="1" applyBorder="1"/>
    <xf numFmtId="0" fontId="13" fillId="0" borderId="7"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left" vertical="center"/>
    </xf>
    <xf numFmtId="0" fontId="16" fillId="0" borderId="6" xfId="0" applyFont="1" applyBorder="1" applyAlignment="1">
      <alignment vertical="center"/>
    </xf>
    <xf numFmtId="0" fontId="16" fillId="0" borderId="6" xfId="0" applyFont="1" applyBorder="1" applyAlignment="1">
      <alignment horizontal="center"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9" fillId="0" borderId="0" xfId="0" applyFont="1"/>
    <xf numFmtId="180" fontId="16" fillId="7" borderId="5" xfId="0" applyNumberFormat="1" applyFont="1" applyFill="1" applyBorder="1" applyAlignment="1">
      <alignment horizontal="center" vertical="center" wrapText="1"/>
    </xf>
    <xf numFmtId="180" fontId="13" fillId="8" borderId="5" xfId="0" applyNumberFormat="1" applyFont="1" applyFill="1" applyBorder="1" applyAlignment="1">
      <alignment vertical="top"/>
    </xf>
    <xf numFmtId="0" fontId="3" fillId="0" borderId="5" xfId="0" applyFont="1" applyBorder="1"/>
    <xf numFmtId="180" fontId="13" fillId="0" borderId="9" xfId="0" applyNumberFormat="1" applyFont="1" applyBorder="1" applyAlignment="1">
      <alignment horizontal="center" vertical="top" wrapText="1"/>
    </xf>
    <xf numFmtId="180" fontId="13" fillId="0" borderId="9" xfId="0" applyNumberFormat="1" applyFont="1" applyBorder="1" applyAlignment="1">
      <alignment horizontal="center" vertical="top"/>
    </xf>
    <xf numFmtId="180" fontId="13" fillId="8" borderId="5" xfId="0" applyNumberFormat="1" applyFont="1" applyFill="1" applyBorder="1" applyAlignment="1">
      <alignment horizontal="center" vertical="top"/>
    </xf>
    <xf numFmtId="1" fontId="13" fillId="0" borderId="9" xfId="0" applyNumberFormat="1" applyFont="1" applyBorder="1" applyAlignment="1">
      <alignment horizontal="center" vertical="top" wrapText="1"/>
    </xf>
    <xf numFmtId="0" fontId="3" fillId="0" borderId="5" xfId="0" applyFont="1" applyBorder="1" applyAlignment="1">
      <alignment vertical="top" wrapText="1"/>
    </xf>
    <xf numFmtId="0" fontId="3" fillId="0" borderId="5" xfId="0" applyFont="1" applyBorder="1" applyAlignment="1">
      <alignment wrapText="1"/>
    </xf>
    <xf numFmtId="1" fontId="13" fillId="8" borderId="5" xfId="0" applyNumberFormat="1" applyFont="1" applyFill="1" applyBorder="1" applyAlignment="1">
      <alignment horizontal="center" vertical="top"/>
    </xf>
    <xf numFmtId="0" fontId="3" fillId="0" borderId="5" xfId="0" applyFont="1" applyBorder="1" applyAlignment="1">
      <alignment horizontal="center" vertical="center"/>
    </xf>
    <xf numFmtId="180" fontId="13" fillId="0" borderId="3" xfId="0" applyNumberFormat="1" applyFont="1" applyBorder="1" applyAlignment="1">
      <alignment horizontal="center" vertical="top" wrapText="1"/>
    </xf>
    <xf numFmtId="0" fontId="20" fillId="0" borderId="5" xfId="0" applyFont="1" applyBorder="1" applyAlignment="1">
      <alignment vertical="top" wrapText="1"/>
    </xf>
    <xf numFmtId="0" fontId="3" fillId="0" borderId="0" xfId="0" applyFont="1"/>
    <xf numFmtId="0" fontId="13" fillId="0" borderId="5" xfId="0" applyFont="1" applyBorder="1"/>
    <xf numFmtId="0" fontId="13" fillId="0" borderId="3" xfId="0" applyFont="1" applyBorder="1"/>
    <xf numFmtId="0" fontId="7" fillId="0" borderId="0" xfId="0" applyFont="1" applyAlignment="1">
      <alignment horizontal="center" vertical="center"/>
    </xf>
    <xf numFmtId="0" fontId="8" fillId="0" borderId="10" xfId="0" applyFont="1" applyBorder="1" applyAlignment="1">
      <alignment horizontal="center" vertical="center" wrapText="1"/>
    </xf>
    <xf numFmtId="0" fontId="4" fillId="0" borderId="11" xfId="0" applyFont="1" applyBorder="1"/>
    <xf numFmtId="0" fontId="4" fillId="0" borderId="9" xfId="0" applyFont="1" applyBorder="1"/>
    <xf numFmtId="0" fontId="4" fillId="0" borderId="12" xfId="0" applyFont="1" applyBorder="1"/>
    <xf numFmtId="0" fontId="8" fillId="0" borderId="3" xfId="0" applyFont="1" applyBorder="1" applyAlignment="1">
      <alignment horizontal="center" vertical="center"/>
    </xf>
    <xf numFmtId="0" fontId="3" fillId="0" borderId="5" xfId="0" applyFont="1" applyBorder="1" applyAlignment="1">
      <alignment horizontal="center"/>
    </xf>
    <xf numFmtId="0" fontId="7" fillId="0" borderId="3" xfId="0" applyFont="1" applyBorder="1" applyAlignment="1">
      <alignment vertical="top" wrapText="1"/>
    </xf>
    <xf numFmtId="0" fontId="8" fillId="0" borderId="3" xfId="0" applyFont="1" applyBorder="1" applyAlignment="1">
      <alignment horizontal="left" vertical="top" wrapText="1"/>
    </xf>
    <xf numFmtId="9" fontId="8" fillId="0" borderId="5" xfId="0" applyNumberFormat="1" applyFont="1" applyBorder="1" applyAlignment="1">
      <alignment horizontal="center" vertical="top" wrapText="1"/>
    </xf>
    <xf numFmtId="0" fontId="21" fillId="6" borderId="5" xfId="0" applyFont="1" applyFill="1" applyBorder="1" applyAlignment="1">
      <alignment horizontal="center" vertical="top" wrapText="1"/>
    </xf>
    <xf numFmtId="0" fontId="2" fillId="6" borderId="5" xfId="0" applyFont="1" applyFill="1" applyBorder="1" applyAlignment="1">
      <alignment horizontal="center" vertical="top" wrapText="1"/>
    </xf>
    <xf numFmtId="0" fontId="3" fillId="0" borderId="5" xfId="0" applyFont="1" applyBorder="1" applyAlignment="1">
      <alignment horizontal="center" vertical="top"/>
    </xf>
    <xf numFmtId="0" fontId="7" fillId="6" borderId="5" xfId="0" applyFont="1" applyFill="1" applyBorder="1" applyAlignment="1">
      <alignment vertical="top" wrapText="1"/>
    </xf>
    <xf numFmtId="9" fontId="8" fillId="0" borderId="5" xfId="0" applyNumberFormat="1" applyFont="1" applyBorder="1" applyAlignment="1">
      <alignment horizontal="center" vertical="top"/>
    </xf>
    <xf numFmtId="1" fontId="8" fillId="0" borderId="5" xfId="0" applyNumberFormat="1" applyFont="1" applyBorder="1" applyAlignment="1">
      <alignment horizontal="center" vertical="top" wrapText="1"/>
    </xf>
    <xf numFmtId="0" fontId="21" fillId="0" borderId="5" xfId="0" applyFont="1" applyBorder="1" applyAlignment="1">
      <alignment horizontal="center" vertical="top" wrapText="1"/>
    </xf>
    <xf numFmtId="0" fontId="21" fillId="0" borderId="5" xfId="0" applyFont="1" applyBorder="1" applyAlignment="1">
      <alignment horizontal="center" vertical="top"/>
    </xf>
    <xf numFmtId="0" fontId="8" fillId="0" borderId="5" xfId="0" applyFont="1" applyBorder="1" applyAlignment="1">
      <alignment vertical="top"/>
    </xf>
    <xf numFmtId="0" fontId="7" fillId="0" borderId="3" xfId="0" applyFont="1" applyBorder="1" applyAlignment="1">
      <alignment horizontal="left"/>
    </xf>
    <xf numFmtId="0" fontId="8" fillId="6" borderId="3" xfId="0" applyFont="1" applyFill="1" applyBorder="1" applyAlignment="1">
      <alignment horizontal="left" vertical="top" wrapText="1"/>
    </xf>
    <xf numFmtId="9" fontId="8" fillId="6" borderId="5" xfId="0" applyNumberFormat="1" applyFont="1" applyFill="1" applyBorder="1" applyAlignment="1">
      <alignment horizontal="center" vertical="top"/>
    </xf>
    <xf numFmtId="0" fontId="18" fillId="9" borderId="5" xfId="0" applyFont="1" applyFill="1" applyBorder="1" applyAlignment="1">
      <alignment horizontal="center" vertical="top"/>
    </xf>
    <xf numFmtId="0" fontId="18" fillId="0" borderId="5" xfId="0" applyFont="1" applyBorder="1" applyAlignment="1">
      <alignment horizontal="center" vertical="top"/>
    </xf>
    <xf numFmtId="0" fontId="18" fillId="9" borderId="5" xfId="0" applyFont="1" applyFill="1" applyBorder="1" applyAlignment="1">
      <alignment horizontal="center" vertical="top" wrapText="1"/>
    </xf>
    <xf numFmtId="0" fontId="8" fillId="0" borderId="0" xfId="0" applyFont="1" applyAlignment="1">
      <alignment horizontal="center" vertical="center"/>
    </xf>
    <xf numFmtId="0" fontId="8" fillId="0" borderId="3" xfId="0" applyFont="1" applyBorder="1" applyAlignment="1">
      <alignment wrapText="1"/>
    </xf>
    <xf numFmtId="0" fontId="8" fillId="0" borderId="6" xfId="0" applyFont="1" applyBorder="1" applyAlignment="1">
      <alignment horizontal="left" wrapText="1"/>
    </xf>
    <xf numFmtId="0" fontId="2" fillId="0" borderId="3" xfId="0" applyFont="1" applyBorder="1" applyAlignment="1">
      <alignment horizontal="left" vertical="center"/>
    </xf>
    <xf numFmtId="0" fontId="3" fillId="0" borderId="0" xfId="0" applyFont="1" applyAlignment="1">
      <alignment horizontal="center" vertical="center"/>
    </xf>
    <xf numFmtId="180" fontId="10" fillId="7" borderId="5" xfId="0" applyNumberFormat="1" applyFont="1" applyFill="1" applyBorder="1" applyAlignment="1">
      <alignment horizontal="center" vertical="center"/>
    </xf>
    <xf numFmtId="180" fontId="8" fillId="0" borderId="5" xfId="0" applyNumberFormat="1" applyFont="1" applyBorder="1" applyAlignment="1">
      <alignment horizontal="center" vertical="top"/>
    </xf>
    <xf numFmtId="180" fontId="8" fillId="0" borderId="9" xfId="0" applyNumberFormat="1" applyFont="1" applyBorder="1" applyAlignment="1">
      <alignment horizontal="center" vertical="top" wrapText="1"/>
    </xf>
    <xf numFmtId="0" fontId="3" fillId="0" borderId="5" xfId="0" applyFont="1" applyBorder="1" applyAlignment="1">
      <alignment horizontal="center" vertical="top" wrapText="1"/>
    </xf>
    <xf numFmtId="180" fontId="7" fillId="0" borderId="5" xfId="0" applyNumberFormat="1" applyFont="1" applyBorder="1" applyAlignment="1">
      <alignment horizontal="center" vertical="top"/>
    </xf>
    <xf numFmtId="180" fontId="8" fillId="0" borderId="5" xfId="0" applyNumberFormat="1" applyFont="1" applyBorder="1" applyAlignment="1">
      <alignment vertical="top"/>
    </xf>
    <xf numFmtId="180" fontId="18" fillId="0" borderId="5" xfId="0" applyNumberFormat="1" applyFont="1" applyBorder="1" applyAlignment="1">
      <alignment horizontal="center" vertical="top"/>
    </xf>
    <xf numFmtId="0" fontId="18" fillId="9" borderId="5" xfId="0" applyFont="1" applyFill="1" applyBorder="1" applyAlignment="1">
      <alignment vertical="top" wrapText="1"/>
    </xf>
    <xf numFmtId="0" fontId="18" fillId="9" borderId="5" xfId="0" applyFont="1" applyFill="1" applyBorder="1" applyAlignment="1">
      <alignment horizontal="left" vertical="top" wrapText="1"/>
    </xf>
    <xf numFmtId="0" fontId="8" fillId="0" borderId="6" xfId="0" applyFont="1" applyBorder="1" applyAlignment="1">
      <alignment horizontal="center" vertical="center"/>
    </xf>
    <xf numFmtId="183" fontId="7" fillId="0" borderId="0" xfId="0" applyNumberFormat="1" applyFont="1" applyAlignment="1">
      <alignment horizontal="right" vertical="top"/>
    </xf>
    <xf numFmtId="0" fontId="22" fillId="0" borderId="0" xfId="0" applyFont="1"/>
    <xf numFmtId="0" fontId="23" fillId="0" borderId="0" xfId="0" applyFont="1"/>
    <xf numFmtId="0" fontId="8" fillId="0" borderId="0" xfId="0" applyFont="1" applyAlignment="1">
      <alignment horizontal="left" vertical="top" wrapText="1"/>
    </xf>
    <xf numFmtId="0" fontId="24" fillId="0" borderId="0" xfId="0" applyFont="1" applyAlignment="1">
      <alignment horizontal="center" vertical="center" wrapText="1"/>
    </xf>
    <xf numFmtId="0" fontId="22" fillId="0" borderId="0" xfId="0" applyFont="1" applyAlignment="1">
      <alignment horizontal="center"/>
    </xf>
    <xf numFmtId="0" fontId="25" fillId="0" borderId="0" xfId="0" applyFont="1"/>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22" fillId="0" borderId="5" xfId="0" applyFont="1" applyBorder="1" applyAlignment="1">
      <alignment horizontal="center"/>
    </xf>
    <xf numFmtId="0" fontId="22" fillId="0" borderId="5" xfId="0" applyFont="1" applyBorder="1"/>
    <xf numFmtId="0" fontId="25" fillId="0" borderId="5" xfId="0" applyFont="1" applyBorder="1" applyAlignment="1">
      <alignment horizontal="center" vertical="center"/>
    </xf>
    <xf numFmtId="0" fontId="25" fillId="0" borderId="5" xfId="0" applyFont="1" applyBorder="1"/>
    <xf numFmtId="0" fontId="25" fillId="0" borderId="5" xfId="0" applyFont="1" applyBorder="1" applyAlignment="1">
      <alignment horizontal="center" vertical="top" wrapText="1"/>
    </xf>
    <xf numFmtId="0" fontId="25" fillId="0" borderId="5" xfId="0" applyFont="1" applyBorder="1" applyAlignment="1">
      <alignment horizontal="center" vertical="top"/>
    </xf>
    <xf numFmtId="1" fontId="25" fillId="0" borderId="5" xfId="0" applyNumberFormat="1" applyFont="1" applyBorder="1" applyAlignment="1">
      <alignment horizontal="center" vertical="top"/>
    </xf>
    <xf numFmtId="0" fontId="7" fillId="0" borderId="3" xfId="0" applyFont="1" applyBorder="1" applyAlignment="1">
      <alignment horizontal="left" vertical="top"/>
    </xf>
    <xf numFmtId="0" fontId="25" fillId="0" borderId="4" xfId="0" applyFont="1" applyBorder="1" applyAlignment="1">
      <alignment horizontal="center" vertical="top" wrapText="1"/>
    </xf>
    <xf numFmtId="180" fontId="25" fillId="0" borderId="5" xfId="0" applyNumberFormat="1" applyFont="1" applyBorder="1" applyAlignment="1">
      <alignment horizontal="center" vertical="top"/>
    </xf>
    <xf numFmtId="0" fontId="25" fillId="0" borderId="4" xfId="0" applyFont="1" applyBorder="1" applyAlignment="1">
      <alignment horizontal="center" vertical="top"/>
    </xf>
    <xf numFmtId="10" fontId="8" fillId="0" borderId="5" xfId="0" applyNumberFormat="1" applyFont="1" applyBorder="1" applyAlignment="1">
      <alignment horizontal="center" vertical="top" wrapText="1"/>
    </xf>
    <xf numFmtId="0" fontId="8" fillId="0" borderId="9" xfId="0" applyFont="1" applyBorder="1" applyAlignment="1">
      <alignment horizontal="left" vertical="top" wrapText="1"/>
    </xf>
    <xf numFmtId="9" fontId="8" fillId="0" borderId="2" xfId="0" applyNumberFormat="1" applyFont="1" applyBorder="1" applyAlignment="1">
      <alignment horizontal="center" vertical="top"/>
    </xf>
    <xf numFmtId="0" fontId="26" fillId="0" borderId="5" xfId="0" applyFont="1" applyBorder="1" applyAlignment="1">
      <alignment vertical="top"/>
    </xf>
    <xf numFmtId="0" fontId="27" fillId="0" borderId="6" xfId="0" applyFont="1" applyBorder="1" applyAlignment="1">
      <alignment vertical="top" wrapText="1"/>
    </xf>
    <xf numFmtId="0" fontId="27" fillId="0" borderId="4" xfId="0" applyFont="1" applyBorder="1" applyAlignment="1">
      <alignment vertical="top" wrapText="1"/>
    </xf>
    <xf numFmtId="0" fontId="7" fillId="0" borderId="6" xfId="0" applyFont="1" applyBorder="1" applyAlignment="1">
      <alignment vertical="top"/>
    </xf>
    <xf numFmtId="0" fontId="7" fillId="0" borderId="4" xfId="0" applyFont="1" applyBorder="1" applyAlignment="1">
      <alignment vertical="top"/>
    </xf>
    <xf numFmtId="0" fontId="28" fillId="0" borderId="5" xfId="0" applyFont="1" applyBorder="1" applyAlignment="1">
      <alignment vertical="top"/>
    </xf>
    <xf numFmtId="0" fontId="27" fillId="0" borderId="6" xfId="0" applyFont="1" applyBorder="1" applyAlignment="1">
      <alignment vertical="top"/>
    </xf>
    <xf numFmtId="0" fontId="27" fillId="0" borderId="4" xfId="0" applyFont="1" applyBorder="1" applyAlignment="1">
      <alignment vertical="top"/>
    </xf>
    <xf numFmtId="9" fontId="8" fillId="0" borderId="1" xfId="0" applyNumberFormat="1" applyFont="1" applyBorder="1" applyAlignment="1">
      <alignment horizontal="center" vertical="top"/>
    </xf>
    <xf numFmtId="0" fontId="10" fillId="0" borderId="5" xfId="0" applyFont="1" applyBorder="1" applyAlignment="1">
      <alignment horizontal="left" vertical="top" wrapText="1"/>
    </xf>
    <xf numFmtId="0" fontId="29" fillId="0" borderId="5" xfId="0" applyFont="1" applyBorder="1" applyAlignment="1">
      <alignment horizontal="center" vertical="top"/>
    </xf>
    <xf numFmtId="1" fontId="23" fillId="0" borderId="0" xfId="0" applyNumberFormat="1" applyFont="1"/>
    <xf numFmtId="0" fontId="0" fillId="0" borderId="0" xfId="0" applyFont="1" applyAlignment="1">
      <alignment vertical="top"/>
    </xf>
    <xf numFmtId="0" fontId="0" fillId="0" borderId="0" xfId="0" applyFont="1" applyAlignment="1">
      <alignment vertical="top" wrapText="1"/>
    </xf>
    <xf numFmtId="1" fontId="8" fillId="0" borderId="1"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0" borderId="1" xfId="0" applyFont="1" applyBorder="1" applyAlignment="1">
      <alignment horizontal="center" vertical="top" wrapText="1"/>
    </xf>
    <xf numFmtId="0" fontId="8" fillId="0" borderId="11" xfId="0" applyFont="1" applyBorder="1" applyAlignment="1">
      <alignment horizontal="center" vertical="top" wrapText="1"/>
    </xf>
    <xf numFmtId="1" fontId="8"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4" fillId="0" borderId="5" xfId="0" applyFont="1" applyBorder="1" applyAlignment="1">
      <alignment horizontal="center" vertical="top" wrapText="1"/>
    </xf>
    <xf numFmtId="0" fontId="14" fillId="0" borderId="4" xfId="0" applyFont="1" applyBorder="1" applyAlignment="1">
      <alignment horizontal="center" vertical="top" wrapText="1"/>
    </xf>
    <xf numFmtId="1" fontId="22" fillId="0" borderId="5" xfId="0" applyNumberFormat="1" applyFont="1" applyBorder="1"/>
    <xf numFmtId="180" fontId="10" fillId="7" borderId="1" xfId="0" applyNumberFormat="1" applyFont="1" applyFill="1" applyBorder="1" applyAlignment="1">
      <alignment horizontal="center" vertical="top"/>
    </xf>
    <xf numFmtId="0" fontId="3" fillId="0" borderId="5" xfId="0" applyFont="1" applyBorder="1" applyAlignment="1">
      <alignment vertical="top"/>
    </xf>
    <xf numFmtId="2" fontId="25" fillId="8" borderId="5" xfId="0" applyNumberFormat="1" applyFont="1" applyFill="1" applyBorder="1" applyAlignment="1">
      <alignment horizontal="center" vertical="top"/>
    </xf>
    <xf numFmtId="2" fontId="25" fillId="10" borderId="5" xfId="0" applyNumberFormat="1" applyFont="1" applyFill="1" applyBorder="1" applyAlignment="1">
      <alignment horizontal="center" vertical="top"/>
    </xf>
    <xf numFmtId="2" fontId="25" fillId="0" borderId="5" xfId="0" applyNumberFormat="1" applyFont="1" applyBorder="1" applyAlignment="1">
      <alignment horizontal="center" vertical="top"/>
    </xf>
    <xf numFmtId="2" fontId="25" fillId="0" borderId="5" xfId="0" applyNumberFormat="1" applyFont="1" applyBorder="1" applyAlignment="1">
      <alignment vertical="top"/>
    </xf>
    <xf numFmtId="1" fontId="28" fillId="0" borderId="5" xfId="0" applyNumberFormat="1" applyFont="1" applyBorder="1" applyAlignment="1">
      <alignment vertical="top"/>
    </xf>
    <xf numFmtId="2" fontId="25" fillId="10" borderId="5" xfId="0" applyNumberFormat="1" applyFont="1" applyFill="1" applyBorder="1" applyAlignment="1">
      <alignment vertical="top"/>
    </xf>
    <xf numFmtId="0" fontId="3" fillId="0" borderId="5" xfId="0" applyFont="1" applyBorder="1" applyAlignment="1">
      <alignment horizontal="left" vertical="top" wrapText="1"/>
    </xf>
    <xf numFmtId="0" fontId="30" fillId="9" borderId="5" xfId="0" applyFont="1" applyFill="1" applyBorder="1" applyAlignment="1">
      <alignment vertical="top" wrapText="1"/>
    </xf>
    <xf numFmtId="0" fontId="3" fillId="0" borderId="4" xfId="0" applyFont="1" applyBorder="1" applyAlignment="1">
      <alignment vertical="top" wrapText="1"/>
    </xf>
    <xf numFmtId="0" fontId="31" fillId="9" borderId="0" xfId="0" applyFont="1" applyFill="1" applyAlignment="1">
      <alignment horizontal="center" vertical="top"/>
    </xf>
    <xf numFmtId="0" fontId="32" fillId="9" borderId="0" xfId="0" applyFont="1" applyFill="1" applyAlignment="1">
      <alignment vertical="top" wrapText="1"/>
    </xf>
    <xf numFmtId="0" fontId="31" fillId="9" borderId="12" xfId="0" applyFont="1" applyFill="1" applyBorder="1" applyAlignment="1">
      <alignment vertical="top" wrapText="1"/>
    </xf>
    <xf numFmtId="0" fontId="32" fillId="9" borderId="5" xfId="0" applyFont="1" applyFill="1" applyBorder="1" applyAlignment="1">
      <alignment vertical="top" wrapText="1"/>
    </xf>
    <xf numFmtId="0" fontId="31" fillId="9" borderId="5" xfId="0" applyFont="1" applyFill="1" applyBorder="1" applyAlignment="1">
      <alignment vertical="top" wrapText="1"/>
    </xf>
    <xf numFmtId="0" fontId="31" fillId="9" borderId="5" xfId="0" applyFont="1" applyFill="1" applyBorder="1" applyAlignment="1">
      <alignment horizontal="center" vertical="top"/>
    </xf>
    <xf numFmtId="0" fontId="24" fillId="0" borderId="0" xfId="0" applyFont="1" applyAlignment="1">
      <alignment vertical="center" wrapText="1"/>
    </xf>
    <xf numFmtId="0" fontId="8" fillId="0" borderId="4" xfId="0" applyFont="1" applyBorder="1" applyAlignment="1">
      <alignment vertical="center"/>
    </xf>
    <xf numFmtId="0" fontId="14" fillId="0" borderId="5" xfId="0" applyFont="1" applyBorder="1" applyAlignment="1">
      <alignment horizontal="left" vertical="top" wrapText="1"/>
    </xf>
    <xf numFmtId="0" fontId="8" fillId="0" borderId="5" xfId="0" applyFont="1" applyBorder="1" applyAlignment="1">
      <alignment horizontal="left" vertical="top"/>
    </xf>
    <xf numFmtId="0" fontId="15" fillId="0" borderId="5" xfId="0" applyFont="1" applyBorder="1" applyAlignment="1">
      <alignment horizontal="left" vertical="top" wrapText="1"/>
    </xf>
    <xf numFmtId="0" fontId="8" fillId="0" borderId="1" xfId="0" applyFont="1" applyBorder="1" applyAlignment="1">
      <alignment horizontal="left" vertical="top"/>
    </xf>
    <xf numFmtId="0" fontId="8" fillId="0" borderId="5" xfId="0" applyFont="1" applyBorder="1" applyAlignment="1">
      <alignment horizontal="left" vertical="top" wrapText="1"/>
    </xf>
    <xf numFmtId="0" fontId="26" fillId="0" borderId="5" xfId="0"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26" fillId="0" borderId="5" xfId="0" applyFont="1" applyBorder="1" applyAlignment="1">
      <alignment horizontal="center" vertical="top" wrapText="1"/>
    </xf>
    <xf numFmtId="0" fontId="28" fillId="0" borderId="5" xfId="0" applyFont="1" applyBorder="1" applyAlignment="1">
      <alignment horizontal="center" vertical="top" wrapText="1"/>
    </xf>
    <xf numFmtId="0" fontId="25" fillId="0" borderId="5" xfId="0" applyFont="1" applyBorder="1" applyAlignment="1">
      <alignment vertical="top"/>
    </xf>
    <xf numFmtId="9" fontId="25" fillId="9" borderId="5" xfId="0" applyNumberFormat="1" applyFont="1" applyFill="1" applyBorder="1" applyAlignment="1">
      <alignment horizontal="center" vertical="top" wrapText="1"/>
    </xf>
    <xf numFmtId="0" fontId="8" fillId="0" borderId="1" xfId="0" applyFont="1" applyBorder="1" applyAlignment="1">
      <alignment horizontal="center" vertical="top"/>
    </xf>
    <xf numFmtId="9" fontId="8" fillId="0" borderId="1" xfId="0" applyNumberFormat="1" applyFont="1" applyBorder="1" applyAlignment="1">
      <alignment horizontal="center" vertical="top" wrapText="1"/>
    </xf>
    <xf numFmtId="0" fontId="10" fillId="6" borderId="5" xfId="0" applyFont="1" applyFill="1" applyBorder="1" applyAlignment="1">
      <alignment horizontal="left" vertical="top"/>
    </xf>
    <xf numFmtId="9" fontId="8" fillId="0" borderId="4" xfId="0" applyNumberFormat="1" applyFont="1" applyBorder="1" applyAlignment="1">
      <alignment horizontal="center" vertical="top" wrapText="1"/>
    </xf>
    <xf numFmtId="0" fontId="25" fillId="6" borderId="5" xfId="0" applyFont="1" applyFill="1" applyBorder="1" applyAlignment="1">
      <alignment horizontal="left" vertical="top" wrapText="1"/>
    </xf>
    <xf numFmtId="0" fontId="3" fillId="0" borderId="5" xfId="0" applyFont="1" applyBorder="1" applyAlignment="1">
      <alignment horizontal="left" vertical="top"/>
    </xf>
    <xf numFmtId="1" fontId="25" fillId="0" borderId="5" xfId="0" applyNumberFormat="1" applyFont="1" applyBorder="1" applyAlignment="1">
      <alignment vertical="top"/>
    </xf>
    <xf numFmtId="2" fontId="25" fillId="8" borderId="5" xfId="0" applyNumberFormat="1" applyFont="1" applyFill="1" applyBorder="1" applyAlignment="1">
      <alignment vertical="top"/>
    </xf>
    <xf numFmtId="0" fontId="33" fillId="9" borderId="5" xfId="0" applyFont="1" applyFill="1" applyBorder="1" applyAlignment="1">
      <alignment vertical="top" wrapText="1"/>
    </xf>
    <xf numFmtId="0" fontId="8" fillId="0" borderId="2" xfId="0" applyFont="1" applyBorder="1" applyAlignment="1">
      <alignment horizontal="left" vertical="top" wrapText="1"/>
    </xf>
    <xf numFmtId="0" fontId="2" fillId="0" borderId="5" xfId="0" applyFont="1" applyBorder="1" applyAlignment="1">
      <alignment horizontal="left" vertical="top" wrapText="1"/>
    </xf>
    <xf numFmtId="9" fontId="8" fillId="0" borderId="2" xfId="0" applyNumberFormat="1" applyFont="1" applyBorder="1" applyAlignment="1">
      <alignment horizontal="left" vertical="top" wrapText="1"/>
    </xf>
    <xf numFmtId="0" fontId="8" fillId="0" borderId="3" xfId="0" applyFont="1" applyBorder="1" applyAlignment="1">
      <alignment horizontal="center" vertical="top"/>
    </xf>
    <xf numFmtId="0" fontId="25" fillId="6" borderId="5" xfId="0" applyFont="1" applyFill="1" applyBorder="1" applyAlignment="1">
      <alignment horizontal="left" vertical="top"/>
    </xf>
    <xf numFmtId="0" fontId="1" fillId="0" borderId="3" xfId="0" applyFont="1" applyBorder="1" applyAlignment="1">
      <alignment horizontal="left" vertical="top"/>
    </xf>
    <xf numFmtId="0" fontId="2" fillId="0" borderId="5" xfId="0" applyFont="1" applyBorder="1" applyAlignment="1">
      <alignment horizontal="center" vertical="top"/>
    </xf>
    <xf numFmtId="0" fontId="2" fillId="0" borderId="3" xfId="0" applyFont="1" applyBorder="1" applyAlignment="1">
      <alignment horizontal="left" vertical="top" wrapText="1"/>
    </xf>
    <xf numFmtId="9" fontId="2" fillId="0" borderId="5" xfId="0" applyNumberFormat="1" applyFont="1" applyBorder="1" applyAlignment="1">
      <alignment horizontal="center" vertical="top"/>
    </xf>
    <xf numFmtId="0" fontId="34" fillId="6" borderId="5" xfId="0" applyFont="1" applyFill="1" applyBorder="1" applyAlignment="1">
      <alignment horizontal="left" vertical="top"/>
    </xf>
    <xf numFmtId="0" fontId="34" fillId="6" borderId="5" xfId="0" applyFont="1" applyFill="1" applyBorder="1" applyAlignment="1">
      <alignment horizontal="left" vertical="top" wrapText="1"/>
    </xf>
    <xf numFmtId="0" fontId="7" fillId="0" borderId="10" xfId="0" applyFont="1" applyBorder="1" applyAlignment="1">
      <alignment horizontal="left" vertical="top"/>
    </xf>
    <xf numFmtId="0" fontId="4" fillId="0" borderId="13" xfId="0" applyFont="1" applyBorder="1"/>
    <xf numFmtId="9" fontId="25" fillId="0" borderId="5" xfId="0" applyNumberFormat="1" applyFont="1" applyBorder="1" applyAlignment="1">
      <alignment horizontal="center" vertical="top" wrapText="1"/>
    </xf>
    <xf numFmtId="0" fontId="1" fillId="0" borderId="3" xfId="0" applyFont="1" applyBorder="1" applyAlignment="1">
      <alignment vertical="top"/>
    </xf>
    <xf numFmtId="0" fontId="3" fillId="0" borderId="6" xfId="0" applyFont="1" applyBorder="1"/>
    <xf numFmtId="0" fontId="22" fillId="0" borderId="4" xfId="0" applyFont="1" applyBorder="1"/>
    <xf numFmtId="0" fontId="8" fillId="0" borderId="3" xfId="0" applyFont="1" applyBorder="1" applyAlignment="1">
      <alignment horizontal="left" vertical="top" wrapText="1" readingOrder="1"/>
    </xf>
    <xf numFmtId="0" fontId="8" fillId="0" borderId="6" xfId="0" applyFont="1" applyBorder="1" applyAlignment="1">
      <alignment horizontal="left" vertical="top" wrapText="1"/>
    </xf>
    <xf numFmtId="0" fontId="35" fillId="0" borderId="5" xfId="0" applyFont="1" applyBorder="1" applyAlignment="1">
      <alignment horizontal="center" vertical="top" wrapText="1"/>
    </xf>
    <xf numFmtId="0" fontId="25" fillId="0" borderId="5" xfId="0" applyFont="1" applyBorder="1" applyAlignment="1">
      <alignment horizontal="center" vertical="center" wrapText="1"/>
    </xf>
    <xf numFmtId="0" fontId="27" fillId="0" borderId="4" xfId="0" applyFont="1" applyBorder="1" applyAlignment="1">
      <alignment vertical="center" wrapText="1"/>
    </xf>
    <xf numFmtId="0" fontId="25" fillId="0" borderId="0" xfId="0" applyFont="1" applyAlignment="1">
      <alignment horizontal="center" vertical="center"/>
    </xf>
    <xf numFmtId="0" fontId="1" fillId="0" borderId="0" xfId="0" applyFont="1" applyAlignment="1">
      <alignment vertical="top"/>
    </xf>
    <xf numFmtId="0" fontId="14" fillId="0" borderId="0" xfId="0" applyFont="1" applyAlignment="1">
      <alignment horizontal="left" vertical="top" wrapText="1"/>
    </xf>
    <xf numFmtId="9" fontId="14" fillId="0" borderId="0" xfId="0" applyNumberFormat="1" applyFont="1" applyAlignment="1">
      <alignment vertical="top" wrapText="1"/>
    </xf>
    <xf numFmtId="2" fontId="25" fillId="10" borderId="5" xfId="0" applyNumberFormat="1" applyFont="1" applyFill="1" applyBorder="1" applyAlignment="1">
      <alignment horizontal="center"/>
    </xf>
    <xf numFmtId="2" fontId="25" fillId="11" borderId="5" xfId="0" applyNumberFormat="1" applyFont="1" applyFill="1" applyBorder="1" applyAlignment="1">
      <alignment horizontal="center" vertical="top"/>
    </xf>
    <xf numFmtId="180" fontId="25" fillId="11" borderId="5" xfId="0" applyNumberFormat="1" applyFont="1" applyFill="1" applyBorder="1" applyAlignment="1">
      <alignment horizontal="center" vertical="top"/>
    </xf>
    <xf numFmtId="0" fontId="0" fillId="0" borderId="5" xfId="0" applyFont="1" applyBorder="1"/>
    <xf numFmtId="180" fontId="25" fillId="10" borderId="5" xfId="0" applyNumberFormat="1" applyFont="1" applyFill="1" applyBorder="1" applyAlignment="1">
      <alignment horizontal="center" vertical="top"/>
    </xf>
    <xf numFmtId="180" fontId="10" fillId="8" borderId="5" xfId="0" applyNumberFormat="1" applyFont="1" applyFill="1" applyBorder="1" applyAlignment="1">
      <alignment horizontal="center" vertical="top"/>
    </xf>
    <xf numFmtId="1" fontId="25" fillId="0" borderId="9" xfId="0" applyNumberFormat="1" applyFont="1" applyBorder="1" applyAlignment="1">
      <alignment horizontal="center" vertical="top" wrapText="1"/>
    </xf>
    <xf numFmtId="1" fontId="25" fillId="0" borderId="0" xfId="0" applyNumberFormat="1" applyFont="1" applyAlignment="1">
      <alignment horizontal="center" vertical="center"/>
    </xf>
    <xf numFmtId="0" fontId="25" fillId="0" borderId="0" xfId="0" applyFont="1" applyAlignment="1">
      <alignment vertical="top"/>
    </xf>
    <xf numFmtId="0" fontId="25" fillId="0" borderId="0" xfId="0" applyFont="1" applyAlignment="1">
      <alignment vertical="top" wrapText="1"/>
    </xf>
    <xf numFmtId="0" fontId="7" fillId="0" borderId="6" xfId="0" applyFont="1" applyBorder="1" applyAlignment="1">
      <alignment horizontal="left" vertical="top"/>
    </xf>
    <xf numFmtId="0" fontId="8" fillId="0" borderId="5" xfId="0" applyFont="1" applyBorder="1" applyAlignment="1">
      <alignment horizontal="left" vertical="top" wrapText="1" readingOrder="1"/>
    </xf>
    <xf numFmtId="0" fontId="36" fillId="0" borderId="5" xfId="0" applyFont="1" applyBorder="1" applyAlignment="1">
      <alignment horizontal="left" vertical="top" wrapText="1" readingOrder="1"/>
    </xf>
    <xf numFmtId="0" fontId="25" fillId="0" borderId="0" xfId="0" applyFont="1" applyAlignment="1">
      <alignment horizontal="center"/>
    </xf>
    <xf numFmtId="0" fontId="34"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xf>
    <xf numFmtId="0" fontId="34" fillId="0" borderId="0" xfId="0" applyFont="1" applyAlignment="1">
      <alignment horizontal="left" vertical="center" wrapText="1"/>
    </xf>
    <xf numFmtId="0" fontId="25" fillId="0" borderId="0" xfId="0" applyFont="1" applyAlignment="1">
      <alignment horizontal="center" wrapText="1"/>
    </xf>
    <xf numFmtId="0" fontId="10" fillId="0" borderId="0" xfId="0" applyFont="1" applyAlignment="1">
      <alignment horizontal="center" wrapText="1"/>
    </xf>
    <xf numFmtId="0" fontId="30" fillId="0" borderId="5" xfId="0" applyFont="1" applyBorder="1" applyAlignment="1">
      <alignment wrapText="1"/>
    </xf>
    <xf numFmtId="0" fontId="30" fillId="0" borderId="6" xfId="0" applyFont="1" applyBorder="1"/>
    <xf numFmtId="0" fontId="25" fillId="0" borderId="7" xfId="0" applyFont="1" applyBorder="1" applyAlignment="1">
      <alignment horizontal="center"/>
    </xf>
    <xf numFmtId="0" fontId="25" fillId="0" borderId="7" xfId="0" applyFont="1" applyBorder="1" applyAlignment="1">
      <alignment horizontal="center" vertical="center"/>
    </xf>
    <xf numFmtId="0" fontId="34" fillId="0" borderId="7" xfId="0" applyFont="1" applyBorder="1" applyAlignment="1">
      <alignment horizontal="center" vertical="center"/>
    </xf>
    <xf numFmtId="0" fontId="30" fillId="0" borderId="5" xfId="0" applyFont="1" applyBorder="1" applyAlignment="1">
      <alignment horizontal="center"/>
    </xf>
    <xf numFmtId="0" fontId="34" fillId="0" borderId="6" xfId="0" applyFont="1" applyBorder="1" applyAlignment="1">
      <alignment horizontal="center" vertical="center"/>
    </xf>
    <xf numFmtId="0" fontId="34" fillId="0" borderId="6" xfId="0" applyFont="1" applyBorder="1" applyAlignment="1">
      <alignment horizontal="left" vertical="center"/>
    </xf>
    <xf numFmtId="0" fontId="34" fillId="0" borderId="6" xfId="0" applyFont="1" applyBorder="1" applyAlignment="1">
      <alignment vertical="center"/>
    </xf>
    <xf numFmtId="0" fontId="25" fillId="0" borderId="6" xfId="0" applyFont="1" applyBorder="1" applyAlignment="1">
      <alignment horizontal="center"/>
    </xf>
    <xf numFmtId="0" fontId="25" fillId="0" borderId="6" xfId="0" applyFont="1" applyBorder="1"/>
    <xf numFmtId="181" fontId="30" fillId="0" borderId="5" xfId="0" applyNumberFormat="1" applyFont="1" applyBorder="1" applyAlignment="1">
      <alignment horizontal="center"/>
    </xf>
    <xf numFmtId="0" fontId="30" fillId="0" borderId="5" xfId="0" applyFont="1" applyBorder="1"/>
    <xf numFmtId="0" fontId="25" fillId="0" borderId="5" xfId="0" applyFont="1" applyBorder="1" applyAlignment="1">
      <alignment horizontal="center"/>
    </xf>
    <xf numFmtId="0" fontId="25" fillId="0" borderId="3" xfId="0" applyFont="1" applyBorder="1"/>
    <xf numFmtId="1" fontId="25" fillId="0" borderId="0" xfId="0" applyNumberFormat="1" applyFont="1" applyAlignment="1">
      <alignment horizontal="center" vertical="center" wrapText="1"/>
    </xf>
    <xf numFmtId="0" fontId="25" fillId="0" borderId="0" xfId="0" applyFont="1" applyAlignment="1">
      <alignment horizontal="center" vertical="top" wrapText="1"/>
    </xf>
    <xf numFmtId="1" fontId="25" fillId="0" borderId="0" xfId="0" applyNumberFormat="1" applyFont="1"/>
    <xf numFmtId="1" fontId="34" fillId="0" borderId="7" xfId="0" applyNumberFormat="1"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horizontal="center" vertical="top"/>
    </xf>
    <xf numFmtId="0" fontId="15" fillId="0" borderId="7" xfId="0" applyFont="1" applyBorder="1" applyAlignment="1">
      <alignment horizontal="center" vertical="top" wrapText="1"/>
    </xf>
    <xf numFmtId="1" fontId="34" fillId="0" borderId="6" xfId="0" applyNumberFormat="1" applyFont="1" applyBorder="1" applyAlignment="1">
      <alignment horizontal="left" vertical="center"/>
    </xf>
    <xf numFmtId="0" fontId="15" fillId="0" borderId="6" xfId="0" applyFont="1" applyBorder="1" applyAlignment="1">
      <alignment horizontal="center" vertical="top"/>
    </xf>
    <xf numFmtId="0" fontId="15" fillId="0" borderId="6" xfId="0" applyFont="1" applyBorder="1" applyAlignment="1">
      <alignment horizontal="center" vertical="top" wrapText="1"/>
    </xf>
    <xf numFmtId="1" fontId="34" fillId="0" borderId="6" xfId="0" applyNumberFormat="1" applyFont="1" applyBorder="1" applyAlignment="1">
      <alignment horizontal="center" vertical="center"/>
    </xf>
    <xf numFmtId="0" fontId="15" fillId="0" borderId="6" xfId="0" applyFont="1" applyBorder="1" applyAlignment="1">
      <alignment horizontal="center" vertical="center"/>
    </xf>
    <xf numFmtId="0" fontId="30" fillId="0" borderId="6" xfId="0" applyFont="1" applyBorder="1" applyAlignment="1">
      <alignment vertical="top"/>
    </xf>
    <xf numFmtId="0" fontId="30" fillId="0" borderId="6" xfId="0" applyFont="1" applyBorder="1" applyAlignment="1">
      <alignment vertical="top" wrapText="1"/>
    </xf>
    <xf numFmtId="1" fontId="25" fillId="0" borderId="6" xfId="0" applyNumberFormat="1" applyFont="1" applyBorder="1"/>
    <xf numFmtId="0" fontId="30" fillId="0" borderId="4" xfId="0" applyFont="1" applyBorder="1" applyAlignment="1">
      <alignment vertical="top" wrapText="1"/>
    </xf>
    <xf numFmtId="0" fontId="7" fillId="0" borderId="0" xfId="0" applyFont="1" applyAlignment="1">
      <alignment horizontal="right" wrapText="1"/>
    </xf>
    <xf numFmtId="0" fontId="2" fillId="0" borderId="0" xfId="0" applyFont="1" applyAlignment="1">
      <alignment horizontal="center"/>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horizontal="center" vertical="top" wrapText="1"/>
    </xf>
    <xf numFmtId="0" fontId="2" fillId="0" borderId="5" xfId="0" applyFont="1" applyBorder="1" applyAlignment="1">
      <alignment vertical="top" wrapText="1"/>
    </xf>
    <xf numFmtId="0" fontId="2" fillId="6" borderId="5" xfId="0" applyFont="1" applyFill="1" applyBorder="1" applyAlignment="1">
      <alignment vertical="top" wrapText="1"/>
    </xf>
    <xf numFmtId="0" fontId="8" fillId="6" borderId="5" xfId="0" applyFont="1" applyFill="1" applyBorder="1" applyAlignment="1">
      <alignment vertical="top" wrapText="1"/>
    </xf>
    <xf numFmtId="0" fontId="1" fillId="0" borderId="6" xfId="0" applyFont="1" applyBorder="1" applyAlignment="1">
      <alignment vertical="top"/>
    </xf>
    <xf numFmtId="0" fontId="1" fillId="0" borderId="4" xfId="0" applyFont="1" applyBorder="1" applyAlignment="1">
      <alignment vertical="top"/>
    </xf>
    <xf numFmtId="0" fontId="1" fillId="0" borderId="3" xfId="0" applyFont="1" applyBorder="1" applyAlignment="1">
      <alignment horizontal="left" vertical="top" wrapText="1"/>
    </xf>
    <xf numFmtId="0" fontId="2" fillId="0" borderId="3" xfId="0" applyFont="1" applyBorder="1" applyAlignment="1">
      <alignment horizontal="center" vertical="top" wrapText="1"/>
    </xf>
    <xf numFmtId="0" fontId="2" fillId="0" borderId="6" xfId="0" applyFont="1" applyBorder="1" applyAlignment="1">
      <alignment horizontal="left" vertical="top" wrapText="1"/>
    </xf>
    <xf numFmtId="0" fontId="2" fillId="9" borderId="5" xfId="0" applyFont="1" applyFill="1" applyBorder="1" applyAlignment="1">
      <alignment horizontal="center" vertical="top"/>
    </xf>
    <xf numFmtId="0" fontId="2" fillId="9" borderId="4" xfId="0" applyFont="1" applyFill="1" applyBorder="1" applyAlignment="1">
      <alignment vertical="top" wrapText="1"/>
    </xf>
    <xf numFmtId="0" fontId="2" fillId="9" borderId="4" xfId="0" applyFont="1" applyFill="1" applyBorder="1" applyAlignment="1">
      <alignment horizontal="left" vertical="top"/>
    </xf>
    <xf numFmtId="0" fontId="2" fillId="9" borderId="4" xfId="0" applyFont="1" applyFill="1" applyBorder="1" applyAlignment="1">
      <alignment horizontal="left" vertical="top" wrapText="1"/>
    </xf>
    <xf numFmtId="0" fontId="37" fillId="0" borderId="1" xfId="0" applyFont="1" applyBorder="1" applyAlignment="1">
      <alignment vertical="top"/>
    </xf>
    <xf numFmtId="0" fontId="2" fillId="0" borderId="5" xfId="0" applyFont="1" applyBorder="1" applyAlignment="1">
      <alignment vertical="top"/>
    </xf>
    <xf numFmtId="0" fontId="1" fillId="0" borderId="5" xfId="0" applyFont="1" applyBorder="1" applyAlignment="1">
      <alignment horizontal="left" vertical="top"/>
    </xf>
    <xf numFmtId="0" fontId="2" fillId="0" borderId="5" xfId="0" applyFont="1" applyBorder="1" applyAlignment="1">
      <alignment horizontal="left" vertical="top"/>
    </xf>
    <xf numFmtId="1" fontId="2" fillId="0" borderId="5" xfId="0" applyNumberFormat="1" applyFont="1" applyBorder="1" applyAlignment="1">
      <alignment horizontal="center" vertical="center"/>
    </xf>
    <xf numFmtId="0" fontId="2" fillId="0" borderId="0" xfId="0" applyFont="1" applyAlignment="1">
      <alignment vertical="top" wrapText="1"/>
    </xf>
    <xf numFmtId="0" fontId="2" fillId="0" borderId="5" xfId="0" applyFont="1" applyBorder="1" applyAlignment="1" quotePrefix="1">
      <alignment horizontal="center" vertical="center" wrapText="1"/>
    </xf>
    <xf numFmtId="183" fontId="7" fillId="0" borderId="0" xfId="0" applyNumberFormat="1" applyFont="1" applyAlignment="1" quotePrefix="1">
      <alignment horizontal="right" vertical="top"/>
    </xf>
    <xf numFmtId="0" fontId="14" fillId="0" borderId="5" xfId="0" applyFont="1" applyBorder="1" applyAlignment="1" quotePrefix="1">
      <alignment horizontal="center" vertical="center" wrapText="1"/>
    </xf>
    <xf numFmtId="0" fontId="14" fillId="0" borderId="3" xfId="0" applyFont="1" applyBorder="1" applyAlignment="1" quotePrefix="1">
      <alignment horizontal="center" vertical="center" wrapText="1"/>
    </xf>
    <xf numFmtId="1" fontId="14" fillId="0" borderId="5" xfId="0" applyNumberFormat="1" applyFont="1" applyBorder="1" applyAlignment="1" quotePrefix="1">
      <alignment horizontal="center" vertical="center" wrapText="1"/>
    </xf>
    <xf numFmtId="0" fontId="14" fillId="0" borderId="5" xfId="0" applyFont="1" applyBorder="1" applyAlignment="1" quotePrefix="1">
      <alignment horizontal="center" vertical="top" wrapText="1"/>
    </xf>
    <xf numFmtId="0" fontId="14" fillId="0" borderId="4" xfId="0" applyFont="1" applyBorder="1" applyAlignment="1" quotePrefix="1">
      <alignment horizontal="center" vertical="top" wrapText="1"/>
    </xf>
    <xf numFmtId="35" fontId="7" fillId="0" borderId="5" xfId="0" applyNumberFormat="1" applyFont="1" applyBorder="1" applyAlignment="1" quotePrefix="1">
      <alignment horizontal="left" vertical="top"/>
    </xf>
    <xf numFmtId="0" fontId="3" fillId="0" borderId="5" xfId="0" applyFont="1" applyBorder="1" applyAlignment="1" quotePrefix="1">
      <alignment horizontal="left" vertical="top" wrapText="1"/>
    </xf>
    <xf numFmtId="35" fontId="7" fillId="0" borderId="3" xfId="0" applyNumberFormat="1" applyFont="1" applyBorder="1" applyAlignment="1" quotePrefix="1">
      <alignment horizontal="left" vertical="top" wrapText="1"/>
    </xf>
    <xf numFmtId="181" fontId="30" fillId="0" borderId="5" xfId="0" applyNumberFormat="1" applyFont="1" applyBorder="1" applyAlignment="1" quotePrefix="1">
      <alignment horizontal="center"/>
    </xf>
    <xf numFmtId="0" fontId="8" fillId="0" borderId="5" xfId="0" applyFont="1" applyBorder="1" applyAlignment="1" quotePrefix="1">
      <alignment horizontal="center" vertical="center"/>
    </xf>
    <xf numFmtId="0" fontId="8" fillId="0" borderId="3" xfId="0" applyFont="1" applyBorder="1" applyAlignment="1" quotePrefix="1">
      <alignment horizontal="center" vertical="center"/>
    </xf>
    <xf numFmtId="180" fontId="8" fillId="0" borderId="5" xfId="0" applyNumberFormat="1" applyFont="1" applyBorder="1" applyAlignment="1" quotePrefix="1">
      <alignment horizontal="center" vertical="top"/>
    </xf>
    <xf numFmtId="180" fontId="7" fillId="0" borderId="5" xfId="0" applyNumberFormat="1" applyFont="1" applyBorder="1" applyAlignment="1" quotePrefix="1">
      <alignment horizontal="center" vertical="top"/>
    </xf>
    <xf numFmtId="181" fontId="8" fillId="0" borderId="5" xfId="0" applyNumberFormat="1" applyFont="1" applyBorder="1" applyAlignment="1" quotePrefix="1">
      <alignment horizontal="center"/>
    </xf>
    <xf numFmtId="0" fontId="14" fillId="0" borderId="5" xfId="0" applyFont="1" applyBorder="1" applyAlignment="1" quotePrefix="1">
      <alignment horizontal="center" vertical="center"/>
    </xf>
    <xf numFmtId="0" fontId="15" fillId="0" borderId="5" xfId="0" applyFont="1" applyBorder="1" applyAlignment="1" quotePrefix="1">
      <alignment horizontal="center" vertical="center" wrapText="1"/>
    </xf>
    <xf numFmtId="0" fontId="16" fillId="0" borderId="5" xfId="0" applyFont="1" applyBorder="1" applyAlignment="1" quotePrefix="1">
      <alignment horizontal="center" vertical="center" wrapText="1"/>
    </xf>
    <xf numFmtId="0" fontId="7" fillId="0" borderId="5" xfId="0" applyFont="1" applyBorder="1" applyAlignment="1" quotePrefix="1">
      <alignment horizontal="center" vertical="center"/>
    </xf>
    <xf numFmtId="0" fontId="7" fillId="0" borderId="5" xfId="0" applyFont="1" applyBorder="1" applyAlignment="1" quotePrefix="1">
      <alignment horizontal="left" vertical="center"/>
    </xf>
    <xf numFmtId="180" fontId="13" fillId="0" borderId="5" xfId="0" applyNumberFormat="1" applyFont="1" applyBorder="1" applyAlignment="1" quotePrefix="1">
      <alignment horizontal="center" vertical="top"/>
    </xf>
    <xf numFmtId="0" fontId="13" fillId="0" borderId="5" xfId="0" applyFont="1" applyBorder="1" applyAlignment="1" quotePrefix="1">
      <alignment horizontal="center" vertical="top"/>
    </xf>
    <xf numFmtId="180" fontId="13" fillId="0" borderId="9" xfId="0" applyNumberFormat="1" applyFont="1" applyBorder="1" applyAlignment="1" quotePrefix="1">
      <alignment horizontal="center" vertical="top" wrapText="1"/>
    </xf>
    <xf numFmtId="180" fontId="13" fillId="0" borderId="3" xfId="0" applyNumberFormat="1" applyFont="1" applyBorder="1" applyAlignment="1" quotePrefix="1">
      <alignment horizontal="center" vertical="top" wrapText="1"/>
    </xf>
    <xf numFmtId="0" fontId="7" fillId="0" borderId="3" xfId="0" applyFont="1" applyBorder="1" applyAlignment="1" quotePrefix="1">
      <alignment horizontal="left" vertical="top" wrapText="1"/>
    </xf>
    <xf numFmtId="35" fontId="7" fillId="0" borderId="5" xfId="0" applyNumberFormat="1" applyFont="1" applyBorder="1" applyAlignment="1" quotePrefix="1">
      <alignment horizontal="center" vertical="center" wrapText="1"/>
    </xf>
    <xf numFmtId="35" fontId="8" fillId="0" borderId="5" xfId="0" applyNumberFormat="1" applyFont="1" applyBorder="1" applyAlignment="1" quotePrefix="1">
      <alignment horizontal="center" vertical="center" wrapText="1"/>
    </xf>
    <xf numFmtId="0" fontId="1" fillId="0" borderId="5" xfId="0" applyFont="1" applyBorder="1" applyAlignment="1" quotePrefix="1">
      <alignment horizontal="left" vertical="center" wrapText="1"/>
    </xf>
    <xf numFmtId="0" fontId="7" fillId="0" borderId="5" xfId="0" applyFont="1" applyBorder="1" applyAlignment="1" quotePrefix="1">
      <alignment vertical="top" wrapText="1"/>
    </xf>
    <xf numFmtId="35" fontId="7" fillId="0" borderId="5" xfId="0" applyNumberFormat="1" applyFont="1" applyBorder="1" applyAlignment="1" quotePrefix="1">
      <alignment horizontal="left" vertical="top"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00"/>
  <sheetViews>
    <sheetView tabSelected="1" zoomScale="60" zoomScaleNormal="60" workbookViewId="0">
      <selection activeCell="A1" sqref="A1:G1"/>
    </sheetView>
  </sheetViews>
  <sheetFormatPr defaultColWidth="14.4272727272727" defaultRowHeight="15" customHeight="1"/>
  <cols>
    <col min="1" max="1" width="6.42727272727273" customWidth="1"/>
    <col min="2" max="2" width="20.5727272727273" customWidth="1"/>
    <col min="3" max="3" width="44.8545454545455" customWidth="1"/>
    <col min="4" max="4" width="18.5727272727273" customWidth="1"/>
    <col min="5" max="5" width="44" customWidth="1"/>
    <col min="6" max="6" width="37" customWidth="1"/>
    <col min="7" max="7" width="61.4272727272727" customWidth="1"/>
    <col min="8" max="8" width="31.1363636363636" customWidth="1"/>
    <col min="9" max="9" width="8.70909090909091" customWidth="1"/>
  </cols>
  <sheetData>
    <row r="1" ht="14.25" customHeight="1" spans="1:9">
      <c r="A1" s="352" t="s">
        <v>0</v>
      </c>
      <c r="H1" s="352"/>
      <c r="I1" s="146"/>
    </row>
    <row r="2" ht="14.25" customHeight="1" spans="8:8">
      <c r="H2" s="146"/>
    </row>
    <row r="3" customHeight="1" spans="1:1">
      <c r="A3" s="2" t="s">
        <v>1</v>
      </c>
    </row>
    <row r="4" ht="14.25" customHeight="1" spans="1:9">
      <c r="A4" s="353"/>
      <c r="H4" s="146"/>
      <c r="I4" s="146"/>
    </row>
    <row r="5" ht="14.25" customHeight="1" spans="1:9">
      <c r="A5" s="4" t="s">
        <v>2</v>
      </c>
      <c r="B5" s="354" t="s">
        <v>3</v>
      </c>
      <c r="C5" s="4" t="s">
        <v>4</v>
      </c>
      <c r="D5" s="355" t="s">
        <v>5</v>
      </c>
      <c r="E5" s="79"/>
      <c r="F5" s="79"/>
      <c r="G5" s="8"/>
      <c r="H5" s="44" t="s">
        <v>6</v>
      </c>
      <c r="I5" s="146"/>
    </row>
    <row r="6" ht="14.25" customHeight="1" spans="1:9">
      <c r="A6" s="6"/>
      <c r="B6" s="153"/>
      <c r="C6" s="6"/>
      <c r="D6" s="45" t="s">
        <v>7</v>
      </c>
      <c r="E6" s="45" t="s">
        <v>8</v>
      </c>
      <c r="F6" s="45" t="s">
        <v>9</v>
      </c>
      <c r="G6" s="45" t="s">
        <v>10</v>
      </c>
      <c r="H6" s="44"/>
      <c r="I6" s="146"/>
    </row>
    <row r="7" ht="14.25" customHeight="1" spans="1:9">
      <c r="A7" s="378" t="s">
        <v>11</v>
      </c>
      <c r="B7" s="378" t="s">
        <v>12</v>
      </c>
      <c r="C7" s="378" t="s">
        <v>13</v>
      </c>
      <c r="D7" s="378" t="s">
        <v>14</v>
      </c>
      <c r="E7" s="378" t="s">
        <v>15</v>
      </c>
      <c r="F7" s="378" t="s">
        <v>16</v>
      </c>
      <c r="G7" s="378" t="s">
        <v>17</v>
      </c>
      <c r="H7" s="378" t="s">
        <v>18</v>
      </c>
      <c r="I7" s="377"/>
    </row>
    <row r="8" ht="14.25" customHeight="1" spans="1:9">
      <c r="A8" s="356" t="s">
        <v>19</v>
      </c>
      <c r="B8" s="357"/>
      <c r="C8" s="358"/>
      <c r="D8" s="61"/>
      <c r="E8" s="61"/>
      <c r="F8" s="61"/>
      <c r="G8" s="61"/>
      <c r="H8" s="52"/>
      <c r="I8" s="146"/>
    </row>
    <row r="9" ht="114" customHeight="1" spans="1:9">
      <c r="A9" s="359">
        <v>1</v>
      </c>
      <c r="B9" s="360" t="s">
        <v>20</v>
      </c>
      <c r="C9" s="360" t="s">
        <v>21</v>
      </c>
      <c r="D9" s="276" t="s">
        <v>22</v>
      </c>
      <c r="E9" s="276" t="s">
        <v>23</v>
      </c>
      <c r="F9" s="276" t="s">
        <v>24</v>
      </c>
      <c r="G9" s="276" t="s">
        <v>25</v>
      </c>
      <c r="H9" s="108">
        <v>10</v>
      </c>
      <c r="I9" s="146"/>
    </row>
    <row r="10" ht="122.25" customHeight="1" spans="1:9">
      <c r="A10" s="359">
        <v>2</v>
      </c>
      <c r="B10" s="360" t="s">
        <v>26</v>
      </c>
      <c r="C10" s="360" t="s">
        <v>27</v>
      </c>
      <c r="D10" s="276" t="s">
        <v>28</v>
      </c>
      <c r="E10" s="276" t="s">
        <v>29</v>
      </c>
      <c r="F10" s="276" t="s">
        <v>30</v>
      </c>
      <c r="G10" s="276" t="s">
        <v>31</v>
      </c>
      <c r="H10" s="108">
        <v>10</v>
      </c>
      <c r="I10" s="146"/>
    </row>
    <row r="11" ht="110.25" customHeight="1" spans="1:9">
      <c r="A11" s="359">
        <v>3</v>
      </c>
      <c r="B11" s="360" t="s">
        <v>32</v>
      </c>
      <c r="C11" s="360" t="s">
        <v>33</v>
      </c>
      <c r="D11" s="276" t="s">
        <v>34</v>
      </c>
      <c r="E11" s="276" t="s">
        <v>35</v>
      </c>
      <c r="F11" s="276" t="s">
        <v>36</v>
      </c>
      <c r="G11" s="276" t="s">
        <v>37</v>
      </c>
      <c r="H11" s="108">
        <v>10</v>
      </c>
      <c r="I11" s="146"/>
    </row>
    <row r="12" ht="174" customHeight="1" spans="1:9">
      <c r="A12" s="359">
        <v>4</v>
      </c>
      <c r="B12" s="360" t="s">
        <v>38</v>
      </c>
      <c r="C12" s="360" t="s">
        <v>39</v>
      </c>
      <c r="D12" s="276" t="s">
        <v>40</v>
      </c>
      <c r="E12" s="276" t="s">
        <v>41</v>
      </c>
      <c r="F12" s="276" t="s">
        <v>42</v>
      </c>
      <c r="G12" s="276" t="s">
        <v>43</v>
      </c>
      <c r="H12" s="108">
        <v>10</v>
      </c>
      <c r="I12" s="146"/>
    </row>
    <row r="13" ht="99" customHeight="1" spans="1:9">
      <c r="A13" s="359">
        <v>5</v>
      </c>
      <c r="B13" s="360" t="s">
        <v>44</v>
      </c>
      <c r="C13" s="360" t="s">
        <v>45</v>
      </c>
      <c r="D13" s="276" t="s">
        <v>40</v>
      </c>
      <c r="E13" s="276" t="s">
        <v>41</v>
      </c>
      <c r="F13" s="276" t="s">
        <v>46</v>
      </c>
      <c r="G13" s="276" t="s">
        <v>47</v>
      </c>
      <c r="H13" s="108">
        <v>10</v>
      </c>
      <c r="I13" s="146"/>
    </row>
    <row r="14" ht="156.75" customHeight="1" spans="1:9">
      <c r="A14" s="359">
        <v>6</v>
      </c>
      <c r="B14" s="361" t="s">
        <v>48</v>
      </c>
      <c r="C14" s="360" t="s">
        <v>49</v>
      </c>
      <c r="D14" s="276" t="s">
        <v>50</v>
      </c>
      <c r="E14" s="276" t="s">
        <v>51</v>
      </c>
      <c r="F14" s="276" t="s">
        <v>52</v>
      </c>
      <c r="G14" s="276" t="s">
        <v>53</v>
      </c>
      <c r="H14" s="108">
        <v>10</v>
      </c>
      <c r="I14" s="146"/>
    </row>
    <row r="15" ht="147.75" customHeight="1" spans="1:9">
      <c r="A15" s="359">
        <v>7</v>
      </c>
      <c r="B15" s="361" t="s">
        <v>54</v>
      </c>
      <c r="C15" s="101" t="s">
        <v>55</v>
      </c>
      <c r="D15" s="276" t="s">
        <v>56</v>
      </c>
      <c r="E15" s="276" t="s">
        <v>57</v>
      </c>
      <c r="F15" s="276" t="s">
        <v>58</v>
      </c>
      <c r="G15" s="276" t="s">
        <v>59</v>
      </c>
      <c r="H15" s="108">
        <v>5</v>
      </c>
      <c r="I15" s="146"/>
    </row>
    <row r="16" ht="116.25" customHeight="1" spans="1:9">
      <c r="A16" s="359">
        <v>8</v>
      </c>
      <c r="B16" s="362" t="s">
        <v>60</v>
      </c>
      <c r="C16" s="101" t="s">
        <v>61</v>
      </c>
      <c r="D16" s="258" t="s">
        <v>62</v>
      </c>
      <c r="E16" s="258" t="s">
        <v>63</v>
      </c>
      <c r="F16" s="258" t="s">
        <v>64</v>
      </c>
      <c r="G16" s="258" t="s">
        <v>65</v>
      </c>
      <c r="H16" s="108">
        <v>10</v>
      </c>
      <c r="I16" s="146"/>
    </row>
    <row r="17" ht="141" customHeight="1" spans="1:8">
      <c r="A17" s="359">
        <v>9</v>
      </c>
      <c r="B17" s="360" t="s">
        <v>66</v>
      </c>
      <c r="C17" s="360" t="s">
        <v>67</v>
      </c>
      <c r="D17" s="276" t="s">
        <v>68</v>
      </c>
      <c r="E17" s="276" t="s">
        <v>69</v>
      </c>
      <c r="F17" s="276" t="s">
        <v>70</v>
      </c>
      <c r="G17" s="276" t="s">
        <v>71</v>
      </c>
      <c r="H17" s="108">
        <v>10</v>
      </c>
    </row>
    <row r="18" ht="123" customHeight="1" spans="1:8">
      <c r="A18" s="359">
        <v>10</v>
      </c>
      <c r="B18" s="360" t="s">
        <v>72</v>
      </c>
      <c r="C18" s="360" t="s">
        <v>73</v>
      </c>
      <c r="D18" s="276" t="s">
        <v>74</v>
      </c>
      <c r="E18" s="276" t="s">
        <v>75</v>
      </c>
      <c r="F18" s="276" t="s">
        <v>76</v>
      </c>
      <c r="G18" s="276" t="s">
        <v>77</v>
      </c>
      <c r="H18" s="108">
        <v>10</v>
      </c>
    </row>
    <row r="19" ht="123" customHeight="1" spans="1:8">
      <c r="A19" s="359">
        <v>11</v>
      </c>
      <c r="B19" s="360" t="s">
        <v>78</v>
      </c>
      <c r="C19" s="360" t="s">
        <v>79</v>
      </c>
      <c r="D19" s="276" t="s">
        <v>80</v>
      </c>
      <c r="E19" s="276" t="s">
        <v>81</v>
      </c>
      <c r="F19" s="276" t="s">
        <v>82</v>
      </c>
      <c r="G19" s="276" t="s">
        <v>83</v>
      </c>
      <c r="H19" s="108">
        <v>10</v>
      </c>
    </row>
    <row r="20" ht="129.75" customHeight="1" spans="1:8">
      <c r="A20" s="359">
        <v>12</v>
      </c>
      <c r="B20" s="360" t="s">
        <v>84</v>
      </c>
      <c r="C20" s="360" t="s">
        <v>85</v>
      </c>
      <c r="D20" s="276" t="s">
        <v>86</v>
      </c>
      <c r="E20" s="276" t="s">
        <v>87</v>
      </c>
      <c r="F20" s="276" t="s">
        <v>88</v>
      </c>
      <c r="G20" s="276" t="s">
        <v>89</v>
      </c>
      <c r="H20" s="108">
        <v>10</v>
      </c>
    </row>
    <row r="21" ht="80.25" customHeight="1" spans="1:8">
      <c r="A21" s="359">
        <v>13</v>
      </c>
      <c r="B21" s="276" t="s">
        <v>90</v>
      </c>
      <c r="C21" s="276" t="s">
        <v>91</v>
      </c>
      <c r="D21" s="276" t="s">
        <v>92</v>
      </c>
      <c r="E21" s="276" t="s">
        <v>93</v>
      </c>
      <c r="F21" s="276" t="s">
        <v>94</v>
      </c>
      <c r="G21" s="276" t="s">
        <v>95</v>
      </c>
      <c r="H21" s="108">
        <v>10</v>
      </c>
    </row>
    <row r="22" ht="85.5" customHeight="1" spans="1:8">
      <c r="A22" s="359">
        <v>14</v>
      </c>
      <c r="B22" s="361" t="s">
        <v>96</v>
      </c>
      <c r="C22" s="360" t="s">
        <v>97</v>
      </c>
      <c r="D22" s="276" t="s">
        <v>98</v>
      </c>
      <c r="E22" s="276" t="s">
        <v>99</v>
      </c>
      <c r="F22" s="276" t="s">
        <v>100</v>
      </c>
      <c r="G22" s="276" t="s">
        <v>101</v>
      </c>
      <c r="H22" s="108">
        <v>10</v>
      </c>
    </row>
    <row r="23" ht="165.75" customHeight="1" spans="1:8">
      <c r="A23" s="281">
        <v>15</v>
      </c>
      <c r="B23" s="361" t="s">
        <v>102</v>
      </c>
      <c r="C23" s="101" t="s">
        <v>103</v>
      </c>
      <c r="D23" s="276" t="s">
        <v>104</v>
      </c>
      <c r="E23" s="276" t="s">
        <v>105</v>
      </c>
      <c r="F23" s="276" t="s">
        <v>106</v>
      </c>
      <c r="G23" s="276" t="s">
        <v>107</v>
      </c>
      <c r="H23" s="108">
        <v>0</v>
      </c>
    </row>
    <row r="24" ht="102" customHeight="1" spans="1:8">
      <c r="A24" s="359">
        <v>16</v>
      </c>
      <c r="B24" s="360" t="s">
        <v>108</v>
      </c>
      <c r="C24" s="101" t="s">
        <v>109</v>
      </c>
      <c r="D24" s="276" t="s">
        <v>110</v>
      </c>
      <c r="E24" s="276" t="s">
        <v>111</v>
      </c>
      <c r="F24" s="276" t="s">
        <v>112</v>
      </c>
      <c r="G24" s="258" t="s">
        <v>113</v>
      </c>
      <c r="H24" s="108">
        <v>4</v>
      </c>
    </row>
    <row r="25" ht="27" customHeight="1" spans="2:8">
      <c r="B25" s="289" t="s">
        <v>114</v>
      </c>
      <c r="C25" s="363"/>
      <c r="D25" s="364"/>
      <c r="E25" s="276"/>
      <c r="F25" s="276"/>
      <c r="G25" s="258"/>
      <c r="H25" s="108">
        <f>((H9+H10+H11+H12+H13+H14+H15+H16+H17+H18+H19+H20+H21+H22+H23+H24)/16)*10</f>
        <v>86.875</v>
      </c>
    </row>
    <row r="26" ht="19.5" customHeight="1" spans="1:8">
      <c r="A26" s="365" t="s">
        <v>115</v>
      </c>
      <c r="B26" s="79"/>
      <c r="C26" s="8"/>
      <c r="D26" s="276"/>
      <c r="E26" s="276"/>
      <c r="F26" s="276"/>
      <c r="G26" s="276"/>
      <c r="H26" s="108"/>
    </row>
    <row r="27" ht="162.75" customHeight="1" spans="1:8">
      <c r="A27" s="359">
        <v>1</v>
      </c>
      <c r="B27" s="276" t="s">
        <v>116</v>
      </c>
      <c r="C27" s="276" t="s">
        <v>117</v>
      </c>
      <c r="D27" s="276" t="s">
        <v>118</v>
      </c>
      <c r="E27" s="276" t="s">
        <v>119</v>
      </c>
      <c r="F27" s="276" t="s">
        <v>120</v>
      </c>
      <c r="G27" s="276" t="s">
        <v>121</v>
      </c>
      <c r="H27" s="108">
        <v>10</v>
      </c>
    </row>
    <row r="28" ht="99" customHeight="1" spans="1:8">
      <c r="A28" s="359">
        <v>2</v>
      </c>
      <c r="B28" s="360" t="s">
        <v>122</v>
      </c>
      <c r="C28" s="360" t="s">
        <v>123</v>
      </c>
      <c r="D28" s="276" t="s">
        <v>124</v>
      </c>
      <c r="E28" s="276" t="s">
        <v>125</v>
      </c>
      <c r="F28" s="276" t="s">
        <v>126</v>
      </c>
      <c r="G28" s="276" t="s">
        <v>127</v>
      </c>
      <c r="H28" s="108">
        <v>10</v>
      </c>
    </row>
    <row r="29" ht="100.5" customHeight="1" spans="1:8">
      <c r="A29" s="359">
        <v>3</v>
      </c>
      <c r="B29" s="360" t="s">
        <v>128</v>
      </c>
      <c r="C29" s="360" t="s">
        <v>129</v>
      </c>
      <c r="D29" s="276" t="s">
        <v>130</v>
      </c>
      <c r="E29" s="276" t="s">
        <v>131</v>
      </c>
      <c r="F29" s="276" t="s">
        <v>132</v>
      </c>
      <c r="G29" s="276" t="s">
        <v>133</v>
      </c>
      <c r="H29" s="108">
        <v>10</v>
      </c>
    </row>
    <row r="30" ht="90" customHeight="1" spans="1:8">
      <c r="A30" s="359">
        <v>4</v>
      </c>
      <c r="B30" s="360" t="s">
        <v>134</v>
      </c>
      <c r="C30" s="360" t="s">
        <v>135</v>
      </c>
      <c r="D30" s="276" t="s">
        <v>136</v>
      </c>
      <c r="E30" s="276" t="s">
        <v>137</v>
      </c>
      <c r="F30" s="276" t="s">
        <v>138</v>
      </c>
      <c r="G30" s="276" t="s">
        <v>139</v>
      </c>
      <c r="H30" s="108">
        <v>10</v>
      </c>
    </row>
    <row r="31" ht="105" customHeight="1" spans="1:8">
      <c r="A31" s="359">
        <v>5</v>
      </c>
      <c r="B31" s="360" t="s">
        <v>140</v>
      </c>
      <c r="C31" s="360" t="s">
        <v>141</v>
      </c>
      <c r="D31" s="276" t="s">
        <v>142</v>
      </c>
      <c r="E31" s="276" t="s">
        <v>131</v>
      </c>
      <c r="F31" s="276" t="s">
        <v>132</v>
      </c>
      <c r="G31" s="276" t="s">
        <v>133</v>
      </c>
      <c r="H31" s="108">
        <v>10</v>
      </c>
    </row>
    <row r="32" ht="19.5" customHeight="1" spans="2:8">
      <c r="B32" s="289" t="s">
        <v>143</v>
      </c>
      <c r="C32" s="363"/>
      <c r="D32" s="364"/>
      <c r="E32" s="276"/>
      <c r="F32" s="276"/>
      <c r="G32" s="276"/>
      <c r="H32" s="108">
        <f>((H27+H28+H29+H30+H31)/5)*10</f>
        <v>100</v>
      </c>
    </row>
    <row r="33" ht="14.25" customHeight="1" spans="1:8">
      <c r="A33" s="365" t="s">
        <v>144</v>
      </c>
      <c r="B33" s="79"/>
      <c r="C33" s="8"/>
      <c r="D33" s="276"/>
      <c r="E33" s="276"/>
      <c r="F33" s="276"/>
      <c r="G33" s="276"/>
      <c r="H33" s="108"/>
    </row>
    <row r="34" ht="81" customHeight="1" spans="1:8">
      <c r="A34" s="366">
        <v>1</v>
      </c>
      <c r="B34" s="360" t="s">
        <v>145</v>
      </c>
      <c r="C34" s="360" t="s">
        <v>146</v>
      </c>
      <c r="D34" s="276" t="s">
        <v>92</v>
      </c>
      <c r="E34" s="276" t="s">
        <v>147</v>
      </c>
      <c r="F34" s="276" t="s">
        <v>148</v>
      </c>
      <c r="G34" s="276" t="s">
        <v>149</v>
      </c>
      <c r="H34" s="108">
        <v>7</v>
      </c>
    </row>
    <row r="35" ht="93" customHeight="1" spans="1:8">
      <c r="A35" s="359">
        <v>2</v>
      </c>
      <c r="B35" s="360" t="s">
        <v>150</v>
      </c>
      <c r="C35" s="360" t="s">
        <v>151</v>
      </c>
      <c r="D35" s="276" t="s">
        <v>92</v>
      </c>
      <c r="E35" s="276" t="s">
        <v>152</v>
      </c>
      <c r="F35" s="276" t="s">
        <v>153</v>
      </c>
      <c r="G35" s="276" t="s">
        <v>154</v>
      </c>
      <c r="H35" s="108">
        <v>10</v>
      </c>
    </row>
    <row r="36" ht="24" customHeight="1" spans="2:8">
      <c r="B36" s="289" t="s">
        <v>155</v>
      </c>
      <c r="C36" s="363"/>
      <c r="D36" s="364"/>
      <c r="E36" s="276"/>
      <c r="F36" s="276"/>
      <c r="G36" s="276"/>
      <c r="H36" s="108">
        <f>((H34+H35)/2)*10</f>
        <v>85</v>
      </c>
    </row>
    <row r="37" ht="14.25" customHeight="1" spans="1:8">
      <c r="A37" s="365" t="s">
        <v>156</v>
      </c>
      <c r="B37" s="79"/>
      <c r="C37" s="8"/>
      <c r="D37" s="276"/>
      <c r="E37" s="276"/>
      <c r="F37" s="276"/>
      <c r="G37" s="276"/>
      <c r="H37" s="108"/>
    </row>
    <row r="38" ht="89.25" customHeight="1" spans="1:8">
      <c r="A38" s="359">
        <v>1</v>
      </c>
      <c r="B38" s="276" t="s">
        <v>157</v>
      </c>
      <c r="C38" s="276" t="s">
        <v>158</v>
      </c>
      <c r="D38" s="276" t="s">
        <v>159</v>
      </c>
      <c r="E38" s="276" t="s">
        <v>160</v>
      </c>
      <c r="F38" s="276" t="s">
        <v>161</v>
      </c>
      <c r="G38" s="276" t="s">
        <v>162</v>
      </c>
      <c r="H38" s="108">
        <v>10</v>
      </c>
    </row>
    <row r="39" ht="102" customHeight="1" spans="1:8">
      <c r="A39" s="281">
        <v>2</v>
      </c>
      <c r="B39" s="360" t="s">
        <v>163</v>
      </c>
      <c r="C39" s="360" t="s">
        <v>164</v>
      </c>
      <c r="D39" s="276" t="s">
        <v>165</v>
      </c>
      <c r="E39" s="276" t="s">
        <v>166</v>
      </c>
      <c r="F39" s="276" t="s">
        <v>167</v>
      </c>
      <c r="G39" s="276" t="s">
        <v>168</v>
      </c>
      <c r="H39" s="108">
        <v>7</v>
      </c>
    </row>
    <row r="40" ht="132" customHeight="1" spans="1:8">
      <c r="A40" s="359">
        <v>3</v>
      </c>
      <c r="B40" s="360" t="s">
        <v>169</v>
      </c>
      <c r="C40" s="360" t="s">
        <v>170</v>
      </c>
      <c r="D40" s="276" t="s">
        <v>92</v>
      </c>
      <c r="E40" s="276" t="s">
        <v>171</v>
      </c>
      <c r="F40" s="276" t="s">
        <v>172</v>
      </c>
      <c r="G40" s="276" t="s">
        <v>173</v>
      </c>
      <c r="H40" s="108">
        <v>7</v>
      </c>
    </row>
    <row r="41" ht="24" customHeight="1" spans="2:8">
      <c r="B41" s="365" t="s">
        <v>174</v>
      </c>
      <c r="C41" s="79"/>
      <c r="D41" s="79"/>
      <c r="E41" s="367"/>
      <c r="F41" s="367"/>
      <c r="G41" s="367"/>
      <c r="H41" s="108">
        <f>((H38+H39+H40)/3)*10</f>
        <v>80</v>
      </c>
    </row>
    <row r="42" ht="14.25" customHeight="1" spans="1:8">
      <c r="A42" s="31" t="s">
        <v>175</v>
      </c>
      <c r="B42" s="79"/>
      <c r="C42" s="79"/>
      <c r="D42" s="79"/>
      <c r="E42" s="79"/>
      <c r="F42" s="79"/>
      <c r="G42" s="79"/>
      <c r="H42" s="108"/>
    </row>
    <row r="43" ht="251.25" customHeight="1" spans="1:8">
      <c r="A43" s="108" t="s">
        <v>176</v>
      </c>
      <c r="B43" s="101" t="s">
        <v>177</v>
      </c>
      <c r="C43" s="101" t="s">
        <v>178</v>
      </c>
      <c r="D43" s="258" t="s">
        <v>179</v>
      </c>
      <c r="E43" s="258" t="s">
        <v>180</v>
      </c>
      <c r="F43" s="258" t="s">
        <v>181</v>
      </c>
      <c r="G43" s="258" t="s">
        <v>182</v>
      </c>
      <c r="H43" s="108">
        <v>10</v>
      </c>
    </row>
    <row r="44" ht="125.25" customHeight="1" spans="1:8">
      <c r="A44" s="108" t="s">
        <v>183</v>
      </c>
      <c r="B44" s="101" t="s">
        <v>184</v>
      </c>
      <c r="C44" s="101" t="s">
        <v>185</v>
      </c>
      <c r="D44" s="258" t="s">
        <v>186</v>
      </c>
      <c r="E44" s="258" t="s">
        <v>187</v>
      </c>
      <c r="F44" s="258" t="s">
        <v>188</v>
      </c>
      <c r="G44" s="258" t="s">
        <v>189</v>
      </c>
      <c r="H44" s="108">
        <v>10</v>
      </c>
    </row>
    <row r="45" ht="69" customHeight="1" spans="1:8">
      <c r="A45" s="108" t="s">
        <v>190</v>
      </c>
      <c r="B45" s="101" t="s">
        <v>191</v>
      </c>
      <c r="C45" s="101" t="s">
        <v>192</v>
      </c>
      <c r="D45" s="258" t="s">
        <v>193</v>
      </c>
      <c r="E45" s="258" t="s">
        <v>194</v>
      </c>
      <c r="F45" s="258" t="s">
        <v>195</v>
      </c>
      <c r="G45" s="157" t="s">
        <v>196</v>
      </c>
      <c r="H45" s="108">
        <v>10</v>
      </c>
    </row>
    <row r="46" ht="64.5" customHeight="1" spans="1:8">
      <c r="A46" s="368" t="s">
        <v>197</v>
      </c>
      <c r="B46" s="369" t="s">
        <v>198</v>
      </c>
      <c r="C46" s="369" t="s">
        <v>199</v>
      </c>
      <c r="D46" s="370" t="s">
        <v>200</v>
      </c>
      <c r="E46" s="371" t="s">
        <v>201</v>
      </c>
      <c r="F46" s="371" t="s">
        <v>202</v>
      </c>
      <c r="G46" s="371" t="s">
        <v>203</v>
      </c>
      <c r="H46" s="108">
        <v>10</v>
      </c>
    </row>
    <row r="47" ht="24.75" customHeight="1" spans="1:8">
      <c r="A47" s="372"/>
      <c r="B47" s="289" t="s">
        <v>204</v>
      </c>
      <c r="C47" s="79"/>
      <c r="D47" s="8"/>
      <c r="E47" s="258"/>
      <c r="F47" s="258"/>
      <c r="G47" s="258"/>
      <c r="H47" s="230">
        <f>((H43+H44+H45+H46)/4)*10</f>
        <v>100</v>
      </c>
    </row>
    <row r="48" ht="30" customHeight="1" spans="1:8">
      <c r="A48" s="373"/>
      <c r="B48" s="289" t="s">
        <v>205</v>
      </c>
      <c r="C48" s="79"/>
      <c r="D48" s="8"/>
      <c r="E48" s="374"/>
      <c r="F48" s="375"/>
      <c r="G48" s="375"/>
      <c r="H48" s="376">
        <f>H47+H41+H36+H32+H25</f>
        <v>451.875</v>
      </c>
    </row>
    <row r="49" ht="36" customHeight="1" spans="1:8">
      <c r="A49" s="373"/>
      <c r="B49" s="289" t="s">
        <v>206</v>
      </c>
      <c r="C49" s="79"/>
      <c r="D49" s="8"/>
      <c r="E49" s="374"/>
      <c r="F49" s="375"/>
      <c r="G49" s="375"/>
      <c r="H49" s="376">
        <f>(H48/5)</f>
        <v>90.375</v>
      </c>
    </row>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1:G1"/>
    <mergeCell ref="A3:I3"/>
    <mergeCell ref="A4:G4"/>
    <mergeCell ref="D5:G5"/>
    <mergeCell ref="A26:C26"/>
    <mergeCell ref="A33:C33"/>
    <mergeCell ref="A37:C37"/>
    <mergeCell ref="B41:D41"/>
    <mergeCell ref="A42:G42"/>
    <mergeCell ref="B47:D47"/>
    <mergeCell ref="B48:D48"/>
    <mergeCell ref="B49:D49"/>
    <mergeCell ref="A5:A6"/>
    <mergeCell ref="B5:B6"/>
    <mergeCell ref="C5:C6"/>
  </mergeCells>
  <pageMargins left="0.7" right="0.7" top="0.75" bottom="0.75" header="0" footer="0"/>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workbookViewId="0">
      <pane ySplit="8" topLeftCell="A9" activePane="bottomLeft" state="frozen"/>
      <selection/>
      <selection pane="bottomLeft" activeCell="B10" sqref="B10"/>
    </sheetView>
  </sheetViews>
  <sheetFormatPr defaultColWidth="14.4272727272727" defaultRowHeight="15" customHeight="1"/>
  <cols>
    <col min="1" max="1" width="7.85454545454545" customWidth="1"/>
    <col min="2" max="2" width="8.70909090909091" customWidth="1"/>
    <col min="3" max="3" width="36.8545454545455" customWidth="1"/>
    <col min="4" max="4" width="12.5727272727273" customWidth="1"/>
    <col min="5" max="5" width="12.4272727272727" customWidth="1"/>
    <col min="6" max="6" width="10.4272727272727" customWidth="1"/>
    <col min="7" max="7" width="10.7090909090909" customWidth="1"/>
    <col min="8" max="8" width="21.4272727272727" customWidth="1"/>
    <col min="9" max="9" width="13.2818181818182" customWidth="1"/>
    <col min="10" max="10" width="14.5727272727273" customWidth="1"/>
    <col min="11" max="11" width="10.1363636363636" customWidth="1"/>
    <col min="12" max="12" width="11" customWidth="1"/>
    <col min="13" max="13" width="17.2818181818182" customWidth="1"/>
    <col min="14" max="14" width="29.5727272727273" customWidth="1"/>
    <col min="15" max="15" width="17.5727272727273" customWidth="1"/>
    <col min="16" max="16" width="8.70909090909091" customWidth="1"/>
    <col min="17" max="17" width="56.1363636363636" customWidth="1"/>
  </cols>
  <sheetData>
    <row r="1" ht="14.25" customHeight="1" spans="1:15">
      <c r="A1" s="379" t="s">
        <v>207</v>
      </c>
      <c r="F1" s="190"/>
      <c r="G1" s="191"/>
      <c r="H1" s="191"/>
      <c r="I1" s="223"/>
      <c r="J1" s="223"/>
      <c r="K1" s="191"/>
      <c r="M1" s="224"/>
      <c r="N1" s="225"/>
      <c r="O1" s="225"/>
    </row>
    <row r="2" ht="14.25" customHeight="1" spans="1:15">
      <c r="A2" s="58"/>
      <c r="B2" s="146"/>
      <c r="C2" s="146"/>
      <c r="D2" s="192"/>
      <c r="F2" s="190"/>
      <c r="G2" s="191"/>
      <c r="H2" s="191"/>
      <c r="I2" s="223"/>
      <c r="J2" s="223"/>
      <c r="K2" s="191"/>
      <c r="M2" s="224"/>
      <c r="N2" s="225"/>
      <c r="O2" s="225"/>
    </row>
    <row r="3" customHeight="1" spans="1:17">
      <c r="A3" s="193" t="s">
        <v>208</v>
      </c>
      <c r="Q3" s="252"/>
    </row>
    <row r="4" ht="14.25" customHeight="1" spans="1:17">
      <c r="A4" s="58"/>
      <c r="B4" s="146"/>
      <c r="C4" s="146"/>
      <c r="D4" s="146"/>
      <c r="E4" s="194"/>
      <c r="F4" s="195"/>
      <c r="G4" s="191"/>
      <c r="H4" s="191"/>
      <c r="I4" s="223"/>
      <c r="J4" s="223"/>
      <c r="K4" s="191"/>
      <c r="M4" s="224"/>
      <c r="N4" s="225"/>
      <c r="O4" s="225"/>
      <c r="Q4" s="146"/>
    </row>
    <row r="5" ht="24" customHeight="1" spans="1:17">
      <c r="A5" s="42" t="s">
        <v>2</v>
      </c>
      <c r="B5" s="150" t="s">
        <v>209</v>
      </c>
      <c r="C5" s="151"/>
      <c r="D5" s="43" t="s">
        <v>210</v>
      </c>
      <c r="E5" s="43" t="s">
        <v>211</v>
      </c>
      <c r="F5" s="43" t="s">
        <v>212</v>
      </c>
      <c r="G5" s="43" t="s">
        <v>213</v>
      </c>
      <c r="H5" s="43" t="s">
        <v>214</v>
      </c>
      <c r="I5" s="226" t="s">
        <v>215</v>
      </c>
      <c r="J5" s="227" t="s">
        <v>216</v>
      </c>
      <c r="K5" s="79"/>
      <c r="L5" s="8"/>
      <c r="M5" s="228" t="s">
        <v>217</v>
      </c>
      <c r="N5" s="228" t="s">
        <v>218</v>
      </c>
      <c r="O5" s="229" t="s">
        <v>219</v>
      </c>
      <c r="Q5" s="43" t="s">
        <v>220</v>
      </c>
    </row>
    <row r="6" ht="14.25" customHeight="1" spans="1:17">
      <c r="A6" s="6"/>
      <c r="B6" s="152"/>
      <c r="C6" s="153"/>
      <c r="D6" s="6"/>
      <c r="E6" s="6"/>
      <c r="F6" s="6"/>
      <c r="G6" s="6"/>
      <c r="H6" s="6"/>
      <c r="I6" s="6"/>
      <c r="J6" s="230" t="s">
        <v>221</v>
      </c>
      <c r="K6" s="51" t="s">
        <v>222</v>
      </c>
      <c r="L6" s="51" t="s">
        <v>223</v>
      </c>
      <c r="M6" s="6"/>
      <c r="N6" s="6"/>
      <c r="O6" s="153"/>
      <c r="Q6" s="6"/>
    </row>
    <row r="7" ht="14.25" customHeight="1" spans="1:26">
      <c r="A7" s="380" t="s">
        <v>11</v>
      </c>
      <c r="B7" s="381" t="s">
        <v>12</v>
      </c>
      <c r="C7" s="8"/>
      <c r="D7" s="380" t="s">
        <v>13</v>
      </c>
      <c r="E7" s="380" t="s">
        <v>14</v>
      </c>
      <c r="F7" s="380" t="s">
        <v>15</v>
      </c>
      <c r="G7" s="380" t="s">
        <v>16</v>
      </c>
      <c r="H7" s="380" t="s">
        <v>17</v>
      </c>
      <c r="I7" s="382" t="s">
        <v>18</v>
      </c>
      <c r="J7" s="382" t="s">
        <v>224</v>
      </c>
      <c r="K7" s="380" t="s">
        <v>225</v>
      </c>
      <c r="L7" s="380" t="s">
        <v>226</v>
      </c>
      <c r="M7" s="383" t="s">
        <v>227</v>
      </c>
      <c r="N7" s="383" t="s">
        <v>228</v>
      </c>
      <c r="O7" s="384" t="s">
        <v>229</v>
      </c>
      <c r="P7" s="132"/>
      <c r="Q7" s="380" t="s">
        <v>13</v>
      </c>
      <c r="R7" s="132"/>
      <c r="S7" s="132"/>
      <c r="T7" s="132"/>
      <c r="U7" s="132"/>
      <c r="V7" s="132"/>
      <c r="W7" s="132"/>
      <c r="X7" s="132"/>
      <c r="Y7" s="132"/>
      <c r="Z7" s="132"/>
    </row>
    <row r="8" ht="20.25" customHeight="1" spans="1:17">
      <c r="A8" s="46" t="s">
        <v>230</v>
      </c>
      <c r="B8" s="20"/>
      <c r="C8" s="19"/>
      <c r="D8" s="52"/>
      <c r="E8" s="198"/>
      <c r="F8" s="199"/>
      <c r="G8" s="199"/>
      <c r="H8" s="199"/>
      <c r="I8" s="234"/>
      <c r="J8" s="234"/>
      <c r="K8" s="199"/>
      <c r="L8" s="235">
        <f>AVERAGE(L9,L34,L54,L86,L102,L185)</f>
        <v>73.3886067727497</v>
      </c>
      <c r="M8" s="236"/>
      <c r="N8" s="140"/>
      <c r="O8" s="140"/>
      <c r="Q8" s="52"/>
    </row>
    <row r="9" ht="14.25" customHeight="1" spans="1:17">
      <c r="A9" s="46" t="s">
        <v>231</v>
      </c>
      <c r="B9" s="20"/>
      <c r="C9" s="19"/>
      <c r="D9" s="52"/>
      <c r="E9" s="200"/>
      <c r="F9" s="201"/>
      <c r="G9" s="199"/>
      <c r="H9" s="199"/>
      <c r="I9" s="234"/>
      <c r="J9" s="234"/>
      <c r="K9" s="199"/>
      <c r="L9" s="237">
        <f>AVERAGE(K10,K14,K18,K22,K27,K31)</f>
        <v>84.2753407565853</v>
      </c>
      <c r="M9" s="236"/>
      <c r="N9" s="140"/>
      <c r="O9" s="140"/>
      <c r="Q9" s="253"/>
    </row>
    <row r="10" ht="14.25" customHeight="1" spans="1:17">
      <c r="A10" s="46" t="s">
        <v>232</v>
      </c>
      <c r="B10" s="19"/>
      <c r="C10" s="19"/>
      <c r="D10" s="52"/>
      <c r="E10" s="202"/>
      <c r="F10" s="203"/>
      <c r="G10" s="203"/>
      <c r="H10" s="203"/>
      <c r="I10" s="204"/>
      <c r="J10" s="204"/>
      <c r="K10" s="238">
        <f>AVERAGE(J11:J13)</f>
        <v>78.4140905719614</v>
      </c>
      <c r="L10" s="135"/>
      <c r="M10" s="236"/>
      <c r="N10" s="140"/>
      <c r="O10" s="140"/>
      <c r="Q10" s="52"/>
    </row>
    <row r="11" ht="57.75" customHeight="1" spans="1:17">
      <c r="A11" s="108" t="s">
        <v>176</v>
      </c>
      <c r="B11" s="157" t="s">
        <v>233</v>
      </c>
      <c r="C11" s="8"/>
      <c r="D11" s="163">
        <v>0.2</v>
      </c>
      <c r="E11" s="202" t="s">
        <v>234</v>
      </c>
      <c r="F11" s="204">
        <v>19839</v>
      </c>
      <c r="G11" s="203">
        <f t="shared" ref="G11:G13" si="0">D11*F11/2</f>
        <v>1983.9</v>
      </c>
      <c r="H11" s="203">
        <v>1266</v>
      </c>
      <c r="I11" s="204">
        <f t="shared" ref="I11:I13" si="1">H11/F11*100</f>
        <v>6.38137002873129</v>
      </c>
      <c r="J11" s="204">
        <f t="shared" ref="J11:J13" si="2">IF(H11/G11*100&gt;=100,100,IF(H11/G11*100&lt;100,H11/G11*100))</f>
        <v>63.8137002873129</v>
      </c>
      <c r="K11" s="239"/>
      <c r="L11" s="76"/>
      <c r="M11" s="167" t="s">
        <v>235</v>
      </c>
      <c r="N11" s="101" t="s">
        <v>236</v>
      </c>
      <c r="O11" s="101" t="s">
        <v>237</v>
      </c>
      <c r="Q11" s="254" t="s">
        <v>238</v>
      </c>
    </row>
    <row r="12" ht="57" customHeight="1" spans="1:17">
      <c r="A12" s="108" t="s">
        <v>239</v>
      </c>
      <c r="B12" s="157" t="s">
        <v>240</v>
      </c>
      <c r="C12" s="8"/>
      <c r="D12" s="163">
        <v>0.5</v>
      </c>
      <c r="E12" s="202" t="s">
        <v>241</v>
      </c>
      <c r="F12" s="204">
        <v>41</v>
      </c>
      <c r="G12" s="203">
        <f t="shared" si="0"/>
        <v>10.25</v>
      </c>
      <c r="H12" s="203">
        <v>15</v>
      </c>
      <c r="I12" s="204">
        <f t="shared" si="1"/>
        <v>36.5853658536585</v>
      </c>
      <c r="J12" s="204">
        <f t="shared" si="2"/>
        <v>100</v>
      </c>
      <c r="K12" s="240"/>
      <c r="L12" s="76"/>
      <c r="M12" s="161" t="s">
        <v>242</v>
      </c>
      <c r="N12" s="101"/>
      <c r="O12" s="101"/>
      <c r="Q12" s="254" t="s">
        <v>243</v>
      </c>
    </row>
    <row r="13" ht="57" customHeight="1" spans="1:17">
      <c r="A13" s="108" t="s">
        <v>244</v>
      </c>
      <c r="B13" s="157" t="s">
        <v>245</v>
      </c>
      <c r="C13" s="8"/>
      <c r="D13" s="163">
        <v>0.7</v>
      </c>
      <c r="E13" s="202" t="s">
        <v>246</v>
      </c>
      <c r="F13" s="204">
        <v>4</v>
      </c>
      <c r="G13" s="203">
        <f t="shared" si="0"/>
        <v>1.4</v>
      </c>
      <c r="H13" s="203">
        <v>1</v>
      </c>
      <c r="I13" s="204">
        <f t="shared" si="1"/>
        <v>25</v>
      </c>
      <c r="J13" s="204">
        <f t="shared" si="2"/>
        <v>71.4285714285714</v>
      </c>
      <c r="K13" s="240"/>
      <c r="L13" s="76"/>
      <c r="M13" s="167" t="s">
        <v>235</v>
      </c>
      <c r="N13" s="101" t="s">
        <v>247</v>
      </c>
      <c r="O13" s="101" t="s">
        <v>248</v>
      </c>
      <c r="Q13" s="254" t="s">
        <v>249</v>
      </c>
    </row>
    <row r="14" ht="14.25" customHeight="1" spans="1:17">
      <c r="A14" s="205" t="s">
        <v>250</v>
      </c>
      <c r="B14" s="79"/>
      <c r="C14" s="8"/>
      <c r="D14" s="108"/>
      <c r="E14" s="202"/>
      <c r="F14" s="203"/>
      <c r="G14" s="203"/>
      <c r="H14" s="203"/>
      <c r="I14" s="204"/>
      <c r="J14" s="204"/>
      <c r="K14" s="238">
        <f>AVERAGE(J15:J17)</f>
        <v>97.1338298352516</v>
      </c>
      <c r="L14" s="135"/>
      <c r="M14" s="236"/>
      <c r="N14" s="140"/>
      <c r="O14" s="140"/>
      <c r="Q14" s="255"/>
    </row>
    <row r="15" ht="71.25" customHeight="1" spans="1:17">
      <c r="A15" s="108" t="s">
        <v>176</v>
      </c>
      <c r="B15" s="157" t="s">
        <v>251</v>
      </c>
      <c r="C15" s="8"/>
      <c r="D15" s="158">
        <v>0.56</v>
      </c>
      <c r="E15" s="206" t="s">
        <v>234</v>
      </c>
      <c r="F15" s="204">
        <f t="shared" ref="F15:F17" si="3">H11</f>
        <v>1266</v>
      </c>
      <c r="G15" s="207">
        <f t="shared" ref="G15:G17" si="4">D15*F15</f>
        <v>708.96</v>
      </c>
      <c r="H15" s="203">
        <v>648</v>
      </c>
      <c r="I15" s="204">
        <f t="shared" ref="I15:I17" si="5">H15/F15*100</f>
        <v>51.1848341232227</v>
      </c>
      <c r="J15" s="204">
        <f t="shared" ref="J15:J17" si="6">IF(H15/G15*100&gt;=100,100,IF(H15/G15*100&lt;100,H15/G15*100))</f>
        <v>91.4014895057549</v>
      </c>
      <c r="K15" s="239"/>
      <c r="L15" s="76"/>
      <c r="M15" s="167" t="s">
        <v>235</v>
      </c>
      <c r="N15" s="101" t="s">
        <v>252</v>
      </c>
      <c r="O15" s="101" t="s">
        <v>253</v>
      </c>
      <c r="Q15" s="254" t="s">
        <v>254</v>
      </c>
    </row>
    <row r="16" ht="54" customHeight="1" spans="1:17">
      <c r="A16" s="108" t="s">
        <v>239</v>
      </c>
      <c r="B16" s="157" t="s">
        <v>255</v>
      </c>
      <c r="C16" s="8"/>
      <c r="D16" s="158">
        <v>0.75</v>
      </c>
      <c r="E16" s="206" t="s">
        <v>241</v>
      </c>
      <c r="F16" s="204">
        <f t="shared" si="3"/>
        <v>15</v>
      </c>
      <c r="G16" s="207">
        <f t="shared" si="4"/>
        <v>11.25</v>
      </c>
      <c r="H16" s="203">
        <v>12</v>
      </c>
      <c r="I16" s="204">
        <f t="shared" si="5"/>
        <v>80</v>
      </c>
      <c r="J16" s="204">
        <f t="shared" si="6"/>
        <v>100</v>
      </c>
      <c r="K16" s="239"/>
      <c r="L16" s="76"/>
      <c r="M16" s="161" t="s">
        <v>242</v>
      </c>
      <c r="N16" s="101"/>
      <c r="O16" s="101"/>
      <c r="Q16" s="256" t="s">
        <v>256</v>
      </c>
    </row>
    <row r="17" ht="69.75" customHeight="1" spans="1:17">
      <c r="A17" s="108" t="s">
        <v>190</v>
      </c>
      <c r="B17" s="157" t="s">
        <v>257</v>
      </c>
      <c r="C17" s="8"/>
      <c r="D17" s="158">
        <v>0.55</v>
      </c>
      <c r="E17" s="206" t="s">
        <v>246</v>
      </c>
      <c r="F17" s="204">
        <f t="shared" si="3"/>
        <v>1</v>
      </c>
      <c r="G17" s="203">
        <f t="shared" si="4"/>
        <v>0.55</v>
      </c>
      <c r="H17" s="203">
        <v>1</v>
      </c>
      <c r="I17" s="204">
        <f t="shared" si="5"/>
        <v>100</v>
      </c>
      <c r="J17" s="204">
        <f t="shared" si="6"/>
        <v>100</v>
      </c>
      <c r="K17" s="239"/>
      <c r="L17" s="76"/>
      <c r="M17" s="161" t="s">
        <v>242</v>
      </c>
      <c r="N17" s="101"/>
      <c r="O17" s="101"/>
      <c r="Q17" s="256" t="s">
        <v>258</v>
      </c>
    </row>
    <row r="18" ht="14.25" customHeight="1" spans="1:17">
      <c r="A18" s="205" t="s">
        <v>259</v>
      </c>
      <c r="B18" s="79"/>
      <c r="C18" s="8"/>
      <c r="D18" s="108"/>
      <c r="E18" s="202"/>
      <c r="F18" s="203"/>
      <c r="G18" s="203"/>
      <c r="H18" s="203"/>
      <c r="I18" s="204"/>
      <c r="J18" s="204"/>
      <c r="K18" s="238">
        <f>AVERAGE(J19:J21)</f>
        <v>75</v>
      </c>
      <c r="L18" s="135"/>
      <c r="M18" s="236"/>
      <c r="N18" s="140"/>
      <c r="O18" s="140"/>
      <c r="Q18" s="257"/>
    </row>
    <row r="19" ht="33.75" customHeight="1" spans="1:17">
      <c r="A19" s="108" t="s">
        <v>176</v>
      </c>
      <c r="B19" s="157" t="s">
        <v>260</v>
      </c>
      <c r="C19" s="8"/>
      <c r="D19" s="158">
        <v>1</v>
      </c>
      <c r="E19" s="202" t="s">
        <v>261</v>
      </c>
      <c r="F19" s="202">
        <v>248</v>
      </c>
      <c r="G19" s="203">
        <f t="shared" ref="G19:G21" si="7">D19*F19/2</f>
        <v>124</v>
      </c>
      <c r="H19" s="203">
        <v>388</v>
      </c>
      <c r="I19" s="204">
        <f t="shared" ref="I19:I21" si="8">H19/F19*100</f>
        <v>156.451612903226</v>
      </c>
      <c r="J19" s="204">
        <f t="shared" ref="J19:J21" si="9">IF(H19/G19*100&gt;=100,100,IF(H19/G19*100&lt;100,H19/G19*100))</f>
        <v>100</v>
      </c>
      <c r="K19" s="239"/>
      <c r="L19" s="76"/>
      <c r="M19" s="161" t="s">
        <v>242</v>
      </c>
      <c r="N19" s="101"/>
      <c r="O19" s="101"/>
      <c r="Q19" s="256" t="s">
        <v>262</v>
      </c>
    </row>
    <row r="20" ht="37.5" customHeight="1" spans="1:17">
      <c r="A20" s="108" t="s">
        <v>183</v>
      </c>
      <c r="B20" s="157" t="s">
        <v>263</v>
      </c>
      <c r="C20" s="8"/>
      <c r="D20" s="158">
        <v>1</v>
      </c>
      <c r="E20" s="202" t="s">
        <v>261</v>
      </c>
      <c r="F20" s="203">
        <v>82</v>
      </c>
      <c r="G20" s="203">
        <f t="shared" si="7"/>
        <v>41</v>
      </c>
      <c r="H20" s="203">
        <v>141</v>
      </c>
      <c r="I20" s="204">
        <f t="shared" si="8"/>
        <v>171.951219512195</v>
      </c>
      <c r="J20" s="204">
        <f t="shared" si="9"/>
        <v>100</v>
      </c>
      <c r="K20" s="239"/>
      <c r="L20" s="76"/>
      <c r="M20" s="161" t="s">
        <v>242</v>
      </c>
      <c r="N20" s="101"/>
      <c r="O20" s="101"/>
      <c r="Q20" s="254" t="s">
        <v>264</v>
      </c>
    </row>
    <row r="21" ht="102.75" customHeight="1" spans="1:17">
      <c r="A21" s="108" t="s">
        <v>190</v>
      </c>
      <c r="B21" s="157" t="s">
        <v>265</v>
      </c>
      <c r="C21" s="8"/>
      <c r="D21" s="158">
        <v>1</v>
      </c>
      <c r="E21" s="202" t="s">
        <v>261</v>
      </c>
      <c r="F21" s="203">
        <v>8</v>
      </c>
      <c r="G21" s="203">
        <f t="shared" si="7"/>
        <v>4</v>
      </c>
      <c r="H21" s="203">
        <v>1</v>
      </c>
      <c r="I21" s="204">
        <f t="shared" si="8"/>
        <v>12.5</v>
      </c>
      <c r="J21" s="204">
        <f t="shared" si="9"/>
        <v>25</v>
      </c>
      <c r="K21" s="239"/>
      <c r="L21" s="76"/>
      <c r="M21" s="167" t="s">
        <v>235</v>
      </c>
      <c r="N21" s="101" t="s">
        <v>266</v>
      </c>
      <c r="O21" s="101" t="s">
        <v>267</v>
      </c>
      <c r="Q21" s="254" t="s">
        <v>268</v>
      </c>
    </row>
    <row r="22" ht="14.25" customHeight="1" spans="1:17">
      <c r="A22" s="23" t="s">
        <v>269</v>
      </c>
      <c r="B22" s="23"/>
      <c r="C22" s="23"/>
      <c r="D22" s="108"/>
      <c r="E22" s="202"/>
      <c r="F22" s="203"/>
      <c r="G22" s="203"/>
      <c r="H22" s="203"/>
      <c r="I22" s="204"/>
      <c r="J22" s="204"/>
      <c r="K22" s="238">
        <f>AVERAGE(J23:J26)</f>
        <v>55.1041241322989</v>
      </c>
      <c r="L22" s="135"/>
      <c r="M22" s="236"/>
      <c r="N22" s="140"/>
      <c r="O22" s="140"/>
      <c r="Q22" s="258"/>
    </row>
    <row r="23" ht="64.5" customHeight="1" spans="1:17">
      <c r="A23" s="108" t="s">
        <v>270</v>
      </c>
      <c r="B23" s="157" t="s">
        <v>271</v>
      </c>
      <c r="C23" s="8"/>
      <c r="D23" s="158">
        <v>0.77</v>
      </c>
      <c r="E23" s="203" t="s">
        <v>272</v>
      </c>
      <c r="F23" s="208">
        <v>62</v>
      </c>
      <c r="G23" s="203">
        <f t="shared" ref="G23:G25" si="10">D24*F23/2</f>
        <v>24.49</v>
      </c>
      <c r="H23" s="203">
        <v>5</v>
      </c>
      <c r="I23" s="204">
        <f t="shared" ref="I23:I25" si="11">H23/F23*100</f>
        <v>8.06451612903226</v>
      </c>
      <c r="J23" s="204">
        <f t="shared" ref="J23:J25" si="12">IF(H23/G23*100&gt;=100,100,IF(H23/G23*100&lt;100,H23/G23*100))</f>
        <v>20.4164965291956</v>
      </c>
      <c r="K23" s="239"/>
      <c r="L23" s="76"/>
      <c r="M23" s="167" t="s">
        <v>235</v>
      </c>
      <c r="N23" s="101" t="s">
        <v>273</v>
      </c>
      <c r="O23" s="101" t="s">
        <v>274</v>
      </c>
      <c r="Q23" s="254" t="s">
        <v>275</v>
      </c>
    </row>
    <row r="24" ht="70.5" customHeight="1" spans="1:17">
      <c r="A24" s="108" t="s">
        <v>239</v>
      </c>
      <c r="B24" s="157" t="s">
        <v>276</v>
      </c>
      <c r="C24" s="8"/>
      <c r="D24" s="158">
        <v>0.79</v>
      </c>
      <c r="E24" s="202" t="s">
        <v>277</v>
      </c>
      <c r="F24" s="208">
        <v>3</v>
      </c>
      <c r="G24" s="203">
        <f t="shared" si="10"/>
        <v>1.05</v>
      </c>
      <c r="H24" s="203">
        <v>3</v>
      </c>
      <c r="I24" s="204">
        <f t="shared" si="11"/>
        <v>100</v>
      </c>
      <c r="J24" s="204">
        <f t="shared" si="12"/>
        <v>100</v>
      </c>
      <c r="K24" s="239"/>
      <c r="L24" s="76"/>
      <c r="M24" s="161" t="s">
        <v>242</v>
      </c>
      <c r="N24" s="101"/>
      <c r="O24" s="101"/>
      <c r="Q24" s="254" t="s">
        <v>278</v>
      </c>
    </row>
    <row r="25" ht="53.25" customHeight="1" spans="1:17">
      <c r="A25" s="108" t="s">
        <v>190</v>
      </c>
      <c r="B25" s="157" t="s">
        <v>279</v>
      </c>
      <c r="C25" s="8"/>
      <c r="D25" s="158">
        <v>0.7</v>
      </c>
      <c r="E25" s="202" t="s">
        <v>280</v>
      </c>
      <c r="F25" s="208">
        <v>3</v>
      </c>
      <c r="G25" s="203">
        <f t="shared" si="10"/>
        <v>0.75</v>
      </c>
      <c r="H25" s="203">
        <v>3</v>
      </c>
      <c r="I25" s="204">
        <f t="shared" si="11"/>
        <v>100</v>
      </c>
      <c r="J25" s="204">
        <f t="shared" si="12"/>
        <v>100</v>
      </c>
      <c r="K25" s="239"/>
      <c r="L25" s="76"/>
      <c r="M25" s="161" t="s">
        <v>242</v>
      </c>
      <c r="N25" s="101"/>
      <c r="O25" s="101"/>
      <c r="Q25" s="254" t="s">
        <v>281</v>
      </c>
    </row>
    <row r="26" ht="63" customHeight="1" spans="1:17">
      <c r="A26" s="108" t="s">
        <v>197</v>
      </c>
      <c r="B26" s="157" t="s">
        <v>282</v>
      </c>
      <c r="C26" s="8"/>
      <c r="D26" s="158">
        <v>0.5</v>
      </c>
      <c r="E26" s="202" t="s">
        <v>283</v>
      </c>
      <c r="F26" s="208">
        <v>0</v>
      </c>
      <c r="G26" s="203">
        <f>D27*F26</f>
        <v>0</v>
      </c>
      <c r="H26" s="203">
        <v>0</v>
      </c>
      <c r="I26" s="204">
        <v>0</v>
      </c>
      <c r="J26" s="204">
        <v>0</v>
      </c>
      <c r="K26" s="239"/>
      <c r="L26" s="76"/>
      <c r="M26" s="167" t="s">
        <v>235</v>
      </c>
      <c r="N26" s="101" t="s">
        <v>284</v>
      </c>
      <c r="O26" s="101" t="s">
        <v>285</v>
      </c>
      <c r="Q26" s="254" t="s">
        <v>286</v>
      </c>
    </row>
    <row r="27" ht="14.25" customHeight="1" spans="1:17">
      <c r="A27" s="23" t="s">
        <v>287</v>
      </c>
      <c r="B27" s="22"/>
      <c r="C27" s="22"/>
      <c r="D27" s="108"/>
      <c r="E27" s="202"/>
      <c r="F27" s="203"/>
      <c r="G27" s="203"/>
      <c r="H27" s="203"/>
      <c r="I27" s="204"/>
      <c r="J27" s="204"/>
      <c r="K27" s="238">
        <f>AVERAGE(J28:J30)</f>
        <v>100</v>
      </c>
      <c r="L27" s="135"/>
      <c r="M27" s="236"/>
      <c r="N27" s="140"/>
      <c r="O27" s="140"/>
      <c r="Q27" s="255"/>
    </row>
    <row r="28" ht="69.75" customHeight="1" spans="1:17">
      <c r="A28" s="108" t="s">
        <v>176</v>
      </c>
      <c r="B28" s="157" t="s">
        <v>288</v>
      </c>
      <c r="C28" s="8"/>
      <c r="D28" s="209">
        <v>0.986</v>
      </c>
      <c r="E28" s="206" t="s">
        <v>289</v>
      </c>
      <c r="F28" s="203">
        <v>3</v>
      </c>
      <c r="G28" s="204">
        <f t="shared" ref="G28:G29" si="13">D28*F28</f>
        <v>2.958</v>
      </c>
      <c r="H28" s="203">
        <v>3</v>
      </c>
      <c r="I28" s="204">
        <f t="shared" ref="I28:I30" si="14">H28/F28*100</f>
        <v>100</v>
      </c>
      <c r="J28" s="204">
        <f t="shared" ref="J28:J30" si="15">IF(H28/G28*100&gt;=100,100,IF(H28/G28*100&lt;100,H28/G28*100))</f>
        <v>100</v>
      </c>
      <c r="K28" s="239"/>
      <c r="L28" s="76"/>
      <c r="M28" s="161" t="s">
        <v>242</v>
      </c>
      <c r="N28" s="101"/>
      <c r="O28" s="101"/>
      <c r="Q28" s="254" t="s">
        <v>290</v>
      </c>
    </row>
    <row r="29" ht="54" customHeight="1" spans="1:17">
      <c r="A29" s="108" t="s">
        <v>239</v>
      </c>
      <c r="B29" s="157" t="s">
        <v>291</v>
      </c>
      <c r="C29" s="8"/>
      <c r="D29" s="158">
        <v>0.18</v>
      </c>
      <c r="E29" s="206" t="s">
        <v>289</v>
      </c>
      <c r="F29" s="203">
        <v>3</v>
      </c>
      <c r="G29" s="204">
        <f t="shared" si="13"/>
        <v>0.54</v>
      </c>
      <c r="H29" s="203">
        <v>3</v>
      </c>
      <c r="I29" s="204">
        <f t="shared" si="14"/>
        <v>100</v>
      </c>
      <c r="J29" s="204">
        <f t="shared" si="15"/>
        <v>100</v>
      </c>
      <c r="K29" s="239"/>
      <c r="L29" s="76"/>
      <c r="M29" s="161" t="s">
        <v>242</v>
      </c>
      <c r="N29" s="101"/>
      <c r="O29" s="101"/>
      <c r="Q29" s="254" t="s">
        <v>292</v>
      </c>
    </row>
    <row r="30" ht="61.5" customHeight="1" spans="1:17">
      <c r="A30" s="108" t="s">
        <v>190</v>
      </c>
      <c r="B30" s="210" t="s">
        <v>293</v>
      </c>
      <c r="C30" s="153"/>
      <c r="D30" s="211">
        <v>1</v>
      </c>
      <c r="E30" s="202" t="s">
        <v>289</v>
      </c>
      <c r="F30" s="203">
        <v>6</v>
      </c>
      <c r="G30" s="204">
        <f>D30*F30/2</f>
        <v>3</v>
      </c>
      <c r="H30" s="203">
        <v>6</v>
      </c>
      <c r="I30" s="204">
        <f t="shared" si="14"/>
        <v>100</v>
      </c>
      <c r="J30" s="204">
        <f t="shared" si="15"/>
        <v>100</v>
      </c>
      <c r="K30" s="239"/>
      <c r="L30" s="76"/>
      <c r="M30" s="161" t="s">
        <v>242</v>
      </c>
      <c r="N30" s="101"/>
      <c r="O30" s="101"/>
      <c r="Q30" s="254" t="s">
        <v>294</v>
      </c>
    </row>
    <row r="31" ht="17.25" customHeight="1" spans="1:17">
      <c r="A31" s="23" t="s">
        <v>295</v>
      </c>
      <c r="B31" s="22"/>
      <c r="C31" s="22"/>
      <c r="D31" s="212"/>
      <c r="E31" s="202"/>
      <c r="F31" s="213"/>
      <c r="G31" s="214"/>
      <c r="H31" s="203"/>
      <c r="I31" s="204"/>
      <c r="J31" s="204"/>
      <c r="K31" s="238">
        <f>AVERAGE(J32:J33)</f>
        <v>100</v>
      </c>
      <c r="L31" s="135"/>
      <c r="M31" s="236"/>
      <c r="N31" s="140"/>
      <c r="O31" s="140"/>
      <c r="Q31" s="259"/>
    </row>
    <row r="32" ht="80.25" customHeight="1" spans="1:17">
      <c r="A32" s="108" t="s">
        <v>176</v>
      </c>
      <c r="B32" s="157" t="s">
        <v>296</v>
      </c>
      <c r="C32" s="8"/>
      <c r="D32" s="163">
        <v>1</v>
      </c>
      <c r="E32" s="202" t="s">
        <v>297</v>
      </c>
      <c r="F32" s="203">
        <v>48</v>
      </c>
      <c r="G32" s="203">
        <f t="shared" ref="G32:G33" si="16">D32*F32/2</f>
        <v>24</v>
      </c>
      <c r="H32" s="203">
        <v>61</v>
      </c>
      <c r="I32" s="204">
        <f t="shared" ref="I32:I33" si="17">H32/F32*100</f>
        <v>127.083333333333</v>
      </c>
      <c r="J32" s="204">
        <f t="shared" ref="J32:J33" si="18">IF(H32/G32*100&gt;=100,100,IF(H32/G32*100&lt;100,H32/G32*100))</f>
        <v>100</v>
      </c>
      <c r="K32" s="239"/>
      <c r="L32" s="135"/>
      <c r="M32" s="161" t="s">
        <v>242</v>
      </c>
      <c r="N32" s="140"/>
      <c r="O32" s="140"/>
      <c r="Q32" s="258" t="s">
        <v>298</v>
      </c>
    </row>
    <row r="33" ht="50.25" customHeight="1" spans="1:17">
      <c r="A33" s="108" t="s">
        <v>239</v>
      </c>
      <c r="B33" s="157" t="s">
        <v>299</v>
      </c>
      <c r="C33" s="8"/>
      <c r="D33" s="163">
        <v>1</v>
      </c>
      <c r="E33" s="203" t="s">
        <v>300</v>
      </c>
      <c r="F33" s="203">
        <v>4</v>
      </c>
      <c r="G33" s="203">
        <f t="shared" si="16"/>
        <v>2</v>
      </c>
      <c r="H33" s="203">
        <v>4</v>
      </c>
      <c r="I33" s="204">
        <f t="shared" si="17"/>
        <v>100</v>
      </c>
      <c r="J33" s="204">
        <f t="shared" si="18"/>
        <v>100</v>
      </c>
      <c r="K33" s="239"/>
      <c r="L33" s="135"/>
      <c r="M33" s="161" t="s">
        <v>242</v>
      </c>
      <c r="N33" s="140"/>
      <c r="O33" s="140"/>
      <c r="Q33" s="258" t="s">
        <v>301</v>
      </c>
    </row>
    <row r="34" ht="27" customHeight="1" spans="1:17">
      <c r="A34" s="23" t="s">
        <v>302</v>
      </c>
      <c r="B34" s="24"/>
      <c r="C34" s="23"/>
      <c r="D34" s="108"/>
      <c r="E34" s="202"/>
      <c r="F34" s="203"/>
      <c r="G34" s="203"/>
      <c r="H34" s="203"/>
      <c r="I34" s="204"/>
      <c r="J34" s="204"/>
      <c r="K34" s="239"/>
      <c r="L34" s="237">
        <f>AVERAGE(K35,K40,K43,K46,K50)</f>
        <v>88.3164983164983</v>
      </c>
      <c r="M34" s="236"/>
      <c r="N34" s="140"/>
      <c r="O34" s="140"/>
      <c r="Q34" s="258"/>
    </row>
    <row r="35" ht="14.25" customHeight="1" spans="1:17">
      <c r="A35" s="205" t="s">
        <v>303</v>
      </c>
      <c r="B35" s="79"/>
      <c r="C35" s="8"/>
      <c r="D35" s="108"/>
      <c r="E35" s="202"/>
      <c r="F35" s="203"/>
      <c r="G35" s="203"/>
      <c r="H35" s="203"/>
      <c r="I35" s="204"/>
      <c r="J35" s="204"/>
      <c r="K35" s="238">
        <f>AVERAGE(J36:J39)</f>
        <v>100</v>
      </c>
      <c r="L35" s="203"/>
      <c r="M35" s="236"/>
      <c r="N35" s="140"/>
      <c r="O35" s="140"/>
      <c r="Q35" s="258"/>
    </row>
    <row r="36" ht="65.25" customHeight="1" spans="1:17">
      <c r="A36" s="108" t="s">
        <v>270</v>
      </c>
      <c r="B36" s="157" t="s">
        <v>304</v>
      </c>
      <c r="C36" s="8"/>
      <c r="D36" s="163">
        <v>0.55</v>
      </c>
      <c r="E36" s="203" t="s">
        <v>305</v>
      </c>
      <c r="F36" s="203">
        <v>35</v>
      </c>
      <c r="G36" s="203">
        <f t="shared" ref="G36:G39" si="19">D36*F36</f>
        <v>19.25</v>
      </c>
      <c r="H36" s="203">
        <v>27</v>
      </c>
      <c r="I36" s="204">
        <f t="shared" ref="I36:I39" si="20">H36/F36*100</f>
        <v>77.1428571428572</v>
      </c>
      <c r="J36" s="204">
        <f t="shared" ref="J36:J39" si="21">IF(H36/G36*100&gt;=100,100,IF(H36/G36*100&lt;100,H36/G36*100))</f>
        <v>100</v>
      </c>
      <c r="K36" s="239"/>
      <c r="L36" s="203"/>
      <c r="M36" s="236" t="s">
        <v>242</v>
      </c>
      <c r="N36" s="140" t="s">
        <v>306</v>
      </c>
      <c r="O36" s="140" t="s">
        <v>307</v>
      </c>
      <c r="Q36" s="260" t="s">
        <v>308</v>
      </c>
    </row>
    <row r="37" ht="75" customHeight="1" spans="1:17">
      <c r="A37" s="108" t="s">
        <v>239</v>
      </c>
      <c r="B37" s="157" t="s">
        <v>309</v>
      </c>
      <c r="C37" s="8"/>
      <c r="D37" s="163">
        <v>0.9</v>
      </c>
      <c r="E37" s="203" t="s">
        <v>305</v>
      </c>
      <c r="F37" s="203">
        <v>16</v>
      </c>
      <c r="G37" s="203">
        <f t="shared" si="19"/>
        <v>14.4</v>
      </c>
      <c r="H37" s="203">
        <v>26</v>
      </c>
      <c r="I37" s="204">
        <f t="shared" si="20"/>
        <v>162.5</v>
      </c>
      <c r="J37" s="204">
        <f t="shared" si="21"/>
        <v>100</v>
      </c>
      <c r="K37" s="239"/>
      <c r="L37" s="203"/>
      <c r="M37" s="236" t="s">
        <v>242</v>
      </c>
      <c r="N37" s="140" t="s">
        <v>306</v>
      </c>
      <c r="O37" s="140" t="s">
        <v>307</v>
      </c>
      <c r="Q37" s="261" t="s">
        <v>310</v>
      </c>
    </row>
    <row r="38" ht="75" customHeight="1" spans="1:17">
      <c r="A38" s="108" t="s">
        <v>190</v>
      </c>
      <c r="B38" s="157" t="s">
        <v>311</v>
      </c>
      <c r="C38" s="8"/>
      <c r="D38" s="163">
        <v>0.76</v>
      </c>
      <c r="E38" s="203" t="s">
        <v>305</v>
      </c>
      <c r="F38" s="203">
        <v>15</v>
      </c>
      <c r="G38" s="203">
        <f t="shared" si="19"/>
        <v>11.4</v>
      </c>
      <c r="H38" s="203">
        <v>22</v>
      </c>
      <c r="I38" s="204">
        <f t="shared" si="20"/>
        <v>146.666666666667</v>
      </c>
      <c r="J38" s="204">
        <f t="shared" si="21"/>
        <v>100</v>
      </c>
      <c r="K38" s="239"/>
      <c r="L38" s="203"/>
      <c r="M38" s="236" t="s">
        <v>242</v>
      </c>
      <c r="N38" s="140" t="s">
        <v>306</v>
      </c>
      <c r="O38" s="140" t="s">
        <v>307</v>
      </c>
      <c r="Q38" s="261" t="s">
        <v>312</v>
      </c>
    </row>
    <row r="39" ht="75" customHeight="1" spans="1:17">
      <c r="A39" s="108" t="s">
        <v>197</v>
      </c>
      <c r="B39" s="157" t="s">
        <v>313</v>
      </c>
      <c r="C39" s="8"/>
      <c r="D39" s="163">
        <v>0.15</v>
      </c>
      <c r="E39" s="203" t="s">
        <v>305</v>
      </c>
      <c r="F39" s="203">
        <v>13</v>
      </c>
      <c r="G39" s="203">
        <f t="shared" si="19"/>
        <v>1.95</v>
      </c>
      <c r="H39" s="203">
        <v>18</v>
      </c>
      <c r="I39" s="204">
        <f t="shared" si="20"/>
        <v>138.461538461538</v>
      </c>
      <c r="J39" s="204">
        <f t="shared" si="21"/>
        <v>100</v>
      </c>
      <c r="K39" s="239"/>
      <c r="L39" s="203"/>
      <c r="M39" s="236" t="s">
        <v>242</v>
      </c>
      <c r="N39" s="140" t="s">
        <v>306</v>
      </c>
      <c r="O39" s="140" t="s">
        <v>307</v>
      </c>
      <c r="Q39" s="261" t="s">
        <v>314</v>
      </c>
    </row>
    <row r="40" ht="19.5" customHeight="1" spans="1:17">
      <c r="A40" s="30" t="s">
        <v>315</v>
      </c>
      <c r="B40" s="79"/>
      <c r="C40" s="79"/>
      <c r="D40" s="79"/>
      <c r="E40" s="8"/>
      <c r="F40" s="203"/>
      <c r="G40" s="203"/>
      <c r="H40" s="203"/>
      <c r="I40" s="204"/>
      <c r="J40" s="204"/>
      <c r="K40" s="238">
        <f>AVERAGE(J41:J42)</f>
        <v>87.037037037037</v>
      </c>
      <c r="L40" s="135"/>
      <c r="M40" s="236"/>
      <c r="N40" s="140"/>
      <c r="O40" s="140"/>
      <c r="Q40" s="255"/>
    </row>
    <row r="41" ht="57.75" customHeight="1" spans="1:17">
      <c r="A41" s="108" t="s">
        <v>176</v>
      </c>
      <c r="B41" s="157" t="s">
        <v>316</v>
      </c>
      <c r="C41" s="8"/>
      <c r="D41" s="163">
        <v>0.7</v>
      </c>
      <c r="E41" s="202" t="s">
        <v>317</v>
      </c>
      <c r="F41" s="203">
        <v>54</v>
      </c>
      <c r="G41" s="203">
        <f t="shared" ref="G41:G42" si="22">D41*F41</f>
        <v>37.8</v>
      </c>
      <c r="H41" s="203">
        <v>28</v>
      </c>
      <c r="I41" s="204">
        <f t="shared" ref="I41:I42" si="23">H41/F41*100</f>
        <v>51.8518518518518</v>
      </c>
      <c r="J41" s="204">
        <f t="shared" ref="J41:J42" si="24">IF(H41/G41*100&gt;=100,100,IF(H41/G41*100&lt;100,H41/G41*100))</f>
        <v>74.0740740740741</v>
      </c>
      <c r="K41" s="239"/>
      <c r="L41" s="135"/>
      <c r="M41" s="236" t="s">
        <v>318</v>
      </c>
      <c r="N41" s="140" t="s">
        <v>319</v>
      </c>
      <c r="O41" s="140" t="s">
        <v>307</v>
      </c>
      <c r="Q41" s="258" t="s">
        <v>320</v>
      </c>
    </row>
    <row r="42" ht="39" customHeight="1" spans="1:17">
      <c r="A42" s="108" t="s">
        <v>239</v>
      </c>
      <c r="B42" s="157" t="s">
        <v>321</v>
      </c>
      <c r="C42" s="8"/>
      <c r="D42" s="163">
        <v>0.6</v>
      </c>
      <c r="E42" s="202" t="s">
        <v>317</v>
      </c>
      <c r="F42" s="203">
        <v>37</v>
      </c>
      <c r="G42" s="203">
        <f t="shared" si="22"/>
        <v>22.2</v>
      </c>
      <c r="H42" s="203">
        <v>26</v>
      </c>
      <c r="I42" s="204">
        <f t="shared" si="23"/>
        <v>70.2702702702703</v>
      </c>
      <c r="J42" s="204">
        <f t="shared" si="24"/>
        <v>100</v>
      </c>
      <c r="K42" s="239"/>
      <c r="L42" s="135"/>
      <c r="M42" s="236" t="s">
        <v>242</v>
      </c>
      <c r="N42" s="140" t="s">
        <v>306</v>
      </c>
      <c r="O42" s="140" t="s">
        <v>307</v>
      </c>
      <c r="Q42" s="261" t="s">
        <v>322</v>
      </c>
    </row>
    <row r="43" customHeight="1" spans="1:17">
      <c r="A43" s="30" t="s">
        <v>323</v>
      </c>
      <c r="B43" s="79"/>
      <c r="C43" s="79"/>
      <c r="D43" s="79"/>
      <c r="E43" s="8"/>
      <c r="F43" s="203"/>
      <c r="G43" s="203"/>
      <c r="H43" s="203"/>
      <c r="I43" s="204"/>
      <c r="J43" s="204"/>
      <c r="K43" s="238">
        <f>AVERAGE(J44:J45)</f>
        <v>87.8787878787879</v>
      </c>
      <c r="L43" s="135"/>
      <c r="M43" s="236"/>
      <c r="N43" s="140"/>
      <c r="O43" s="140"/>
      <c r="Q43" s="255"/>
    </row>
    <row r="44" ht="42" customHeight="1" spans="1:17">
      <c r="A44" s="108" t="s">
        <v>176</v>
      </c>
      <c r="B44" s="157" t="s">
        <v>324</v>
      </c>
      <c r="C44" s="8"/>
      <c r="D44" s="163">
        <v>0.88</v>
      </c>
      <c r="E44" s="202" t="s">
        <v>325</v>
      </c>
      <c r="F44" s="203">
        <v>36</v>
      </c>
      <c r="G44" s="203">
        <f t="shared" ref="G44:G45" si="25">D44*F44</f>
        <v>31.68</v>
      </c>
      <c r="H44" s="203">
        <v>24</v>
      </c>
      <c r="I44" s="204">
        <f t="shared" ref="I44:I45" si="26">H44/F44*100</f>
        <v>66.6666666666667</v>
      </c>
      <c r="J44" s="204">
        <f t="shared" ref="J44:J45" si="27">IF(H44/G44*100&gt;=100,100,IF(H44/G44*100&lt;100,H44/G44*100))</f>
        <v>75.7575757575758</v>
      </c>
      <c r="K44" s="239"/>
      <c r="L44" s="135"/>
      <c r="M44" s="236" t="s">
        <v>318</v>
      </c>
      <c r="N44" s="140" t="s">
        <v>319</v>
      </c>
      <c r="O44" s="140" t="s">
        <v>307</v>
      </c>
      <c r="Q44" s="258" t="s">
        <v>326</v>
      </c>
    </row>
    <row r="45" ht="53.25" customHeight="1" spans="1:17">
      <c r="A45" s="108" t="s">
        <v>239</v>
      </c>
      <c r="B45" s="157" t="s">
        <v>327</v>
      </c>
      <c r="C45" s="8"/>
      <c r="D45" s="163">
        <v>0.25</v>
      </c>
      <c r="E45" s="202" t="s">
        <v>325</v>
      </c>
      <c r="F45" s="203">
        <v>29</v>
      </c>
      <c r="G45" s="203">
        <f t="shared" si="25"/>
        <v>7.25</v>
      </c>
      <c r="H45" s="203">
        <v>21</v>
      </c>
      <c r="I45" s="204">
        <f t="shared" si="26"/>
        <v>72.4137931034483</v>
      </c>
      <c r="J45" s="204">
        <f t="shared" si="27"/>
        <v>100</v>
      </c>
      <c r="K45" s="239"/>
      <c r="L45" s="135"/>
      <c r="M45" s="236" t="s">
        <v>242</v>
      </c>
      <c r="N45" s="140" t="s">
        <v>306</v>
      </c>
      <c r="O45" s="140" t="s">
        <v>307</v>
      </c>
      <c r="Q45" s="258" t="s">
        <v>328</v>
      </c>
    </row>
    <row r="46" ht="24" customHeight="1" spans="1:17">
      <c r="A46" s="205" t="s">
        <v>329</v>
      </c>
      <c r="B46" s="215"/>
      <c r="C46" s="216"/>
      <c r="D46" s="108"/>
      <c r="E46" s="202"/>
      <c r="F46" s="217"/>
      <c r="G46" s="217"/>
      <c r="H46" s="217"/>
      <c r="I46" s="204"/>
      <c r="J46" s="241"/>
      <c r="K46" s="242">
        <f>AVERAGE(J47:J49)</f>
        <v>100</v>
      </c>
      <c r="L46" s="135"/>
      <c r="M46" s="236"/>
      <c r="N46" s="140"/>
      <c r="O46" s="140"/>
      <c r="Q46" s="258"/>
    </row>
    <row r="47" ht="24" customHeight="1" spans="1:17">
      <c r="A47" s="108" t="s">
        <v>176</v>
      </c>
      <c r="B47" s="157" t="s">
        <v>330</v>
      </c>
      <c r="C47" s="8"/>
      <c r="D47" s="163">
        <v>0.1</v>
      </c>
      <c r="E47" s="202" t="s">
        <v>331</v>
      </c>
      <c r="F47" s="203">
        <v>256</v>
      </c>
      <c r="G47" s="203">
        <f t="shared" ref="G47:G49" si="28">D47*F47</f>
        <v>25.6</v>
      </c>
      <c r="H47" s="203">
        <v>98</v>
      </c>
      <c r="I47" s="204">
        <f t="shared" ref="I47:I49" si="29">H47/F47*100</f>
        <v>38.28125</v>
      </c>
      <c r="J47" s="204">
        <f t="shared" ref="J47:J49" si="30">IF(H47/G47*100&gt;=100,100,IF(H47/G47*100&lt;100,H47/G47*100))</f>
        <v>100</v>
      </c>
      <c r="K47" s="239"/>
      <c r="L47" s="135"/>
      <c r="M47" s="236" t="s">
        <v>242</v>
      </c>
      <c r="N47" s="140" t="s">
        <v>306</v>
      </c>
      <c r="O47" s="140" t="s">
        <v>307</v>
      </c>
      <c r="Q47" s="258" t="s">
        <v>332</v>
      </c>
    </row>
    <row r="48" ht="24.75" customHeight="1" spans="1:17">
      <c r="A48" s="108" t="s">
        <v>183</v>
      </c>
      <c r="B48" s="157" t="s">
        <v>333</v>
      </c>
      <c r="C48" s="8"/>
      <c r="D48" s="163">
        <v>0.2</v>
      </c>
      <c r="E48" s="202" t="s">
        <v>331</v>
      </c>
      <c r="F48" s="203">
        <v>74</v>
      </c>
      <c r="G48" s="203">
        <f t="shared" si="28"/>
        <v>14.8</v>
      </c>
      <c r="H48" s="203">
        <v>28</v>
      </c>
      <c r="I48" s="204">
        <f t="shared" si="29"/>
        <v>37.8378378378378</v>
      </c>
      <c r="J48" s="204">
        <f t="shared" si="30"/>
        <v>100</v>
      </c>
      <c r="K48" s="239"/>
      <c r="L48" s="135"/>
      <c r="M48" s="236" t="s">
        <v>242</v>
      </c>
      <c r="N48" s="140" t="s">
        <v>306</v>
      </c>
      <c r="O48" s="140" t="s">
        <v>307</v>
      </c>
      <c r="Q48" s="258" t="s">
        <v>334</v>
      </c>
    </row>
    <row r="49" ht="36.75" customHeight="1" spans="1:17">
      <c r="A49" s="108" t="s">
        <v>190</v>
      </c>
      <c r="B49" s="157" t="s">
        <v>335</v>
      </c>
      <c r="C49" s="8"/>
      <c r="D49" s="163">
        <v>0.4</v>
      </c>
      <c r="E49" s="202" t="s">
        <v>331</v>
      </c>
      <c r="F49" s="203">
        <v>20</v>
      </c>
      <c r="G49" s="203">
        <f t="shared" si="28"/>
        <v>8</v>
      </c>
      <c r="H49" s="203">
        <v>22</v>
      </c>
      <c r="I49" s="204">
        <f t="shared" si="29"/>
        <v>110</v>
      </c>
      <c r="J49" s="204">
        <f t="shared" si="30"/>
        <v>100</v>
      </c>
      <c r="K49" s="239"/>
      <c r="L49" s="135"/>
      <c r="M49" s="236" t="s">
        <v>242</v>
      </c>
      <c r="N49" s="140" t="s">
        <v>306</v>
      </c>
      <c r="O49" s="140" t="s">
        <v>307</v>
      </c>
      <c r="Q49" s="258" t="s">
        <v>336</v>
      </c>
    </row>
    <row r="50" ht="33" customHeight="1" spans="1:17">
      <c r="A50" s="30" t="s">
        <v>337</v>
      </c>
      <c r="B50" s="79"/>
      <c r="C50" s="79"/>
      <c r="D50" s="79"/>
      <c r="E50" s="8"/>
      <c r="F50" s="218"/>
      <c r="G50" s="218"/>
      <c r="H50" s="219"/>
      <c r="I50" s="204"/>
      <c r="J50" s="204"/>
      <c r="K50" s="238">
        <f>AVERAGE(J51:J53)</f>
        <v>66.6666666666667</v>
      </c>
      <c r="L50" s="135"/>
      <c r="M50" s="236"/>
      <c r="N50" s="140"/>
      <c r="O50" s="140"/>
      <c r="Q50" s="146"/>
    </row>
    <row r="51" ht="49.5" customHeight="1" spans="1:17">
      <c r="A51" s="108" t="s">
        <v>270</v>
      </c>
      <c r="B51" s="157" t="s">
        <v>338</v>
      </c>
      <c r="C51" s="8"/>
      <c r="D51" s="163">
        <v>1</v>
      </c>
      <c r="E51" s="202" t="s">
        <v>339</v>
      </c>
      <c r="F51" s="203">
        <v>3</v>
      </c>
      <c r="G51" s="203">
        <f t="shared" ref="G51:G53" si="31">D51*F51</f>
        <v>3</v>
      </c>
      <c r="H51" s="203">
        <v>3</v>
      </c>
      <c r="I51" s="204">
        <f t="shared" ref="I51:I53" si="32">H51/F51*100</f>
        <v>100</v>
      </c>
      <c r="J51" s="204">
        <f t="shared" ref="J51:J53" si="33">IF(H51/G51*100&gt;=100,100,IF(H51/G51*100&lt;100,H51/G51*100))</f>
        <v>100</v>
      </c>
      <c r="K51" s="239"/>
      <c r="L51" s="135"/>
      <c r="M51" s="236" t="s">
        <v>242</v>
      </c>
      <c r="N51" s="140" t="s">
        <v>306</v>
      </c>
      <c r="O51" s="140" t="s">
        <v>307</v>
      </c>
      <c r="Q51" s="258" t="s">
        <v>340</v>
      </c>
    </row>
    <row r="52" ht="52.5" customHeight="1" spans="1:17">
      <c r="A52" s="108" t="s">
        <v>183</v>
      </c>
      <c r="B52" s="157" t="s">
        <v>341</v>
      </c>
      <c r="C52" s="8"/>
      <c r="D52" s="220">
        <v>0.4</v>
      </c>
      <c r="E52" s="202" t="s">
        <v>339</v>
      </c>
      <c r="F52" s="203">
        <v>3</v>
      </c>
      <c r="G52" s="203">
        <f t="shared" si="31"/>
        <v>1.2</v>
      </c>
      <c r="H52" s="203">
        <v>2</v>
      </c>
      <c r="I52" s="204">
        <f t="shared" si="32"/>
        <v>66.6666666666667</v>
      </c>
      <c r="J52" s="204">
        <f t="shared" si="33"/>
        <v>100</v>
      </c>
      <c r="K52" s="239"/>
      <c r="L52" s="135"/>
      <c r="M52" s="236" t="s">
        <v>242</v>
      </c>
      <c r="N52" s="140" t="s">
        <v>306</v>
      </c>
      <c r="O52" s="140" t="s">
        <v>307</v>
      </c>
      <c r="Q52" s="261" t="s">
        <v>342</v>
      </c>
    </row>
    <row r="53" ht="105.75" customHeight="1" spans="1:17">
      <c r="A53" s="108" t="s">
        <v>244</v>
      </c>
      <c r="B53" s="157" t="s">
        <v>343</v>
      </c>
      <c r="C53" s="8"/>
      <c r="D53" s="220">
        <v>0.2</v>
      </c>
      <c r="E53" s="202" t="s">
        <v>339</v>
      </c>
      <c r="F53" s="203">
        <v>3</v>
      </c>
      <c r="G53" s="203">
        <f t="shared" si="31"/>
        <v>0.6</v>
      </c>
      <c r="H53" s="203">
        <v>0</v>
      </c>
      <c r="I53" s="204">
        <f t="shared" si="32"/>
        <v>0</v>
      </c>
      <c r="J53" s="204">
        <f t="shared" si="33"/>
        <v>0</v>
      </c>
      <c r="K53" s="239"/>
      <c r="L53" s="135"/>
      <c r="M53" s="243" t="s">
        <v>318</v>
      </c>
      <c r="N53" s="140" t="s">
        <v>344</v>
      </c>
      <c r="O53" s="140" t="s">
        <v>345</v>
      </c>
      <c r="Q53" s="261" t="s">
        <v>346</v>
      </c>
    </row>
    <row r="54" ht="32.25" customHeight="1" spans="1:17">
      <c r="A54" s="385" t="s">
        <v>347</v>
      </c>
      <c r="B54" s="28"/>
      <c r="C54" s="28"/>
      <c r="D54" s="28"/>
      <c r="E54" s="221"/>
      <c r="F54" s="222"/>
      <c r="G54" s="203"/>
      <c r="H54" s="203"/>
      <c r="I54" s="204"/>
      <c r="J54" s="204"/>
      <c r="K54" s="239"/>
      <c r="L54" s="237">
        <f>AVERAGE(K55,K61,K66,K69,K75,K78)</f>
        <v>60.0692514714711</v>
      </c>
      <c r="M54" s="236"/>
      <c r="N54" s="140"/>
      <c r="O54" s="140"/>
      <c r="Q54" s="255"/>
    </row>
    <row r="55" ht="24" customHeight="1" spans="1:17">
      <c r="A55" s="205" t="s">
        <v>348</v>
      </c>
      <c r="B55" s="79"/>
      <c r="C55" s="8"/>
      <c r="D55" s="167"/>
      <c r="E55" s="202"/>
      <c r="F55" s="222"/>
      <c r="G55" s="203"/>
      <c r="H55" s="203"/>
      <c r="I55" s="204"/>
      <c r="J55" s="204"/>
      <c r="K55" s="238">
        <f>AVERAGE(J56:J60)</f>
        <v>47.4059104871462</v>
      </c>
      <c r="L55" s="203"/>
      <c r="M55" s="236"/>
      <c r="N55" s="140"/>
      <c r="O55" s="140"/>
      <c r="Q55" s="255"/>
    </row>
    <row r="56" ht="15.75" customHeight="1" spans="1:17">
      <c r="A56" s="108" t="s">
        <v>270</v>
      </c>
      <c r="B56" s="157" t="s">
        <v>349</v>
      </c>
      <c r="C56" s="8"/>
      <c r="D56" s="163">
        <v>1</v>
      </c>
      <c r="E56" s="202" t="s">
        <v>350</v>
      </c>
      <c r="F56" s="203">
        <v>1110</v>
      </c>
      <c r="G56" s="203">
        <f t="shared" ref="G56:G60" si="34">D56*F56</f>
        <v>1110</v>
      </c>
      <c r="H56" s="203">
        <v>549</v>
      </c>
      <c r="I56" s="204">
        <f t="shared" ref="I56:I60" si="35">H56/F56*100</f>
        <v>49.4594594594595</v>
      </c>
      <c r="J56" s="204">
        <f t="shared" ref="J56:J60" si="36">IF(H56/G56*100&gt;=100,100,IF(H56/G56*100&lt;100,H56/G56*100))</f>
        <v>49.4594594594595</v>
      </c>
      <c r="K56" s="239"/>
      <c r="L56" s="203"/>
      <c r="M56" s="161" t="s">
        <v>351</v>
      </c>
      <c r="N56" s="244" t="s">
        <v>352</v>
      </c>
      <c r="O56" s="245" t="s">
        <v>353</v>
      </c>
      <c r="Q56" s="258" t="s">
        <v>354</v>
      </c>
    </row>
    <row r="57" ht="15.75" customHeight="1" spans="1:17">
      <c r="A57" s="108" t="s">
        <v>239</v>
      </c>
      <c r="B57" s="157" t="s">
        <v>355</v>
      </c>
      <c r="C57" s="8"/>
      <c r="D57" s="163">
        <v>1</v>
      </c>
      <c r="E57" s="202" t="s">
        <v>331</v>
      </c>
      <c r="F57" s="203">
        <v>1104</v>
      </c>
      <c r="G57" s="203">
        <f t="shared" si="34"/>
        <v>1104</v>
      </c>
      <c r="H57" s="203">
        <v>514</v>
      </c>
      <c r="I57" s="204">
        <f t="shared" si="35"/>
        <v>46.5579710144928</v>
      </c>
      <c r="J57" s="204">
        <f t="shared" si="36"/>
        <v>46.5579710144928</v>
      </c>
      <c r="K57" s="199"/>
      <c r="L57" s="135"/>
      <c r="M57" s="246" t="s">
        <v>356</v>
      </c>
      <c r="N57" s="247" t="s">
        <v>352</v>
      </c>
      <c r="O57" s="248" t="s">
        <v>353</v>
      </c>
      <c r="Q57" s="258" t="s">
        <v>357</v>
      </c>
    </row>
    <row r="58" ht="15.75" customHeight="1" spans="1:17">
      <c r="A58" s="108" t="s">
        <v>190</v>
      </c>
      <c r="B58" s="157" t="s">
        <v>358</v>
      </c>
      <c r="C58" s="8"/>
      <c r="D58" s="163">
        <v>0.95</v>
      </c>
      <c r="E58" s="202" t="s">
        <v>331</v>
      </c>
      <c r="F58" s="203">
        <v>1104</v>
      </c>
      <c r="G58" s="203">
        <f t="shared" si="34"/>
        <v>1048.8</v>
      </c>
      <c r="H58" s="203">
        <v>501</v>
      </c>
      <c r="I58" s="204">
        <f t="shared" si="35"/>
        <v>45.3804347826087</v>
      </c>
      <c r="J58" s="204">
        <f t="shared" si="36"/>
        <v>47.7688787185355</v>
      </c>
      <c r="K58" s="199"/>
      <c r="L58" s="135"/>
      <c r="M58" s="161" t="s">
        <v>356</v>
      </c>
      <c r="N58" s="249" t="s">
        <v>352</v>
      </c>
      <c r="O58" s="250" t="s">
        <v>353</v>
      </c>
      <c r="Q58" s="258" t="s">
        <v>359</v>
      </c>
    </row>
    <row r="59" ht="39" customHeight="1" spans="1:17">
      <c r="A59" s="108" t="s">
        <v>197</v>
      </c>
      <c r="B59" s="157" t="s">
        <v>360</v>
      </c>
      <c r="C59" s="8"/>
      <c r="D59" s="163">
        <v>1</v>
      </c>
      <c r="E59" s="202" t="s">
        <v>331</v>
      </c>
      <c r="F59" s="203">
        <v>222</v>
      </c>
      <c r="G59" s="203">
        <f t="shared" si="34"/>
        <v>222</v>
      </c>
      <c r="H59" s="203">
        <v>133</v>
      </c>
      <c r="I59" s="204">
        <f t="shared" si="35"/>
        <v>59.9099099099099</v>
      </c>
      <c r="J59" s="204">
        <f t="shared" si="36"/>
        <v>59.9099099099099</v>
      </c>
      <c r="K59" s="199"/>
      <c r="L59" s="135"/>
      <c r="M59" s="161" t="s">
        <v>242</v>
      </c>
      <c r="N59" s="140" t="s">
        <v>361</v>
      </c>
      <c r="O59" s="140" t="s">
        <v>362</v>
      </c>
      <c r="Q59" s="258" t="s">
        <v>363</v>
      </c>
    </row>
    <row r="60" ht="15.75" customHeight="1" spans="1:17">
      <c r="A60" s="108" t="s">
        <v>364</v>
      </c>
      <c r="B60" s="157" t="s">
        <v>365</v>
      </c>
      <c r="C60" s="8"/>
      <c r="D60" s="163">
        <v>1</v>
      </c>
      <c r="E60" s="202" t="s">
        <v>350</v>
      </c>
      <c r="F60" s="203">
        <v>1110</v>
      </c>
      <c r="G60" s="203">
        <f t="shared" si="34"/>
        <v>1110</v>
      </c>
      <c r="H60" s="203">
        <v>370</v>
      </c>
      <c r="I60" s="204">
        <f t="shared" si="35"/>
        <v>33.3333333333333</v>
      </c>
      <c r="J60" s="204">
        <f t="shared" si="36"/>
        <v>33.3333333333333</v>
      </c>
      <c r="K60" s="199"/>
      <c r="L60" s="135"/>
      <c r="M60" s="161" t="s">
        <v>356</v>
      </c>
      <c r="N60" s="250" t="s">
        <v>366</v>
      </c>
      <c r="O60" s="250" t="s">
        <v>353</v>
      </c>
      <c r="Q60" s="258" t="s">
        <v>367</v>
      </c>
    </row>
    <row r="61" ht="14.25" customHeight="1" spans="1:17">
      <c r="A61" s="205" t="s">
        <v>368</v>
      </c>
      <c r="B61" s="79"/>
      <c r="C61" s="8"/>
      <c r="D61" s="108"/>
      <c r="E61" s="202"/>
      <c r="F61" s="203"/>
      <c r="G61" s="203"/>
      <c r="H61" s="203"/>
      <c r="I61" s="204"/>
      <c r="J61" s="204"/>
      <c r="K61" s="238">
        <f>AVERAGE(J62:J65)</f>
        <v>51.1713301959047</v>
      </c>
      <c r="L61" s="135"/>
      <c r="M61" s="161"/>
      <c r="N61" s="140"/>
      <c r="O61" s="140"/>
      <c r="Q61" s="258"/>
    </row>
    <row r="62" ht="15.75" customHeight="1" spans="1:17">
      <c r="A62" s="108" t="s">
        <v>176</v>
      </c>
      <c r="B62" s="157" t="s">
        <v>369</v>
      </c>
      <c r="C62" s="8"/>
      <c r="D62" s="163">
        <v>1</v>
      </c>
      <c r="E62" s="202" t="s">
        <v>370</v>
      </c>
      <c r="F62" s="203">
        <v>1062</v>
      </c>
      <c r="G62" s="203">
        <f t="shared" ref="G62:G65" si="37">D62*F62</f>
        <v>1062</v>
      </c>
      <c r="H62" s="203">
        <v>514</v>
      </c>
      <c r="I62" s="204">
        <f t="shared" ref="I62:I65" si="38">H62/F62*100</f>
        <v>48.3992467043315</v>
      </c>
      <c r="J62" s="204">
        <f t="shared" ref="J62:J65" si="39">IF(H62/G62*100&gt;=100,100,IF(H62/G62*100&lt;100,H62/G62*100))</f>
        <v>48.3992467043315</v>
      </c>
      <c r="K62" s="239"/>
      <c r="L62" s="135"/>
      <c r="M62" s="161" t="s">
        <v>371</v>
      </c>
      <c r="N62" s="249" t="s">
        <v>352</v>
      </c>
      <c r="O62" s="250" t="s">
        <v>353</v>
      </c>
      <c r="Q62" s="258" t="s">
        <v>372</v>
      </c>
    </row>
    <row r="63" ht="97.5" customHeight="1" spans="1:17">
      <c r="A63" s="108" t="s">
        <v>239</v>
      </c>
      <c r="B63" s="157" t="s">
        <v>373</v>
      </c>
      <c r="C63" s="8"/>
      <c r="D63" s="163">
        <v>1</v>
      </c>
      <c r="E63" s="202" t="s">
        <v>370</v>
      </c>
      <c r="F63" s="203">
        <v>1062</v>
      </c>
      <c r="G63" s="203">
        <f t="shared" si="37"/>
        <v>1062</v>
      </c>
      <c r="H63" s="203">
        <v>499</v>
      </c>
      <c r="I63" s="204">
        <f t="shared" si="38"/>
        <v>46.9868173258004</v>
      </c>
      <c r="J63" s="204">
        <f t="shared" si="39"/>
        <v>46.9868173258004</v>
      </c>
      <c r="K63" s="239"/>
      <c r="L63" s="135"/>
      <c r="M63" s="251" t="s">
        <v>371</v>
      </c>
      <c r="N63" s="249" t="s">
        <v>352</v>
      </c>
      <c r="O63" s="250" t="s">
        <v>353</v>
      </c>
      <c r="Q63" s="258" t="s">
        <v>374</v>
      </c>
    </row>
    <row r="64" ht="48" customHeight="1" spans="1:17">
      <c r="A64" s="108" t="s">
        <v>190</v>
      </c>
      <c r="B64" s="157" t="s">
        <v>375</v>
      </c>
      <c r="C64" s="8"/>
      <c r="D64" s="163">
        <v>0.8</v>
      </c>
      <c r="E64" s="202" t="s">
        <v>370</v>
      </c>
      <c r="F64" s="203">
        <v>172</v>
      </c>
      <c r="G64" s="203">
        <f t="shared" si="37"/>
        <v>137.6</v>
      </c>
      <c r="H64" s="203">
        <v>80</v>
      </c>
      <c r="I64" s="204">
        <f t="shared" si="38"/>
        <v>46.5116279069767</v>
      </c>
      <c r="J64" s="204">
        <f t="shared" si="39"/>
        <v>58.1395348837209</v>
      </c>
      <c r="K64" s="239"/>
      <c r="L64" s="135"/>
      <c r="M64" s="161" t="s">
        <v>242</v>
      </c>
      <c r="N64" s="140" t="s">
        <v>361</v>
      </c>
      <c r="O64" s="249" t="s">
        <v>362</v>
      </c>
      <c r="Q64" s="258" t="s">
        <v>376</v>
      </c>
    </row>
    <row r="65" ht="15.75" customHeight="1" spans="1:17">
      <c r="A65" s="108" t="s">
        <v>197</v>
      </c>
      <c r="B65" s="157" t="s">
        <v>377</v>
      </c>
      <c r="C65" s="8"/>
      <c r="D65" s="163">
        <v>0.95</v>
      </c>
      <c r="E65" s="202" t="s">
        <v>370</v>
      </c>
      <c r="F65" s="203">
        <v>1037</v>
      </c>
      <c r="G65" s="203">
        <f t="shared" si="37"/>
        <v>985.15</v>
      </c>
      <c r="H65" s="203">
        <v>504</v>
      </c>
      <c r="I65" s="204">
        <f t="shared" si="38"/>
        <v>48.6017357762777</v>
      </c>
      <c r="J65" s="204">
        <f t="shared" si="39"/>
        <v>51.159721869766</v>
      </c>
      <c r="K65" s="239"/>
      <c r="L65" s="135"/>
      <c r="M65" s="161" t="s">
        <v>242</v>
      </c>
      <c r="N65" s="140" t="s">
        <v>361</v>
      </c>
      <c r="O65" s="249" t="s">
        <v>362</v>
      </c>
      <c r="Q65" s="258" t="s">
        <v>378</v>
      </c>
    </row>
    <row r="66" ht="19.5" customHeight="1" spans="1:17">
      <c r="A66" s="23" t="s">
        <v>379</v>
      </c>
      <c r="B66" s="22"/>
      <c r="C66" s="22"/>
      <c r="D66" s="108"/>
      <c r="E66" s="202"/>
      <c r="F66" s="203"/>
      <c r="G66" s="203"/>
      <c r="H66" s="203"/>
      <c r="I66" s="204"/>
      <c r="J66" s="204"/>
      <c r="K66" s="238">
        <f>AVERAGE(J67:J68)</f>
        <v>51.7106094571992</v>
      </c>
      <c r="L66" s="135"/>
      <c r="M66" s="161"/>
      <c r="N66" s="140"/>
      <c r="O66" s="140"/>
      <c r="Q66" s="255"/>
    </row>
    <row r="67" ht="15.75" customHeight="1" spans="1:17">
      <c r="A67" s="108" t="s">
        <v>176</v>
      </c>
      <c r="B67" s="157" t="s">
        <v>380</v>
      </c>
      <c r="C67" s="8"/>
      <c r="D67" s="163">
        <v>1</v>
      </c>
      <c r="E67" s="202" t="s">
        <v>381</v>
      </c>
      <c r="F67" s="203">
        <v>5364</v>
      </c>
      <c r="G67" s="203">
        <f t="shared" ref="G67:G68" si="40">D67*F67</f>
        <v>5364</v>
      </c>
      <c r="H67" s="203">
        <v>2395</v>
      </c>
      <c r="I67" s="204">
        <f t="shared" ref="I67:I68" si="41">H67/F67*100</f>
        <v>44.6495152870992</v>
      </c>
      <c r="J67" s="204">
        <f t="shared" ref="J67:J68" si="42">IF(H67/G67*100&gt;=100,100,IF(H67/G67*100&lt;100,H67/G67*100))</f>
        <v>44.6495152870992</v>
      </c>
      <c r="K67" s="239"/>
      <c r="L67" s="135"/>
      <c r="M67" s="251" t="s">
        <v>371</v>
      </c>
      <c r="N67" s="249" t="s">
        <v>382</v>
      </c>
      <c r="O67" s="249" t="s">
        <v>383</v>
      </c>
      <c r="Q67" s="258" t="s">
        <v>384</v>
      </c>
    </row>
    <row r="68" ht="98.25" customHeight="1" spans="1:17">
      <c r="A68" s="108" t="s">
        <v>239</v>
      </c>
      <c r="B68" s="157" t="s">
        <v>385</v>
      </c>
      <c r="C68" s="8"/>
      <c r="D68" s="163">
        <v>0.84</v>
      </c>
      <c r="E68" s="202" t="s">
        <v>386</v>
      </c>
      <c r="F68" s="203">
        <v>1108</v>
      </c>
      <c r="G68" s="203">
        <f t="shared" si="40"/>
        <v>930.72</v>
      </c>
      <c r="H68" s="203">
        <v>547</v>
      </c>
      <c r="I68" s="204">
        <f t="shared" si="41"/>
        <v>49.3682310469314</v>
      </c>
      <c r="J68" s="204">
        <f t="shared" si="42"/>
        <v>58.7717036272993</v>
      </c>
      <c r="K68" s="239"/>
      <c r="L68" s="135"/>
      <c r="M68" s="161" t="s">
        <v>242</v>
      </c>
      <c r="N68" s="140" t="s">
        <v>361</v>
      </c>
      <c r="O68" s="249" t="s">
        <v>362</v>
      </c>
      <c r="Q68" s="275" t="s">
        <v>387</v>
      </c>
    </row>
    <row r="69" ht="21" customHeight="1" spans="1:17">
      <c r="A69" s="205" t="s">
        <v>388</v>
      </c>
      <c r="B69" s="215"/>
      <c r="C69" s="216"/>
      <c r="D69" s="108"/>
      <c r="E69" s="202"/>
      <c r="F69" s="203"/>
      <c r="G69" s="203"/>
      <c r="H69" s="203"/>
      <c r="I69" s="204"/>
      <c r="J69" s="204"/>
      <c r="K69" s="238">
        <f>AVERAGE(J70:J74)</f>
        <v>97.7777777777778</v>
      </c>
      <c r="L69" s="135"/>
      <c r="M69" s="236"/>
      <c r="N69" s="140"/>
      <c r="O69" s="140"/>
      <c r="Q69" s="258"/>
    </row>
    <row r="70" ht="59.25" customHeight="1" spans="1:17">
      <c r="A70" s="108" t="s">
        <v>270</v>
      </c>
      <c r="B70" s="157" t="s">
        <v>389</v>
      </c>
      <c r="C70" s="8"/>
      <c r="D70" s="163">
        <v>1</v>
      </c>
      <c r="E70" s="202" t="s">
        <v>390</v>
      </c>
      <c r="F70" s="203">
        <v>26</v>
      </c>
      <c r="G70" s="203">
        <f t="shared" ref="G70:G74" si="43">D70*F70</f>
        <v>26</v>
      </c>
      <c r="H70" s="203">
        <v>26</v>
      </c>
      <c r="I70" s="204">
        <f t="shared" ref="I70:I74" si="44">H70/F70*100</f>
        <v>100</v>
      </c>
      <c r="J70" s="204">
        <f t="shared" ref="J70:J74" si="45">IF(H70/G70*100&gt;=100,100,IF(H70/G70*100&lt;100,H70/G70*100))</f>
        <v>100</v>
      </c>
      <c r="K70" s="239"/>
      <c r="L70" s="135"/>
      <c r="M70" s="161" t="s">
        <v>242</v>
      </c>
      <c r="N70" s="140"/>
      <c r="O70" s="249"/>
      <c r="Q70" s="258" t="s">
        <v>391</v>
      </c>
    </row>
    <row r="71" ht="59.25" customHeight="1" spans="1:17">
      <c r="A71" s="108" t="s">
        <v>183</v>
      </c>
      <c r="B71" s="157" t="s">
        <v>392</v>
      </c>
      <c r="C71" s="8"/>
      <c r="D71" s="163">
        <v>1</v>
      </c>
      <c r="E71" s="202" t="s">
        <v>390</v>
      </c>
      <c r="F71" s="203">
        <v>6</v>
      </c>
      <c r="G71" s="203">
        <f t="shared" si="43"/>
        <v>6</v>
      </c>
      <c r="H71" s="203">
        <v>6</v>
      </c>
      <c r="I71" s="204">
        <f t="shared" si="44"/>
        <v>100</v>
      </c>
      <c r="J71" s="204">
        <f t="shared" si="45"/>
        <v>100</v>
      </c>
      <c r="K71" s="239"/>
      <c r="L71" s="135"/>
      <c r="M71" s="161" t="s">
        <v>242</v>
      </c>
      <c r="N71" s="140"/>
      <c r="O71" s="249"/>
      <c r="Q71" s="258" t="s">
        <v>393</v>
      </c>
    </row>
    <row r="72" ht="59.25" customHeight="1" spans="1:17">
      <c r="A72" s="108" t="s">
        <v>244</v>
      </c>
      <c r="B72" s="157" t="s">
        <v>394</v>
      </c>
      <c r="C72" s="8"/>
      <c r="D72" s="163">
        <v>1</v>
      </c>
      <c r="E72" s="202" t="s">
        <v>390</v>
      </c>
      <c r="F72" s="203">
        <v>9</v>
      </c>
      <c r="G72" s="203">
        <f t="shared" si="43"/>
        <v>9</v>
      </c>
      <c r="H72" s="203">
        <v>8</v>
      </c>
      <c r="I72" s="204">
        <f t="shared" si="44"/>
        <v>88.8888888888889</v>
      </c>
      <c r="J72" s="204">
        <f t="shared" si="45"/>
        <v>88.8888888888889</v>
      </c>
      <c r="K72" s="239"/>
      <c r="L72" s="135"/>
      <c r="M72" s="161" t="s">
        <v>242</v>
      </c>
      <c r="N72" s="140"/>
      <c r="O72" s="249"/>
      <c r="Q72" s="258" t="s">
        <v>395</v>
      </c>
    </row>
    <row r="73" ht="59.25" customHeight="1" spans="1:17">
      <c r="A73" s="108" t="s">
        <v>197</v>
      </c>
      <c r="B73" s="157" t="s">
        <v>396</v>
      </c>
      <c r="C73" s="8"/>
      <c r="D73" s="163">
        <v>1</v>
      </c>
      <c r="E73" s="202" t="s">
        <v>331</v>
      </c>
      <c r="F73" s="203">
        <v>7447</v>
      </c>
      <c r="G73" s="203">
        <f t="shared" si="43"/>
        <v>7447</v>
      </c>
      <c r="H73" s="203">
        <v>8535</v>
      </c>
      <c r="I73" s="204">
        <f t="shared" si="44"/>
        <v>114.609910030885</v>
      </c>
      <c r="J73" s="204">
        <f t="shared" si="45"/>
        <v>100</v>
      </c>
      <c r="K73" s="239"/>
      <c r="L73" s="135"/>
      <c r="M73" s="161" t="s">
        <v>242</v>
      </c>
      <c r="N73" s="140"/>
      <c r="O73" s="249"/>
      <c r="Q73" s="258" t="s">
        <v>397</v>
      </c>
    </row>
    <row r="74" ht="48.75" customHeight="1" spans="1:17">
      <c r="A74" s="108" t="s">
        <v>364</v>
      </c>
      <c r="B74" s="157" t="s">
        <v>398</v>
      </c>
      <c r="C74" s="8"/>
      <c r="D74" s="163">
        <v>1</v>
      </c>
      <c r="E74" s="202" t="s">
        <v>331</v>
      </c>
      <c r="F74" s="203">
        <v>10054</v>
      </c>
      <c r="G74" s="203">
        <f t="shared" si="43"/>
        <v>10054</v>
      </c>
      <c r="H74" s="203">
        <v>10712</v>
      </c>
      <c r="I74" s="204">
        <f t="shared" si="44"/>
        <v>106.544658842252</v>
      </c>
      <c r="J74" s="204">
        <f t="shared" si="45"/>
        <v>100</v>
      </c>
      <c r="K74" s="239"/>
      <c r="L74" s="135"/>
      <c r="M74" s="161" t="s">
        <v>242</v>
      </c>
      <c r="N74" s="140"/>
      <c r="O74" s="249"/>
      <c r="Q74" s="258" t="s">
        <v>399</v>
      </c>
    </row>
    <row r="75" ht="21.75" customHeight="1" spans="1:17">
      <c r="A75" s="30" t="s">
        <v>400</v>
      </c>
      <c r="B75" s="79"/>
      <c r="C75" s="8"/>
      <c r="D75" s="262"/>
      <c r="E75" s="263"/>
      <c r="F75" s="264"/>
      <c r="G75" s="265"/>
      <c r="H75" s="203"/>
      <c r="I75" s="204"/>
      <c r="J75" s="204"/>
      <c r="K75" s="238">
        <f>AVERAGE(J76:J77)</f>
        <v>70.2152165328419</v>
      </c>
      <c r="L75" s="135"/>
      <c r="M75" s="236"/>
      <c r="N75" s="140"/>
      <c r="O75" s="140"/>
      <c r="Q75" s="101"/>
    </row>
    <row r="76" ht="84" customHeight="1" spans="1:17">
      <c r="A76" s="100" t="s">
        <v>176</v>
      </c>
      <c r="B76" s="157" t="s">
        <v>401</v>
      </c>
      <c r="C76" s="8"/>
      <c r="D76" s="163">
        <v>1</v>
      </c>
      <c r="E76" s="202" t="s">
        <v>331</v>
      </c>
      <c r="F76" s="203">
        <v>15194</v>
      </c>
      <c r="G76" s="203">
        <v>15194</v>
      </c>
      <c r="H76" s="203">
        <v>6143</v>
      </c>
      <c r="I76" s="204">
        <f t="shared" ref="I76:I77" si="46">H76/F76*100</f>
        <v>40.4304330656838</v>
      </c>
      <c r="J76" s="204">
        <f t="shared" ref="J76:J77" si="47">IF(H76/G76*100&gt;=100,100,IF(H76/G76*100&lt;100,H76/G76*100))</f>
        <v>40.4304330656838</v>
      </c>
      <c r="K76" s="207"/>
      <c r="L76" s="135"/>
      <c r="M76" s="271" t="s">
        <v>235</v>
      </c>
      <c r="N76" s="140" t="s">
        <v>402</v>
      </c>
      <c r="O76" s="140" t="s">
        <v>403</v>
      </c>
      <c r="Q76" s="101" t="s">
        <v>404</v>
      </c>
    </row>
    <row r="77" ht="56.25" customHeight="1" spans="1:17">
      <c r="A77" s="100" t="s">
        <v>183</v>
      </c>
      <c r="B77" s="157" t="s">
        <v>405</v>
      </c>
      <c r="C77" s="8"/>
      <c r="D77" s="158">
        <v>1</v>
      </c>
      <c r="E77" s="202" t="s">
        <v>331</v>
      </c>
      <c r="F77" s="203">
        <v>12544</v>
      </c>
      <c r="G77" s="203">
        <v>12544</v>
      </c>
      <c r="H77" s="203">
        <v>15116</v>
      </c>
      <c r="I77" s="204">
        <f t="shared" si="46"/>
        <v>120.503826530612</v>
      </c>
      <c r="J77" s="204">
        <f t="shared" si="47"/>
        <v>100</v>
      </c>
      <c r="K77" s="207"/>
      <c r="M77" s="161" t="s">
        <v>242</v>
      </c>
      <c r="N77" s="140"/>
      <c r="O77" s="140"/>
      <c r="Q77" s="101" t="s">
        <v>406</v>
      </c>
    </row>
    <row r="78" customHeight="1" spans="1:17">
      <c r="A78" s="30" t="s">
        <v>407</v>
      </c>
      <c r="B78" s="79"/>
      <c r="C78" s="79"/>
      <c r="D78" s="79"/>
      <c r="E78" s="8"/>
      <c r="F78" s="203"/>
      <c r="G78" s="203"/>
      <c r="H78" s="203"/>
      <c r="I78" s="204"/>
      <c r="J78" s="204"/>
      <c r="K78" s="238">
        <f>AVERAGE(J79:J85)</f>
        <v>42.1346643779568</v>
      </c>
      <c r="L78" s="135"/>
      <c r="M78" s="236"/>
      <c r="N78" s="140"/>
      <c r="O78" s="140"/>
      <c r="Q78" s="258"/>
    </row>
    <row r="79" ht="55.5" customHeight="1" spans="1:17">
      <c r="A79" s="24" t="s">
        <v>176</v>
      </c>
      <c r="B79" s="157" t="s">
        <v>408</v>
      </c>
      <c r="C79" s="8"/>
      <c r="D79" s="163">
        <v>0.7</v>
      </c>
      <c r="E79" s="202" t="s">
        <v>331</v>
      </c>
      <c r="F79" s="203">
        <v>13798</v>
      </c>
      <c r="G79" s="203">
        <v>9652</v>
      </c>
      <c r="H79" s="203">
        <v>9614</v>
      </c>
      <c r="I79" s="204">
        <f t="shared" ref="I79:I85" si="48">H79/F79*100</f>
        <v>69.6767647485143</v>
      </c>
      <c r="J79" s="204">
        <f t="shared" ref="J79:J80" si="49">IF(H79/G79*100&gt;=100,100,IF(H79/G79*100&lt;100,H79/G79*100))</f>
        <v>99.6062992125984</v>
      </c>
      <c r="K79" s="239"/>
      <c r="L79" s="135"/>
      <c r="M79" s="271" t="s">
        <v>235</v>
      </c>
      <c r="N79" s="140" t="s">
        <v>409</v>
      </c>
      <c r="O79" s="140" t="s">
        <v>410</v>
      </c>
      <c r="Q79" s="258" t="s">
        <v>411</v>
      </c>
    </row>
    <row r="80" ht="56.25" customHeight="1" spans="1:17">
      <c r="A80" s="108" t="s">
        <v>183</v>
      </c>
      <c r="B80" s="157" t="s">
        <v>412</v>
      </c>
      <c r="C80" s="8"/>
      <c r="D80" s="163">
        <v>0.1</v>
      </c>
      <c r="E80" s="202" t="s">
        <v>331</v>
      </c>
      <c r="F80" s="203">
        <v>13789</v>
      </c>
      <c r="G80" s="203">
        <v>1397</v>
      </c>
      <c r="H80" s="203">
        <v>455</v>
      </c>
      <c r="I80" s="204">
        <f t="shared" si="48"/>
        <v>3.29973167017188</v>
      </c>
      <c r="J80" s="204">
        <f t="shared" si="49"/>
        <v>32.5697924123121</v>
      </c>
      <c r="K80" s="239"/>
      <c r="L80" s="135"/>
      <c r="M80" s="271" t="s">
        <v>235</v>
      </c>
      <c r="N80" s="140" t="s">
        <v>409</v>
      </c>
      <c r="O80" s="140" t="s">
        <v>410</v>
      </c>
      <c r="Q80" s="258" t="s">
        <v>413</v>
      </c>
    </row>
    <row r="81" ht="24" customHeight="1" spans="1:17">
      <c r="A81" s="108" t="s">
        <v>244</v>
      </c>
      <c r="B81" s="157" t="s">
        <v>414</v>
      </c>
      <c r="C81" s="8"/>
      <c r="D81" s="100" t="s">
        <v>415</v>
      </c>
      <c r="E81" s="202" t="s">
        <v>331</v>
      </c>
      <c r="F81" s="203">
        <v>9233</v>
      </c>
      <c r="G81" s="203">
        <v>923</v>
      </c>
      <c r="H81" s="203">
        <v>47</v>
      </c>
      <c r="I81" s="204">
        <f t="shared" si="48"/>
        <v>0.509043647785119</v>
      </c>
      <c r="J81" s="204">
        <v>0</v>
      </c>
      <c r="K81" s="239"/>
      <c r="L81" s="135"/>
      <c r="M81" s="271" t="s">
        <v>242</v>
      </c>
      <c r="N81" s="386" t="s">
        <v>361</v>
      </c>
      <c r="O81" s="386" t="s">
        <v>361</v>
      </c>
      <c r="Q81" s="258" t="s">
        <v>416</v>
      </c>
    </row>
    <row r="82" ht="24" customHeight="1" spans="1:17">
      <c r="A82" s="108" t="s">
        <v>417</v>
      </c>
      <c r="B82" s="157" t="s">
        <v>418</v>
      </c>
      <c r="C82" s="8"/>
      <c r="D82" s="100" t="s">
        <v>419</v>
      </c>
      <c r="E82" s="202" t="s">
        <v>331</v>
      </c>
      <c r="F82" s="203">
        <v>9233</v>
      </c>
      <c r="G82" s="203">
        <v>323</v>
      </c>
      <c r="H82" s="203">
        <v>0</v>
      </c>
      <c r="I82" s="204">
        <f t="shared" si="48"/>
        <v>0</v>
      </c>
      <c r="J82" s="204">
        <v>0</v>
      </c>
      <c r="K82" s="239"/>
      <c r="L82" s="135"/>
      <c r="M82" s="271" t="s">
        <v>242</v>
      </c>
      <c r="N82" s="386" t="s">
        <v>361</v>
      </c>
      <c r="O82" s="386" t="s">
        <v>361</v>
      </c>
      <c r="Q82" s="258" t="s">
        <v>420</v>
      </c>
    </row>
    <row r="83" ht="55.5" customHeight="1" spans="1:17">
      <c r="A83" s="24">
        <v>5</v>
      </c>
      <c r="B83" s="157" t="s">
        <v>421</v>
      </c>
      <c r="C83" s="8"/>
      <c r="D83" s="163">
        <v>0.8</v>
      </c>
      <c r="E83" s="202" t="s">
        <v>331</v>
      </c>
      <c r="F83" s="203">
        <v>2698</v>
      </c>
      <c r="G83" s="203">
        <v>2159</v>
      </c>
      <c r="H83" s="203">
        <v>928</v>
      </c>
      <c r="I83" s="204">
        <f t="shared" si="48"/>
        <v>34.3958487768718</v>
      </c>
      <c r="J83" s="204">
        <f t="shared" ref="J83:J85" si="50">IF(H83/G83*100&gt;=100,100,IF(H83/G83*100&lt;100,H83/G83*100))</f>
        <v>42.9828624363131</v>
      </c>
      <c r="K83" s="239"/>
      <c r="L83" s="135"/>
      <c r="M83" s="271" t="s">
        <v>235</v>
      </c>
      <c r="N83" s="140" t="s">
        <v>422</v>
      </c>
      <c r="O83" s="140" t="s">
        <v>423</v>
      </c>
      <c r="Q83" s="258" t="s">
        <v>424</v>
      </c>
    </row>
    <row r="84" ht="55.5" customHeight="1" spans="1:17">
      <c r="A84" s="24">
        <v>6</v>
      </c>
      <c r="B84" s="157" t="s">
        <v>425</v>
      </c>
      <c r="C84" s="8"/>
      <c r="D84" s="163">
        <v>0.6</v>
      </c>
      <c r="E84" s="202" t="s">
        <v>331</v>
      </c>
      <c r="F84" s="203">
        <v>1052</v>
      </c>
      <c r="G84" s="203">
        <v>631</v>
      </c>
      <c r="H84" s="203">
        <v>351</v>
      </c>
      <c r="I84" s="204">
        <f t="shared" si="48"/>
        <v>33.3650190114068</v>
      </c>
      <c r="J84" s="204">
        <f t="shared" si="50"/>
        <v>55.6259904912837</v>
      </c>
      <c r="K84" s="239"/>
      <c r="L84" s="135"/>
      <c r="M84" s="271" t="s">
        <v>235</v>
      </c>
      <c r="N84" s="140" t="s">
        <v>426</v>
      </c>
      <c r="O84" s="140" t="s">
        <v>427</v>
      </c>
      <c r="Q84" s="258" t="s">
        <v>428</v>
      </c>
    </row>
    <row r="85" ht="55.5" customHeight="1" spans="1:17">
      <c r="A85" s="24">
        <v>7</v>
      </c>
      <c r="B85" s="157" t="s">
        <v>429</v>
      </c>
      <c r="C85" s="8"/>
      <c r="D85" s="163">
        <v>0.68</v>
      </c>
      <c r="E85" s="202" t="s">
        <v>331</v>
      </c>
      <c r="F85" s="203">
        <v>429</v>
      </c>
      <c r="G85" s="203">
        <v>279</v>
      </c>
      <c r="H85" s="203">
        <v>179</v>
      </c>
      <c r="I85" s="204">
        <f t="shared" si="48"/>
        <v>41.7249417249417</v>
      </c>
      <c r="J85" s="204">
        <f t="shared" si="50"/>
        <v>64.15770609319</v>
      </c>
      <c r="K85" s="239"/>
      <c r="L85" s="135"/>
      <c r="M85" s="271" t="s">
        <v>235</v>
      </c>
      <c r="N85" s="140" t="s">
        <v>430</v>
      </c>
      <c r="O85" s="140" t="s">
        <v>431</v>
      </c>
      <c r="Q85" s="258" t="s">
        <v>432</v>
      </c>
    </row>
    <row r="86" ht="24" customHeight="1" spans="1:17">
      <c r="A86" s="23" t="s">
        <v>433</v>
      </c>
      <c r="B86" s="24"/>
      <c r="C86" s="23"/>
      <c r="D86" s="108"/>
      <c r="E86" s="202"/>
      <c r="F86" s="264"/>
      <c r="G86" s="264"/>
      <c r="H86" s="264"/>
      <c r="I86" s="204"/>
      <c r="J86" s="272"/>
      <c r="K86" s="240"/>
      <c r="L86" s="273">
        <f>AVERAGE(K87,K91,K96)</f>
        <v>84.9705388380211</v>
      </c>
      <c r="M86" s="236"/>
      <c r="N86" s="140"/>
      <c r="O86" s="140"/>
      <c r="Q86" s="255"/>
    </row>
    <row r="87" ht="24" customHeight="1" spans="1:17">
      <c r="A87" s="205" t="s">
        <v>434</v>
      </c>
      <c r="B87" s="79"/>
      <c r="C87" s="79"/>
      <c r="D87" s="79"/>
      <c r="E87" s="8"/>
      <c r="F87" s="203"/>
      <c r="G87" s="203"/>
      <c r="H87" s="203"/>
      <c r="I87" s="204"/>
      <c r="J87" s="204"/>
      <c r="K87" s="238">
        <f>AVERAGE(J88:J90)</f>
        <v>100</v>
      </c>
      <c r="L87" s="203" t="s">
        <v>435</v>
      </c>
      <c r="M87" s="236"/>
      <c r="N87" s="140"/>
      <c r="O87" s="140"/>
      <c r="Q87" s="255"/>
    </row>
    <row r="88" ht="55.5" customHeight="1" spans="1:17">
      <c r="A88" s="108" t="s">
        <v>176</v>
      </c>
      <c r="B88" s="157" t="s">
        <v>436</v>
      </c>
      <c r="C88" s="8"/>
      <c r="D88" s="163">
        <v>0.9</v>
      </c>
      <c r="E88" s="202" t="s">
        <v>381</v>
      </c>
      <c r="F88" s="203">
        <v>4630</v>
      </c>
      <c r="G88" s="203">
        <f t="shared" ref="G88:G90" si="51">D88*F88</f>
        <v>4167</v>
      </c>
      <c r="H88" s="203">
        <v>4538</v>
      </c>
      <c r="I88" s="204">
        <f t="shared" ref="I88:I90" si="52">H88/F88*100</f>
        <v>98.0129589632829</v>
      </c>
      <c r="J88" s="204">
        <f t="shared" ref="J88:J90" si="53">IF(H88/G88*100&gt;=100,100,IF(H88/G88*100&lt;100,H88/G88*100))</f>
        <v>100</v>
      </c>
      <c r="K88" s="239"/>
      <c r="L88" s="135"/>
      <c r="M88" s="161" t="s">
        <v>242</v>
      </c>
      <c r="N88" s="140"/>
      <c r="O88" s="140"/>
      <c r="Q88" s="258" t="s">
        <v>437</v>
      </c>
    </row>
    <row r="89" ht="55.5" customHeight="1" spans="1:17">
      <c r="A89" s="108" t="s">
        <v>239</v>
      </c>
      <c r="B89" s="157" t="s">
        <v>438</v>
      </c>
      <c r="C89" s="8"/>
      <c r="D89" s="163">
        <v>0.9</v>
      </c>
      <c r="E89" s="202" t="s">
        <v>350</v>
      </c>
      <c r="F89" s="203">
        <v>1258</v>
      </c>
      <c r="G89" s="203">
        <f t="shared" si="51"/>
        <v>1132.2</v>
      </c>
      <c r="H89" s="203">
        <v>1922</v>
      </c>
      <c r="I89" s="204">
        <f t="shared" si="52"/>
        <v>152.782193958665</v>
      </c>
      <c r="J89" s="204">
        <f t="shared" si="53"/>
        <v>100</v>
      </c>
      <c r="K89" s="239"/>
      <c r="L89" s="135"/>
      <c r="M89" s="161" t="s">
        <v>242</v>
      </c>
      <c r="N89" s="140"/>
      <c r="O89" s="140"/>
      <c r="Q89" s="258" t="s">
        <v>439</v>
      </c>
    </row>
    <row r="90" ht="55.5" customHeight="1" spans="1:17">
      <c r="A90" s="108" t="s">
        <v>190</v>
      </c>
      <c r="B90" s="157" t="s">
        <v>440</v>
      </c>
      <c r="C90" s="8"/>
      <c r="D90" s="163">
        <v>0.9</v>
      </c>
      <c r="E90" s="202" t="s">
        <v>331</v>
      </c>
      <c r="F90" s="203">
        <v>2813</v>
      </c>
      <c r="G90" s="203">
        <f t="shared" si="51"/>
        <v>2531.7</v>
      </c>
      <c r="H90" s="203">
        <v>2703</v>
      </c>
      <c r="I90" s="204">
        <f t="shared" si="52"/>
        <v>96.0895840739424</v>
      </c>
      <c r="J90" s="204">
        <f t="shared" si="53"/>
        <v>100</v>
      </c>
      <c r="K90" s="239"/>
      <c r="L90" s="135"/>
      <c r="M90" s="161" t="s">
        <v>242</v>
      </c>
      <c r="N90" s="140"/>
      <c r="O90" s="140"/>
      <c r="Q90" s="258" t="s">
        <v>441</v>
      </c>
    </row>
    <row r="91" ht="14.25" customHeight="1" spans="1:17">
      <c r="A91" s="205" t="s">
        <v>442</v>
      </c>
      <c r="B91" s="79"/>
      <c r="C91" s="8"/>
      <c r="D91" s="108"/>
      <c r="E91" s="202"/>
      <c r="F91" s="203"/>
      <c r="G91" s="203"/>
      <c r="H91" s="203"/>
      <c r="I91" s="204"/>
      <c r="J91" s="204"/>
      <c r="K91" s="238">
        <f>AVERAGE(J92:J95)</f>
        <v>86.945564516129</v>
      </c>
      <c r="M91" s="236"/>
      <c r="N91" s="140"/>
      <c r="O91" s="140"/>
      <c r="Q91" s="255"/>
    </row>
    <row r="92" ht="55.5" customHeight="1" spans="1:17">
      <c r="A92" s="108" t="s">
        <v>176</v>
      </c>
      <c r="B92" s="157" t="s">
        <v>443</v>
      </c>
      <c r="C92" s="8"/>
      <c r="D92" s="163">
        <v>0.9</v>
      </c>
      <c r="E92" s="202" t="s">
        <v>381</v>
      </c>
      <c r="F92" s="203">
        <v>239</v>
      </c>
      <c r="G92" s="203">
        <f t="shared" ref="G92:G94" si="54">D92*F92</f>
        <v>215.1</v>
      </c>
      <c r="H92" s="203">
        <v>229</v>
      </c>
      <c r="I92" s="204">
        <f t="shared" ref="I92:I95" si="55">H92/F92*100</f>
        <v>95.81589958159</v>
      </c>
      <c r="J92" s="204">
        <f t="shared" ref="J92:J95" si="56">IF(H92/G92*100&gt;=100,100,IF(H92/G92*100&lt;100,H92/G92*100))</f>
        <v>100</v>
      </c>
      <c r="K92" s="239"/>
      <c r="L92" s="135"/>
      <c r="M92" s="161" t="s">
        <v>242</v>
      </c>
      <c r="N92" s="140"/>
      <c r="O92" s="140"/>
      <c r="Q92" s="258" t="s">
        <v>444</v>
      </c>
    </row>
    <row r="93" ht="55.5" customHeight="1" spans="1:17">
      <c r="A93" s="108" t="s">
        <v>239</v>
      </c>
      <c r="B93" s="157" t="s">
        <v>445</v>
      </c>
      <c r="C93" s="8"/>
      <c r="D93" s="163">
        <v>0.8</v>
      </c>
      <c r="E93" s="202" t="s">
        <v>350</v>
      </c>
      <c r="F93" s="203">
        <v>124</v>
      </c>
      <c r="G93" s="203">
        <f t="shared" si="54"/>
        <v>99.2</v>
      </c>
      <c r="H93" s="203">
        <v>97</v>
      </c>
      <c r="I93" s="204">
        <f t="shared" si="55"/>
        <v>78.2258064516129</v>
      </c>
      <c r="J93" s="204">
        <f t="shared" si="56"/>
        <v>97.7822580645161</v>
      </c>
      <c r="K93" s="239"/>
      <c r="L93" s="135"/>
      <c r="M93" s="161" t="s">
        <v>242</v>
      </c>
      <c r="N93" s="140"/>
      <c r="O93" s="140"/>
      <c r="Q93" s="258" t="s">
        <v>446</v>
      </c>
    </row>
    <row r="94" ht="55.5" customHeight="1" spans="1:17">
      <c r="A94" s="108" t="s">
        <v>190</v>
      </c>
      <c r="B94" s="157" t="s">
        <v>447</v>
      </c>
      <c r="C94" s="8"/>
      <c r="D94" s="163">
        <v>0.86</v>
      </c>
      <c r="E94" s="202" t="s">
        <v>381</v>
      </c>
      <c r="F94" s="203">
        <v>2</v>
      </c>
      <c r="G94" s="203">
        <f t="shared" si="54"/>
        <v>1.72</v>
      </c>
      <c r="H94" s="203">
        <v>2</v>
      </c>
      <c r="I94" s="204">
        <f t="shared" si="55"/>
        <v>100</v>
      </c>
      <c r="J94" s="204">
        <f t="shared" si="56"/>
        <v>100</v>
      </c>
      <c r="K94" s="239"/>
      <c r="L94" s="135"/>
      <c r="M94" s="161" t="s">
        <v>242</v>
      </c>
      <c r="N94" s="140"/>
      <c r="O94" s="140"/>
      <c r="Q94" s="258" t="s">
        <v>448</v>
      </c>
    </row>
    <row r="95" ht="55.5" customHeight="1" spans="1:17">
      <c r="A95" s="108" t="s">
        <v>197</v>
      </c>
      <c r="B95" s="157" t="s">
        <v>449</v>
      </c>
      <c r="C95" s="8"/>
      <c r="D95" s="158" t="s">
        <v>450</v>
      </c>
      <c r="E95" s="158" t="s">
        <v>451</v>
      </c>
      <c r="F95" s="203">
        <v>12</v>
      </c>
      <c r="G95" s="203">
        <v>12</v>
      </c>
      <c r="H95" s="203">
        <v>6</v>
      </c>
      <c r="I95" s="204">
        <f t="shared" si="55"/>
        <v>50</v>
      </c>
      <c r="J95" s="204">
        <f t="shared" si="56"/>
        <v>50</v>
      </c>
      <c r="K95" s="239"/>
      <c r="L95" s="135"/>
      <c r="M95" s="161" t="s">
        <v>242</v>
      </c>
      <c r="N95" s="140"/>
      <c r="O95" s="140"/>
      <c r="Q95" s="258" t="s">
        <v>452</v>
      </c>
    </row>
    <row r="96" ht="14.25" customHeight="1" spans="1:17">
      <c r="A96" s="205" t="s">
        <v>453</v>
      </c>
      <c r="B96" s="79"/>
      <c r="C96" s="8"/>
      <c r="D96" s="108"/>
      <c r="E96" s="202"/>
      <c r="F96" s="203"/>
      <c r="G96" s="203"/>
      <c r="H96" s="203"/>
      <c r="I96" s="204"/>
      <c r="J96" s="204"/>
      <c r="K96" s="238">
        <f>AVERAGE(J97:J101)</f>
        <v>67.9660519979343</v>
      </c>
      <c r="L96" s="135"/>
      <c r="M96" s="236"/>
      <c r="N96" s="140"/>
      <c r="O96" s="140"/>
      <c r="Q96" s="255"/>
    </row>
    <row r="97" ht="43.5" customHeight="1" spans="1:17">
      <c r="A97" s="108" t="s">
        <v>176</v>
      </c>
      <c r="B97" s="157" t="s">
        <v>454</v>
      </c>
      <c r="C97" s="8"/>
      <c r="D97" s="163">
        <v>0.85</v>
      </c>
      <c r="E97" s="202" t="s">
        <v>381</v>
      </c>
      <c r="F97" s="203">
        <v>5337</v>
      </c>
      <c r="G97" s="204">
        <f t="shared" ref="G97:G98" si="57">D97*F97</f>
        <v>4536.45</v>
      </c>
      <c r="H97" s="203">
        <v>3685</v>
      </c>
      <c r="I97" s="204">
        <f t="shared" ref="I97:I101" si="58">H97/F97*100</f>
        <v>69.0462806820311</v>
      </c>
      <c r="J97" s="204">
        <f t="shared" ref="J97:J98" si="59">IF(H97/G97*100&gt;=100,100,IF(H97/G97*100&lt;100,H97/G97*100))</f>
        <v>81.2309184494484</v>
      </c>
      <c r="K97" s="239"/>
      <c r="L97" s="135"/>
      <c r="M97" s="161" t="s">
        <v>351</v>
      </c>
      <c r="N97" s="140" t="s">
        <v>455</v>
      </c>
      <c r="O97" s="140" t="s">
        <v>456</v>
      </c>
      <c r="Q97" s="258" t="s">
        <v>457</v>
      </c>
    </row>
    <row r="98" ht="42.75" customHeight="1" spans="1:17">
      <c r="A98" s="108" t="s">
        <v>239</v>
      </c>
      <c r="B98" s="157" t="s">
        <v>458</v>
      </c>
      <c r="C98" s="8"/>
      <c r="D98" s="163">
        <v>0.84</v>
      </c>
      <c r="E98" s="202" t="s">
        <v>381</v>
      </c>
      <c r="F98" s="203">
        <v>3992</v>
      </c>
      <c r="G98" s="204">
        <f t="shared" si="57"/>
        <v>3353.28</v>
      </c>
      <c r="H98" s="203">
        <v>1965</v>
      </c>
      <c r="I98" s="204">
        <f t="shared" si="58"/>
        <v>49.2234468937876</v>
      </c>
      <c r="J98" s="204">
        <f t="shared" si="59"/>
        <v>58.5993415402233</v>
      </c>
      <c r="K98" s="239"/>
      <c r="L98" s="135"/>
      <c r="M98" s="161" t="s">
        <v>351</v>
      </c>
      <c r="N98" s="140" t="s">
        <v>459</v>
      </c>
      <c r="O98" s="140" t="s">
        <v>460</v>
      </c>
      <c r="Q98" s="258" t="s">
        <v>461</v>
      </c>
    </row>
    <row r="99" ht="42.75" customHeight="1" spans="1:17">
      <c r="A99" s="108" t="s">
        <v>190</v>
      </c>
      <c r="B99" s="157" t="s">
        <v>462</v>
      </c>
      <c r="C99" s="8"/>
      <c r="D99" s="163">
        <v>0.14</v>
      </c>
      <c r="E99" s="202" t="s">
        <v>381</v>
      </c>
      <c r="F99" s="203">
        <v>3992</v>
      </c>
      <c r="G99" s="204">
        <f>1.8%*F99</f>
        <v>71.856</v>
      </c>
      <c r="H99" s="203">
        <v>386</v>
      </c>
      <c r="I99" s="204">
        <f t="shared" si="58"/>
        <v>9.66933867735471</v>
      </c>
      <c r="J99" s="204">
        <v>0</v>
      </c>
      <c r="K99" s="239"/>
      <c r="L99" s="135"/>
      <c r="M99" s="161" t="s">
        <v>242</v>
      </c>
      <c r="N99" s="140"/>
      <c r="O99" s="140"/>
      <c r="Q99" s="258" t="s">
        <v>463</v>
      </c>
    </row>
    <row r="100" ht="39" customHeight="1" spans="1:17">
      <c r="A100" s="108" t="s">
        <v>197</v>
      </c>
      <c r="B100" s="157" t="s">
        <v>464</v>
      </c>
      <c r="C100" s="8"/>
      <c r="D100" s="163">
        <v>0.5</v>
      </c>
      <c r="E100" s="202" t="s">
        <v>370</v>
      </c>
      <c r="F100" s="203">
        <v>662</v>
      </c>
      <c r="G100" s="204">
        <f>D100*F100</f>
        <v>331</v>
      </c>
      <c r="H100" s="203">
        <v>386</v>
      </c>
      <c r="I100" s="204">
        <f t="shared" si="58"/>
        <v>58.3081570996979</v>
      </c>
      <c r="J100" s="204">
        <f t="shared" ref="J100:J101" si="60">IF(H100/G100*100&gt;=100,100,IF(H100/G100*100&lt;100,H100/G100*100))</f>
        <v>100</v>
      </c>
      <c r="K100" s="239"/>
      <c r="L100" s="135"/>
      <c r="M100" s="161" t="s">
        <v>242</v>
      </c>
      <c r="N100" s="140"/>
      <c r="O100" s="140"/>
      <c r="Q100" s="258" t="s">
        <v>465</v>
      </c>
    </row>
    <row r="101" ht="58.5" customHeight="1" spans="1:17">
      <c r="A101" s="108" t="s">
        <v>364</v>
      </c>
      <c r="B101" s="157" t="s">
        <v>466</v>
      </c>
      <c r="C101" s="8"/>
      <c r="D101" s="163">
        <v>0.62</v>
      </c>
      <c r="E101" s="202" t="s">
        <v>370</v>
      </c>
      <c r="F101" s="203">
        <v>1199</v>
      </c>
      <c r="G101" s="204">
        <f>19.7%*F101</f>
        <v>236.203</v>
      </c>
      <c r="H101" s="203">
        <v>525</v>
      </c>
      <c r="I101" s="204">
        <f t="shared" si="58"/>
        <v>43.7864887406172</v>
      </c>
      <c r="J101" s="204">
        <f t="shared" si="60"/>
        <v>100</v>
      </c>
      <c r="K101" s="239"/>
      <c r="L101" s="135"/>
      <c r="M101" s="161" t="s">
        <v>242</v>
      </c>
      <c r="N101" s="140"/>
      <c r="O101" s="140"/>
      <c r="Q101" s="258" t="s">
        <v>467</v>
      </c>
    </row>
    <row r="102" ht="24" customHeight="1" spans="1:17">
      <c r="A102" s="387" t="s">
        <v>468</v>
      </c>
      <c r="B102" s="79"/>
      <c r="C102" s="79"/>
      <c r="D102" s="79"/>
      <c r="E102" s="8"/>
      <c r="F102" s="203"/>
      <c r="G102" s="203"/>
      <c r="H102" s="203"/>
      <c r="I102" s="204"/>
      <c r="J102" s="204"/>
      <c r="K102" s="239"/>
      <c r="L102" s="237">
        <f>AVERAGE(K103,K107,K110,K113,K120,K125,K128,K131,K136,K139,K149,K156,K180)</f>
        <v>47.1418610707721</v>
      </c>
      <c r="M102" s="236"/>
      <c r="N102" s="140"/>
      <c r="O102" s="140"/>
      <c r="Q102" s="255"/>
    </row>
    <row r="103" ht="14.25" customHeight="1" spans="1:17">
      <c r="A103" s="205" t="s">
        <v>469</v>
      </c>
      <c r="B103" s="79"/>
      <c r="C103" s="8"/>
      <c r="D103" s="108"/>
      <c r="E103" s="202"/>
      <c r="F103" s="203"/>
      <c r="G103" s="203"/>
      <c r="H103" s="203"/>
      <c r="I103" s="204"/>
      <c r="J103" s="204"/>
      <c r="K103" s="238">
        <f>AVERAGE(J104:J106)</f>
        <v>76.8888888888889</v>
      </c>
      <c r="L103" s="203"/>
      <c r="M103" s="236"/>
      <c r="N103" s="140"/>
      <c r="O103" s="140"/>
      <c r="Q103" s="255"/>
    </row>
    <row r="104" ht="61.5" customHeight="1" spans="1:17">
      <c r="A104" s="108" t="s">
        <v>176</v>
      </c>
      <c r="B104" s="157" t="s">
        <v>470</v>
      </c>
      <c r="C104" s="8"/>
      <c r="D104" s="163">
        <v>1</v>
      </c>
      <c r="E104" s="203" t="s">
        <v>381</v>
      </c>
      <c r="F104" s="203">
        <v>900</v>
      </c>
      <c r="G104" s="203">
        <v>900</v>
      </c>
      <c r="H104" s="203">
        <v>276</v>
      </c>
      <c r="I104" s="204">
        <f t="shared" ref="I104:I106" si="61">H104/F104*100</f>
        <v>30.6666666666667</v>
      </c>
      <c r="J104" s="204">
        <f t="shared" ref="J104:J106" si="62">IF(H104/G104*100&gt;=100,100,IF(H104/G104*100&lt;100,H104/G104*100))</f>
        <v>30.6666666666667</v>
      </c>
      <c r="K104" s="239"/>
      <c r="L104" s="203"/>
      <c r="M104" s="236" t="s">
        <v>235</v>
      </c>
      <c r="N104" s="140" t="s">
        <v>471</v>
      </c>
      <c r="O104" s="140" t="s">
        <v>472</v>
      </c>
      <c r="Q104" s="258" t="s">
        <v>473</v>
      </c>
    </row>
    <row r="105" ht="37.5" customHeight="1" spans="1:17">
      <c r="A105" s="266" t="s">
        <v>183</v>
      </c>
      <c r="B105" s="157" t="s">
        <v>474</v>
      </c>
      <c r="C105" s="8"/>
      <c r="D105" s="267">
        <v>1</v>
      </c>
      <c r="E105" s="202" t="s">
        <v>381</v>
      </c>
      <c r="F105" s="203">
        <v>200</v>
      </c>
      <c r="G105" s="203">
        <v>200</v>
      </c>
      <c r="H105" s="203">
        <v>276</v>
      </c>
      <c r="I105" s="204">
        <f t="shared" si="61"/>
        <v>138</v>
      </c>
      <c r="J105" s="204">
        <f t="shared" si="62"/>
        <v>100</v>
      </c>
      <c r="K105" s="239"/>
      <c r="L105" s="135"/>
      <c r="M105" s="236"/>
      <c r="N105" s="140"/>
      <c r="O105" s="140"/>
      <c r="Q105" s="261" t="s">
        <v>475</v>
      </c>
    </row>
    <row r="106" ht="37.5" customHeight="1" spans="1:17">
      <c r="A106" s="266" t="s">
        <v>476</v>
      </c>
      <c r="B106" s="157" t="s">
        <v>477</v>
      </c>
      <c r="C106" s="8"/>
      <c r="D106" s="267">
        <v>1</v>
      </c>
      <c r="E106" s="202" t="s">
        <v>381</v>
      </c>
      <c r="F106" s="203">
        <v>4</v>
      </c>
      <c r="G106" s="203">
        <v>4</v>
      </c>
      <c r="H106" s="203">
        <v>4</v>
      </c>
      <c r="I106" s="204">
        <f t="shared" si="61"/>
        <v>100</v>
      </c>
      <c r="J106" s="204">
        <f t="shared" si="62"/>
        <v>100</v>
      </c>
      <c r="K106" s="239"/>
      <c r="L106" s="135"/>
      <c r="M106" s="236"/>
      <c r="N106" s="140"/>
      <c r="O106" s="140"/>
      <c r="Q106" s="261" t="s">
        <v>478</v>
      </c>
    </row>
    <row r="107" ht="26.25" customHeight="1" spans="1:17">
      <c r="A107" s="205" t="s">
        <v>479</v>
      </c>
      <c r="B107" s="215"/>
      <c r="C107" s="216"/>
      <c r="D107" s="108"/>
      <c r="E107" s="202"/>
      <c r="F107" s="203"/>
      <c r="G107" s="203"/>
      <c r="H107" s="203"/>
      <c r="I107" s="204"/>
      <c r="J107" s="204"/>
      <c r="K107" s="238">
        <f>AVERAGE(J109)</f>
        <v>100</v>
      </c>
      <c r="L107" s="135"/>
      <c r="M107" s="236"/>
      <c r="N107" s="140"/>
      <c r="O107" s="140"/>
      <c r="Q107" s="258"/>
    </row>
    <row r="108" ht="37.5" customHeight="1" spans="1:17">
      <c r="A108" s="266" t="s">
        <v>176</v>
      </c>
      <c r="B108" s="157" t="s">
        <v>480</v>
      </c>
      <c r="C108" s="8"/>
      <c r="D108" s="267">
        <v>1</v>
      </c>
      <c r="E108" s="202" t="s">
        <v>481</v>
      </c>
      <c r="F108" s="203">
        <v>1110</v>
      </c>
      <c r="G108" s="203">
        <f>D108*F108</f>
        <v>1110</v>
      </c>
      <c r="H108" s="203">
        <v>398</v>
      </c>
      <c r="I108" s="204">
        <f t="shared" ref="I108:I109" si="63">H108/F108*100</f>
        <v>35.8558558558559</v>
      </c>
      <c r="J108" s="204">
        <f t="shared" ref="J108:J109" si="64">IF(H108/G108*100&gt;=100,100,IF(H108/G108*100&lt;100,H108/G108*100))</f>
        <v>35.8558558558559</v>
      </c>
      <c r="K108" s="239"/>
      <c r="L108" s="135"/>
      <c r="M108" s="236" t="s">
        <v>235</v>
      </c>
      <c r="N108" s="140" t="s">
        <v>482</v>
      </c>
      <c r="O108" s="140" t="s">
        <v>483</v>
      </c>
      <c r="Q108" s="261"/>
    </row>
    <row r="109" ht="37.5" customHeight="1" spans="1:17">
      <c r="A109" s="266" t="s">
        <v>239</v>
      </c>
      <c r="B109" s="157" t="s">
        <v>484</v>
      </c>
      <c r="C109" s="8"/>
      <c r="D109" s="267">
        <v>1</v>
      </c>
      <c r="E109" s="202" t="s">
        <v>481</v>
      </c>
      <c r="F109" s="203">
        <v>5</v>
      </c>
      <c r="G109" s="203">
        <v>5</v>
      </c>
      <c r="H109" s="203">
        <v>5</v>
      </c>
      <c r="I109" s="204">
        <f t="shared" si="63"/>
        <v>100</v>
      </c>
      <c r="J109" s="204">
        <f t="shared" si="64"/>
        <v>100</v>
      </c>
      <c r="K109" s="239"/>
      <c r="L109" s="135"/>
      <c r="M109" s="236" t="s">
        <v>242</v>
      </c>
      <c r="N109" s="140"/>
      <c r="O109" s="140"/>
      <c r="Q109" s="261" t="s">
        <v>485</v>
      </c>
    </row>
    <row r="110" ht="14.25" customHeight="1" spans="1:17">
      <c r="A110" s="205" t="s">
        <v>486</v>
      </c>
      <c r="B110" s="79"/>
      <c r="C110" s="79"/>
      <c r="D110" s="8"/>
      <c r="E110" s="202"/>
      <c r="F110" s="203"/>
      <c r="G110" s="203"/>
      <c r="H110" s="203"/>
      <c r="I110" s="204"/>
      <c r="J110" s="204"/>
      <c r="K110" s="238">
        <f>AVERAGE(J112)</f>
        <v>53.5136724492796</v>
      </c>
      <c r="L110" s="135"/>
      <c r="M110" s="236"/>
      <c r="N110" s="140"/>
      <c r="O110" s="140"/>
      <c r="Q110" s="261"/>
    </row>
    <row r="111" ht="39" customHeight="1" spans="1:17">
      <c r="A111" s="266" t="s">
        <v>176</v>
      </c>
      <c r="B111" s="157" t="s">
        <v>487</v>
      </c>
      <c r="C111" s="8"/>
      <c r="D111" s="267">
        <v>0.75</v>
      </c>
      <c r="E111" s="202" t="s">
        <v>488</v>
      </c>
      <c r="F111" s="203">
        <v>239</v>
      </c>
      <c r="G111" s="203">
        <f t="shared" ref="G111:G112" si="65">D111*F111</f>
        <v>179.25</v>
      </c>
      <c r="H111" s="203">
        <v>91</v>
      </c>
      <c r="I111" s="204">
        <f t="shared" ref="I111:I112" si="66">H111/F111*100</f>
        <v>38.0753138075314</v>
      </c>
      <c r="J111" s="204">
        <f t="shared" ref="J111:J112" si="67">IF(H111/G111*100&gt;=100,100,IF(H111/G111*100&lt;100,H111/G111*100))</f>
        <v>50.7670850767085</v>
      </c>
      <c r="K111" s="239"/>
      <c r="L111" s="135"/>
      <c r="M111" s="236" t="s">
        <v>242</v>
      </c>
      <c r="N111" s="140"/>
      <c r="O111" s="140"/>
      <c r="Q111" s="261"/>
    </row>
    <row r="112" ht="37.5" customHeight="1" spans="1:17">
      <c r="A112" s="266" t="s">
        <v>239</v>
      </c>
      <c r="B112" s="157" t="s">
        <v>489</v>
      </c>
      <c r="C112" s="8"/>
      <c r="D112" s="267">
        <v>0.95</v>
      </c>
      <c r="E112" s="202" t="s">
        <v>488</v>
      </c>
      <c r="F112" s="203">
        <v>179</v>
      </c>
      <c r="G112" s="203">
        <f t="shared" si="65"/>
        <v>170.05</v>
      </c>
      <c r="H112" s="203">
        <v>91</v>
      </c>
      <c r="I112" s="204">
        <f t="shared" si="66"/>
        <v>50.8379888268156</v>
      </c>
      <c r="J112" s="204">
        <f t="shared" si="67"/>
        <v>53.5136724492796</v>
      </c>
      <c r="K112" s="239"/>
      <c r="L112" s="135"/>
      <c r="M112" s="236" t="s">
        <v>242</v>
      </c>
      <c r="N112" s="140"/>
      <c r="O112" s="140"/>
      <c r="Q112" s="261"/>
    </row>
    <row r="113" ht="26.25" customHeight="1" spans="1:17">
      <c r="A113" s="205" t="s">
        <v>490</v>
      </c>
      <c r="B113" s="79"/>
      <c r="C113" s="8"/>
      <c r="D113" s="108"/>
      <c r="E113" s="202"/>
      <c r="F113" s="203"/>
      <c r="G113" s="203"/>
      <c r="H113" s="203"/>
      <c r="I113" s="204"/>
      <c r="J113" s="204"/>
      <c r="K113" s="238">
        <f>AVERAGE(J114:J119)</f>
        <v>25</v>
      </c>
      <c r="L113" s="135"/>
      <c r="M113" s="236"/>
      <c r="N113" s="140"/>
      <c r="O113" s="140"/>
      <c r="Q113" s="258"/>
    </row>
    <row r="114" ht="40.5" customHeight="1" spans="1:17">
      <c r="A114" s="108" t="s">
        <v>270</v>
      </c>
      <c r="B114" s="157" t="s">
        <v>491</v>
      </c>
      <c r="C114" s="8"/>
      <c r="D114" s="100" t="s">
        <v>492</v>
      </c>
      <c r="E114" s="202" t="s">
        <v>331</v>
      </c>
      <c r="F114" s="203">
        <v>1</v>
      </c>
      <c r="G114" s="203">
        <v>1</v>
      </c>
      <c r="H114" s="203">
        <v>0</v>
      </c>
      <c r="I114" s="204">
        <f t="shared" ref="I114:I119" si="68">H114/F114*100</f>
        <v>0</v>
      </c>
      <c r="J114" s="204">
        <f t="shared" ref="J114:J119" si="69">IF(H114/G114*100&gt;=100,100,IF(H114/G114*100&lt;100,H114/G114*100))</f>
        <v>0</v>
      </c>
      <c r="K114" s="239"/>
      <c r="L114" s="135"/>
      <c r="M114" s="236"/>
      <c r="N114" s="140"/>
      <c r="O114" s="140"/>
      <c r="Q114" s="258" t="s">
        <v>493</v>
      </c>
    </row>
    <row r="115" ht="40.5" customHeight="1" spans="1:17">
      <c r="A115" s="108" t="s">
        <v>239</v>
      </c>
      <c r="B115" s="157" t="s">
        <v>494</v>
      </c>
      <c r="C115" s="8"/>
      <c r="D115" s="100" t="s">
        <v>495</v>
      </c>
      <c r="E115" s="202" t="s">
        <v>331</v>
      </c>
      <c r="F115" s="203">
        <v>1</v>
      </c>
      <c r="G115" s="203">
        <v>1</v>
      </c>
      <c r="H115" s="203">
        <v>0</v>
      </c>
      <c r="I115" s="204">
        <f t="shared" si="68"/>
        <v>0</v>
      </c>
      <c r="J115" s="204">
        <f t="shared" si="69"/>
        <v>0</v>
      </c>
      <c r="K115" s="239"/>
      <c r="L115" s="135"/>
      <c r="M115" s="236"/>
      <c r="N115" s="140"/>
      <c r="O115" s="140"/>
      <c r="Q115" s="258" t="s">
        <v>496</v>
      </c>
    </row>
    <row r="116" ht="40.5" customHeight="1" spans="1:17">
      <c r="A116" s="108" t="s">
        <v>190</v>
      </c>
      <c r="B116" s="157" t="s">
        <v>497</v>
      </c>
      <c r="C116" s="8"/>
      <c r="D116" s="100" t="s">
        <v>498</v>
      </c>
      <c r="E116" s="202" t="s">
        <v>331</v>
      </c>
      <c r="F116" s="203">
        <v>52</v>
      </c>
      <c r="G116" s="203">
        <v>49</v>
      </c>
      <c r="H116" s="203">
        <v>0</v>
      </c>
      <c r="I116" s="204">
        <f t="shared" si="68"/>
        <v>0</v>
      </c>
      <c r="J116" s="204">
        <f t="shared" si="69"/>
        <v>0</v>
      </c>
      <c r="K116" s="239"/>
      <c r="L116" s="135"/>
      <c r="M116" s="236"/>
      <c r="N116" s="140"/>
      <c r="O116" s="140"/>
      <c r="Q116" s="258" t="s">
        <v>499</v>
      </c>
    </row>
    <row r="117" ht="40.5" customHeight="1" spans="1:17">
      <c r="A117" s="108" t="s">
        <v>417</v>
      </c>
      <c r="B117" s="157" t="s">
        <v>500</v>
      </c>
      <c r="C117" s="8"/>
      <c r="D117" s="100" t="s">
        <v>498</v>
      </c>
      <c r="E117" s="202" t="s">
        <v>331</v>
      </c>
      <c r="F117" s="203">
        <v>546</v>
      </c>
      <c r="G117" s="203">
        <v>519</v>
      </c>
      <c r="H117" s="203">
        <v>0</v>
      </c>
      <c r="I117" s="204">
        <f t="shared" si="68"/>
        <v>0</v>
      </c>
      <c r="J117" s="204">
        <f t="shared" si="69"/>
        <v>0</v>
      </c>
      <c r="K117" s="239"/>
      <c r="L117" s="135"/>
      <c r="M117" s="236"/>
      <c r="N117" s="140"/>
      <c r="O117" s="140"/>
      <c r="Q117" s="258" t="s">
        <v>501</v>
      </c>
    </row>
    <row r="118" ht="40.5" customHeight="1" spans="1:17">
      <c r="A118" s="108" t="s">
        <v>502</v>
      </c>
      <c r="B118" s="157" t="s">
        <v>503</v>
      </c>
      <c r="C118" s="8"/>
      <c r="D118" s="100">
        <v>1</v>
      </c>
      <c r="E118" s="202" t="s">
        <v>386</v>
      </c>
      <c r="F118" s="203">
        <v>26</v>
      </c>
      <c r="G118" s="203">
        <f t="shared" ref="G118:G119" si="70">100%*F118</f>
        <v>26</v>
      </c>
      <c r="H118" s="203">
        <v>26</v>
      </c>
      <c r="I118" s="204">
        <f t="shared" si="68"/>
        <v>100</v>
      </c>
      <c r="J118" s="204">
        <f t="shared" si="69"/>
        <v>100</v>
      </c>
      <c r="K118" s="239"/>
      <c r="L118" s="135"/>
      <c r="M118" s="236"/>
      <c r="N118" s="140"/>
      <c r="O118" s="140"/>
      <c r="Q118" s="258" t="s">
        <v>504</v>
      </c>
    </row>
    <row r="119" ht="40.5" customHeight="1" spans="1:17">
      <c r="A119" s="108" t="s">
        <v>505</v>
      </c>
      <c r="B119" s="157" t="s">
        <v>506</v>
      </c>
      <c r="C119" s="8"/>
      <c r="D119" s="100">
        <v>1</v>
      </c>
      <c r="E119" s="202" t="s">
        <v>507</v>
      </c>
      <c r="F119" s="203">
        <v>12</v>
      </c>
      <c r="G119" s="203">
        <f t="shared" si="70"/>
        <v>12</v>
      </c>
      <c r="H119" s="203">
        <v>6</v>
      </c>
      <c r="I119" s="204">
        <f t="shared" si="68"/>
        <v>50</v>
      </c>
      <c r="J119" s="204">
        <f t="shared" si="69"/>
        <v>50</v>
      </c>
      <c r="K119" s="239"/>
      <c r="L119" s="135"/>
      <c r="M119" s="236"/>
      <c r="N119" s="140"/>
      <c r="O119" s="140"/>
      <c r="Q119" s="258" t="s">
        <v>508</v>
      </c>
    </row>
    <row r="120" ht="23.25" customHeight="1" spans="1:17">
      <c r="A120" s="205" t="s">
        <v>509</v>
      </c>
      <c r="B120" s="79"/>
      <c r="C120" s="79"/>
      <c r="D120" s="8"/>
      <c r="E120" s="202"/>
      <c r="F120" s="268"/>
      <c r="G120" s="268"/>
      <c r="H120" s="203"/>
      <c r="I120" s="204"/>
      <c r="J120" s="204"/>
      <c r="K120" s="238">
        <f>AVERAGE(J121:J124)</f>
        <v>29.723884963088</v>
      </c>
      <c r="L120" s="135"/>
      <c r="M120" s="236"/>
      <c r="N120" s="140"/>
      <c r="O120" s="140"/>
      <c r="Q120" s="255"/>
    </row>
    <row r="121" ht="75.75" customHeight="1" spans="1:17">
      <c r="A121" s="108" t="s">
        <v>176</v>
      </c>
      <c r="B121" s="157" t="s">
        <v>510</v>
      </c>
      <c r="C121" s="8"/>
      <c r="D121" s="158">
        <v>0.9</v>
      </c>
      <c r="E121" s="202" t="s">
        <v>331</v>
      </c>
      <c r="F121" s="203">
        <v>278</v>
      </c>
      <c r="G121" s="203">
        <v>250</v>
      </c>
      <c r="H121" s="203">
        <v>102</v>
      </c>
      <c r="I121" s="204">
        <f t="shared" ref="I121:I124" si="71">H121/F121*100</f>
        <v>36.6906474820144</v>
      </c>
      <c r="J121" s="204">
        <f t="shared" ref="J121:J124" si="72">IF(H121/G121*100&gt;=100,100,IF(H121/G121*100&lt;100,H121/G121*100))</f>
        <v>40.8</v>
      </c>
      <c r="K121" s="239"/>
      <c r="L121" s="135"/>
      <c r="M121" s="236" t="s">
        <v>235</v>
      </c>
      <c r="N121" s="140" t="s">
        <v>511</v>
      </c>
      <c r="O121" s="140" t="s">
        <v>512</v>
      </c>
      <c r="Q121" s="276" t="s">
        <v>513</v>
      </c>
    </row>
    <row r="122" ht="69.75" customHeight="1" spans="1:17">
      <c r="A122" s="108" t="s">
        <v>183</v>
      </c>
      <c r="B122" s="157" t="s">
        <v>514</v>
      </c>
      <c r="C122" s="8"/>
      <c r="D122" s="269">
        <v>1</v>
      </c>
      <c r="E122" s="202" t="s">
        <v>331</v>
      </c>
      <c r="F122" s="203">
        <v>1351</v>
      </c>
      <c r="G122" s="203">
        <v>1351</v>
      </c>
      <c r="H122" s="203">
        <v>561</v>
      </c>
      <c r="I122" s="204">
        <f t="shared" si="71"/>
        <v>41.5247964470762</v>
      </c>
      <c r="J122" s="204">
        <f t="shared" si="72"/>
        <v>41.5247964470762</v>
      </c>
      <c r="K122" s="239"/>
      <c r="L122" s="135"/>
      <c r="M122" s="236" t="s">
        <v>235</v>
      </c>
      <c r="N122" s="274" t="s">
        <v>515</v>
      </c>
      <c r="O122" s="140" t="s">
        <v>516</v>
      </c>
      <c r="Q122" s="258" t="s">
        <v>517</v>
      </c>
    </row>
    <row r="123" ht="65.25" customHeight="1" spans="1:17">
      <c r="A123" s="108">
        <v>3</v>
      </c>
      <c r="B123" s="157" t="s">
        <v>518</v>
      </c>
      <c r="C123" s="8"/>
      <c r="D123" s="158">
        <v>0.9</v>
      </c>
      <c r="E123" s="202" t="s">
        <v>331</v>
      </c>
      <c r="F123" s="203">
        <v>101</v>
      </c>
      <c r="G123" s="203">
        <v>90</v>
      </c>
      <c r="H123" s="203">
        <v>25</v>
      </c>
      <c r="I123" s="204">
        <f t="shared" si="71"/>
        <v>24.7524752475248</v>
      </c>
      <c r="J123" s="204">
        <f t="shared" si="72"/>
        <v>27.7777777777778</v>
      </c>
      <c r="K123" s="239"/>
      <c r="L123" s="135"/>
      <c r="M123" s="236" t="s">
        <v>235</v>
      </c>
      <c r="N123" s="274" t="s">
        <v>519</v>
      </c>
      <c r="O123" s="140" t="s">
        <v>516</v>
      </c>
      <c r="Q123" s="277" t="s">
        <v>520</v>
      </c>
    </row>
    <row r="124" ht="57" customHeight="1" spans="1:17">
      <c r="A124" s="108">
        <v>4</v>
      </c>
      <c r="B124" s="157" t="s">
        <v>521</v>
      </c>
      <c r="C124" s="8"/>
      <c r="D124" s="158">
        <v>0.9</v>
      </c>
      <c r="E124" s="202" t="s">
        <v>331</v>
      </c>
      <c r="F124" s="203">
        <v>278</v>
      </c>
      <c r="G124" s="204">
        <f>D124*F124</f>
        <v>250.2</v>
      </c>
      <c r="H124" s="203">
        <v>22</v>
      </c>
      <c r="I124" s="204">
        <f t="shared" si="71"/>
        <v>7.9136690647482</v>
      </c>
      <c r="J124" s="204">
        <f t="shared" si="72"/>
        <v>8.792965627498</v>
      </c>
      <c r="K124" s="239"/>
      <c r="L124" s="135"/>
      <c r="M124" s="236" t="s">
        <v>235</v>
      </c>
      <c r="N124" s="140" t="s">
        <v>522</v>
      </c>
      <c r="O124" s="140" t="s">
        <v>516</v>
      </c>
      <c r="Q124" s="277" t="s">
        <v>523</v>
      </c>
    </row>
    <row r="125" ht="31.5" customHeight="1" spans="1:17">
      <c r="A125" s="23" t="s">
        <v>524</v>
      </c>
      <c r="B125" s="22"/>
      <c r="C125" s="22"/>
      <c r="D125" s="108"/>
      <c r="E125" s="202"/>
      <c r="F125" s="268"/>
      <c r="G125" s="270"/>
      <c r="H125" s="203"/>
      <c r="I125" s="204"/>
      <c r="J125" s="204"/>
      <c r="K125" s="238">
        <f>AVERAGE(J126:J127)</f>
        <v>41.7666666666667</v>
      </c>
      <c r="L125" s="135"/>
      <c r="M125" s="236"/>
      <c r="N125" s="140"/>
      <c r="O125" s="140"/>
      <c r="Q125" s="255"/>
    </row>
    <row r="126" ht="75" customHeight="1" spans="1:17">
      <c r="A126" s="108" t="s">
        <v>270</v>
      </c>
      <c r="B126" s="157" t="s">
        <v>525</v>
      </c>
      <c r="C126" s="8"/>
      <c r="D126" s="163">
        <v>1</v>
      </c>
      <c r="E126" s="202" t="s">
        <v>390</v>
      </c>
      <c r="F126" s="203">
        <v>15</v>
      </c>
      <c r="G126" s="203">
        <f t="shared" ref="G126:G127" si="73">D126*F126</f>
        <v>15</v>
      </c>
      <c r="H126" s="203">
        <v>5</v>
      </c>
      <c r="I126" s="204">
        <f t="shared" ref="I126:I127" si="74">H126/F126*100</f>
        <v>33.3333333333333</v>
      </c>
      <c r="J126" s="204">
        <f t="shared" ref="J126:J127" si="75">IF(H126/G126*100&gt;=100,100,IF(H126/G126*100&lt;100,H126/G126*100))</f>
        <v>33.3333333333333</v>
      </c>
      <c r="K126" s="239"/>
      <c r="L126" s="135"/>
      <c r="M126" s="236" t="s">
        <v>235</v>
      </c>
      <c r="N126" s="140" t="s">
        <v>526</v>
      </c>
      <c r="O126" s="140" t="s">
        <v>527</v>
      </c>
      <c r="Q126" s="258" t="s">
        <v>528</v>
      </c>
    </row>
    <row r="127" ht="57.75" customHeight="1" spans="1:17">
      <c r="A127" s="108" t="s">
        <v>183</v>
      </c>
      <c r="B127" s="157" t="s">
        <v>529</v>
      </c>
      <c r="C127" s="8"/>
      <c r="D127" s="163">
        <v>1</v>
      </c>
      <c r="E127" s="202" t="s">
        <v>331</v>
      </c>
      <c r="F127" s="203">
        <v>1000</v>
      </c>
      <c r="G127" s="203">
        <f t="shared" si="73"/>
        <v>1000</v>
      </c>
      <c r="H127" s="203">
        <v>502</v>
      </c>
      <c r="I127" s="204">
        <f t="shared" si="74"/>
        <v>50.2</v>
      </c>
      <c r="J127" s="204">
        <f t="shared" si="75"/>
        <v>50.2</v>
      </c>
      <c r="K127" s="239"/>
      <c r="L127" s="135"/>
      <c r="M127" s="236" t="s">
        <v>242</v>
      </c>
      <c r="N127" s="140"/>
      <c r="O127" s="249" t="s">
        <v>362</v>
      </c>
      <c r="Q127" s="258" t="s">
        <v>530</v>
      </c>
    </row>
    <row r="128" ht="39.75" customHeight="1" spans="1:17">
      <c r="A128" s="23" t="s">
        <v>531</v>
      </c>
      <c r="B128" s="22"/>
      <c r="C128" s="22"/>
      <c r="D128" s="108"/>
      <c r="E128" s="202"/>
      <c r="F128" s="268"/>
      <c r="G128" s="270"/>
      <c r="H128" s="203"/>
      <c r="I128" s="204"/>
      <c r="J128" s="204"/>
      <c r="K128" s="238">
        <f>AVERAGE(J129:J130)</f>
        <v>95</v>
      </c>
      <c r="L128" s="135"/>
      <c r="M128" s="236"/>
      <c r="N128" s="140"/>
      <c r="O128" s="140"/>
      <c r="Q128" s="258"/>
    </row>
    <row r="129" ht="76.5" customHeight="1" spans="1:17">
      <c r="A129" s="108" t="s">
        <v>270</v>
      </c>
      <c r="B129" s="157" t="s">
        <v>532</v>
      </c>
      <c r="C129" s="8"/>
      <c r="D129" s="100" t="s">
        <v>533</v>
      </c>
      <c r="E129" s="202" t="s">
        <v>534</v>
      </c>
      <c r="F129" s="203">
        <v>1200</v>
      </c>
      <c r="G129" s="203">
        <v>1140</v>
      </c>
      <c r="H129" s="203">
        <v>1026</v>
      </c>
      <c r="I129" s="204">
        <f t="shared" ref="I129:I130" si="76">H129/F129*100</f>
        <v>85.5</v>
      </c>
      <c r="J129" s="204">
        <f t="shared" ref="J129:J130" si="77">IF(H129/G129*100&gt;=100,100,IF(H129/G129*100&lt;100,H129/G129*100))</f>
        <v>90</v>
      </c>
      <c r="K129" s="239"/>
      <c r="L129" s="135"/>
      <c r="M129" s="236" t="s">
        <v>535</v>
      </c>
      <c r="N129" s="140" t="s">
        <v>536</v>
      </c>
      <c r="O129" s="140" t="s">
        <v>537</v>
      </c>
      <c r="Q129" s="258" t="s">
        <v>538</v>
      </c>
    </row>
    <row r="130" ht="39" customHeight="1" spans="1:17">
      <c r="A130" s="108" t="s">
        <v>183</v>
      </c>
      <c r="B130" s="157" t="s">
        <v>539</v>
      </c>
      <c r="C130" s="8"/>
      <c r="D130" s="163">
        <v>1</v>
      </c>
      <c r="E130" s="202" t="s">
        <v>331</v>
      </c>
      <c r="F130" s="203">
        <v>77</v>
      </c>
      <c r="G130" s="203">
        <v>77</v>
      </c>
      <c r="H130" s="203">
        <v>77</v>
      </c>
      <c r="I130" s="204">
        <f t="shared" si="76"/>
        <v>100</v>
      </c>
      <c r="J130" s="204">
        <f t="shared" si="77"/>
        <v>100</v>
      </c>
      <c r="K130" s="239"/>
      <c r="L130" s="135"/>
      <c r="M130" s="236" t="s">
        <v>242</v>
      </c>
      <c r="N130" s="140"/>
      <c r="O130" s="140"/>
      <c r="Q130" s="258" t="s">
        <v>540</v>
      </c>
    </row>
    <row r="131" ht="14.25" customHeight="1" spans="1:17">
      <c r="A131" s="23" t="s">
        <v>541</v>
      </c>
      <c r="B131" s="22"/>
      <c r="C131" s="22"/>
      <c r="D131" s="108"/>
      <c r="E131" s="202"/>
      <c r="F131" s="268"/>
      <c r="G131" s="270"/>
      <c r="H131" s="203"/>
      <c r="I131" s="204"/>
      <c r="J131" s="204"/>
      <c r="K131" s="238">
        <f>AVERAGE(J132:J135)</f>
        <v>0</v>
      </c>
      <c r="L131" s="135"/>
      <c r="M131" s="236"/>
      <c r="N131" s="140"/>
      <c r="O131" s="140"/>
      <c r="Q131" s="255"/>
    </row>
    <row r="132" ht="36" customHeight="1" spans="1:17">
      <c r="A132" s="108" t="s">
        <v>176</v>
      </c>
      <c r="B132" s="157" t="s">
        <v>542</v>
      </c>
      <c r="C132" s="8"/>
      <c r="D132" s="163">
        <v>1</v>
      </c>
      <c r="E132" s="202" t="s">
        <v>331</v>
      </c>
      <c r="F132" s="203">
        <v>0</v>
      </c>
      <c r="G132" s="203">
        <f t="shared" ref="G132:G135" si="78">D132*F132</f>
        <v>0</v>
      </c>
      <c r="H132" s="203">
        <v>0</v>
      </c>
      <c r="I132" s="204" t="e">
        <f t="shared" ref="I132:I135" si="79">H132/F132*100</f>
        <v>#DIV/0!</v>
      </c>
      <c r="J132" s="204">
        <v>0</v>
      </c>
      <c r="K132" s="239"/>
      <c r="L132" s="135"/>
      <c r="M132" s="236" t="s">
        <v>242</v>
      </c>
      <c r="N132" s="140" t="s">
        <v>543</v>
      </c>
      <c r="O132" s="140"/>
      <c r="Q132" s="258" t="s">
        <v>544</v>
      </c>
    </row>
    <row r="133" ht="45.75" customHeight="1" spans="1:17">
      <c r="A133" s="108" t="s">
        <v>239</v>
      </c>
      <c r="B133" s="157" t="s">
        <v>545</v>
      </c>
      <c r="C133" s="8"/>
      <c r="D133" s="163">
        <v>1</v>
      </c>
      <c r="E133" s="202" t="s">
        <v>331</v>
      </c>
      <c r="F133" s="203">
        <v>0</v>
      </c>
      <c r="G133" s="203">
        <f t="shared" si="78"/>
        <v>0</v>
      </c>
      <c r="H133" s="203">
        <v>0</v>
      </c>
      <c r="I133" s="204" t="e">
        <f t="shared" si="79"/>
        <v>#DIV/0!</v>
      </c>
      <c r="J133" s="204">
        <v>0</v>
      </c>
      <c r="K133" s="239"/>
      <c r="L133" s="135"/>
      <c r="M133" s="236" t="s">
        <v>242</v>
      </c>
      <c r="N133" s="140" t="s">
        <v>543</v>
      </c>
      <c r="O133" s="140"/>
      <c r="Q133" s="258" t="s">
        <v>546</v>
      </c>
    </row>
    <row r="134" ht="14.25" customHeight="1" spans="1:17">
      <c r="A134" s="108" t="s">
        <v>190</v>
      </c>
      <c r="B134" s="157" t="s">
        <v>547</v>
      </c>
      <c r="C134" s="8"/>
      <c r="D134" s="163">
        <v>1</v>
      </c>
      <c r="E134" s="202" t="s">
        <v>331</v>
      </c>
      <c r="F134" s="203">
        <v>0</v>
      </c>
      <c r="G134" s="203">
        <f t="shared" si="78"/>
        <v>0</v>
      </c>
      <c r="H134" s="203">
        <v>0</v>
      </c>
      <c r="I134" s="204" t="e">
        <f t="shared" si="79"/>
        <v>#DIV/0!</v>
      </c>
      <c r="J134" s="204">
        <v>0</v>
      </c>
      <c r="K134" s="239"/>
      <c r="L134" s="135"/>
      <c r="M134" s="236" t="s">
        <v>242</v>
      </c>
      <c r="N134" s="140" t="s">
        <v>543</v>
      </c>
      <c r="O134" s="140"/>
      <c r="Q134" s="258"/>
    </row>
    <row r="135" ht="34.5" customHeight="1" spans="1:17">
      <c r="A135" s="278" t="s">
        <v>197</v>
      </c>
      <c r="B135" s="157" t="s">
        <v>548</v>
      </c>
      <c r="C135" s="8"/>
      <c r="D135" s="163">
        <v>1</v>
      </c>
      <c r="E135" s="202" t="s">
        <v>331</v>
      </c>
      <c r="F135" s="203">
        <v>0</v>
      </c>
      <c r="G135" s="203">
        <f t="shared" si="78"/>
        <v>0</v>
      </c>
      <c r="H135" s="203">
        <v>0</v>
      </c>
      <c r="I135" s="204" t="e">
        <f t="shared" si="79"/>
        <v>#DIV/0!</v>
      </c>
      <c r="J135" s="204">
        <v>0</v>
      </c>
      <c r="K135" s="239"/>
      <c r="L135" s="135"/>
      <c r="M135" s="236" t="s">
        <v>242</v>
      </c>
      <c r="N135" s="140" t="s">
        <v>543</v>
      </c>
      <c r="O135" s="140"/>
      <c r="Q135" s="258" t="s">
        <v>549</v>
      </c>
    </row>
    <row r="136" ht="27" customHeight="1" spans="1:17">
      <c r="A136" s="205" t="s">
        <v>550</v>
      </c>
      <c r="B136" s="215"/>
      <c r="C136" s="216"/>
      <c r="D136" s="108"/>
      <c r="E136" s="202"/>
      <c r="F136" s="279"/>
      <c r="G136" s="270"/>
      <c r="H136" s="203"/>
      <c r="I136" s="204"/>
      <c r="J136" s="204"/>
      <c r="K136" s="238">
        <f>AVERAGE(J137:J138)</f>
        <v>0</v>
      </c>
      <c r="L136" s="135"/>
      <c r="M136" s="236"/>
      <c r="N136" s="140"/>
      <c r="O136" s="140"/>
      <c r="Q136" s="311"/>
    </row>
    <row r="137" ht="39" customHeight="1" spans="1:17">
      <c r="A137" s="108" t="s">
        <v>176</v>
      </c>
      <c r="B137" s="157" t="s">
        <v>551</v>
      </c>
      <c r="C137" s="8"/>
      <c r="D137" s="163">
        <v>1</v>
      </c>
      <c r="E137" s="202" t="s">
        <v>331</v>
      </c>
      <c r="F137" s="203">
        <v>0</v>
      </c>
      <c r="G137" s="203">
        <v>0</v>
      </c>
      <c r="H137" s="203">
        <v>0</v>
      </c>
      <c r="I137" s="204" t="e">
        <f t="shared" ref="I137:I138" si="80">H137/F137*100</f>
        <v>#DIV/0!</v>
      </c>
      <c r="J137" s="204">
        <v>0</v>
      </c>
      <c r="K137" s="199"/>
      <c r="L137" s="135"/>
      <c r="M137" s="236" t="s">
        <v>242</v>
      </c>
      <c r="N137" s="140" t="s">
        <v>552</v>
      </c>
      <c r="O137" s="140"/>
      <c r="Q137" s="258" t="s">
        <v>553</v>
      </c>
    </row>
    <row r="138" ht="39.75" customHeight="1" spans="1:17">
      <c r="A138" s="108" t="s">
        <v>239</v>
      </c>
      <c r="B138" s="157" t="s">
        <v>554</v>
      </c>
      <c r="C138" s="8"/>
      <c r="D138" s="163">
        <v>1</v>
      </c>
      <c r="E138" s="202" t="s">
        <v>331</v>
      </c>
      <c r="F138" s="203">
        <v>0</v>
      </c>
      <c r="G138" s="203">
        <v>0</v>
      </c>
      <c r="H138" s="203">
        <v>0</v>
      </c>
      <c r="I138" s="204" t="e">
        <f t="shared" si="80"/>
        <v>#DIV/0!</v>
      </c>
      <c r="J138" s="204">
        <v>0</v>
      </c>
      <c r="K138" s="199"/>
      <c r="L138" s="135"/>
      <c r="M138" s="236" t="s">
        <v>242</v>
      </c>
      <c r="N138" s="140" t="s">
        <v>552</v>
      </c>
      <c r="O138" s="140"/>
      <c r="Q138" s="258" t="s">
        <v>555</v>
      </c>
    </row>
    <row r="139" ht="39.75" customHeight="1" spans="1:17">
      <c r="A139" s="280" t="s">
        <v>556</v>
      </c>
      <c r="B139" s="79"/>
      <c r="C139" s="79"/>
      <c r="D139" s="8"/>
      <c r="E139" s="202"/>
      <c r="F139" s="203"/>
      <c r="G139" s="203"/>
      <c r="H139" s="203"/>
      <c r="I139" s="204"/>
      <c r="J139" s="204"/>
      <c r="K139" s="238">
        <f>AVERAGE(J140:J141)</f>
        <v>75.5578093306288</v>
      </c>
      <c r="L139" s="135"/>
      <c r="M139" s="236"/>
      <c r="N139" s="140"/>
      <c r="O139" s="140"/>
      <c r="Q139" s="258"/>
    </row>
    <row r="140" ht="39.75" customHeight="1" spans="1:17">
      <c r="A140" s="281" t="s">
        <v>176</v>
      </c>
      <c r="B140" s="282" t="s">
        <v>557</v>
      </c>
      <c r="C140" s="8"/>
      <c r="D140" s="283">
        <v>1</v>
      </c>
      <c r="E140" s="202" t="s">
        <v>558</v>
      </c>
      <c r="F140" s="203">
        <v>986</v>
      </c>
      <c r="G140" s="203">
        <v>986</v>
      </c>
      <c r="H140" s="203">
        <v>504</v>
      </c>
      <c r="I140" s="204">
        <f t="shared" ref="I140:I148" si="81">H140/F140*100</f>
        <v>51.1156186612576</v>
      </c>
      <c r="J140" s="204">
        <f t="shared" ref="J140:J147" si="82">IF(H140/G140*100&gt;=100,100,IF(H140/G140*100&lt;100,H140/G140*100))</f>
        <v>51.1156186612576</v>
      </c>
      <c r="K140" s="199"/>
      <c r="L140" s="82"/>
      <c r="M140" s="236" t="s">
        <v>242</v>
      </c>
      <c r="N140" s="140"/>
      <c r="O140" s="140"/>
      <c r="Q140" s="276" t="s">
        <v>559</v>
      </c>
    </row>
    <row r="141" ht="39.75" customHeight="1" spans="1:17">
      <c r="A141" s="281" t="s">
        <v>239</v>
      </c>
      <c r="B141" s="282" t="s">
        <v>560</v>
      </c>
      <c r="C141" s="8"/>
      <c r="D141" s="283">
        <v>1</v>
      </c>
      <c r="E141" s="202" t="s">
        <v>558</v>
      </c>
      <c r="F141" s="203">
        <v>3</v>
      </c>
      <c r="G141" s="203">
        <v>3</v>
      </c>
      <c r="H141" s="203">
        <v>16</v>
      </c>
      <c r="I141" s="204">
        <f t="shared" si="81"/>
        <v>533.333333333333</v>
      </c>
      <c r="J141" s="204">
        <f t="shared" si="82"/>
        <v>100</v>
      </c>
      <c r="K141" s="199"/>
      <c r="L141" s="82"/>
      <c r="M141" s="236" t="s">
        <v>242</v>
      </c>
      <c r="N141" s="140"/>
      <c r="O141" s="140"/>
      <c r="Q141" s="276" t="s">
        <v>561</v>
      </c>
    </row>
    <row r="142" ht="59.25" customHeight="1" spans="1:17">
      <c r="A142" s="281" t="s">
        <v>190</v>
      </c>
      <c r="B142" s="282" t="s">
        <v>562</v>
      </c>
      <c r="C142" s="8"/>
      <c r="D142" s="283">
        <v>1</v>
      </c>
      <c r="E142" s="202" t="s">
        <v>558</v>
      </c>
      <c r="F142" s="203">
        <v>986</v>
      </c>
      <c r="G142" s="203">
        <v>986</v>
      </c>
      <c r="H142" s="203">
        <v>471</v>
      </c>
      <c r="I142" s="204">
        <f t="shared" si="81"/>
        <v>47.7687626774848</v>
      </c>
      <c r="J142" s="204">
        <f t="shared" si="82"/>
        <v>47.7687626774848</v>
      </c>
      <c r="K142" s="199"/>
      <c r="L142" s="135"/>
      <c r="M142" s="236" t="s">
        <v>235</v>
      </c>
      <c r="N142" s="140" t="s">
        <v>563</v>
      </c>
      <c r="O142" s="140" t="s">
        <v>564</v>
      </c>
      <c r="Q142" s="276" t="s">
        <v>565</v>
      </c>
    </row>
    <row r="143" ht="39.75" customHeight="1" spans="1:17">
      <c r="A143" s="281" t="s">
        <v>197</v>
      </c>
      <c r="B143" s="282" t="s">
        <v>566</v>
      </c>
      <c r="C143" s="8"/>
      <c r="D143" s="283">
        <v>1</v>
      </c>
      <c r="E143" s="202" t="s">
        <v>386</v>
      </c>
      <c r="F143" s="203">
        <v>897</v>
      </c>
      <c r="G143" s="203">
        <v>897</v>
      </c>
      <c r="H143" s="203">
        <v>513</v>
      </c>
      <c r="I143" s="204">
        <f t="shared" si="81"/>
        <v>57.190635451505</v>
      </c>
      <c r="J143" s="204">
        <f t="shared" si="82"/>
        <v>57.190635451505</v>
      </c>
      <c r="K143" s="199"/>
      <c r="L143" s="82"/>
      <c r="M143" s="236" t="s">
        <v>242</v>
      </c>
      <c r="N143" s="140"/>
      <c r="O143" s="140"/>
      <c r="Q143" s="276" t="s">
        <v>567</v>
      </c>
    </row>
    <row r="144" ht="80.25" customHeight="1" spans="1:17">
      <c r="A144" s="281" t="s">
        <v>364</v>
      </c>
      <c r="B144" s="282" t="s">
        <v>568</v>
      </c>
      <c r="C144" s="8"/>
      <c r="D144" s="283">
        <v>0.9</v>
      </c>
      <c r="E144" s="202" t="s">
        <v>386</v>
      </c>
      <c r="F144" s="203">
        <v>905</v>
      </c>
      <c r="G144" s="203">
        <v>724</v>
      </c>
      <c r="H144" s="203">
        <v>0</v>
      </c>
      <c r="I144" s="204">
        <f t="shared" si="81"/>
        <v>0</v>
      </c>
      <c r="J144" s="204">
        <f t="shared" si="82"/>
        <v>0</v>
      </c>
      <c r="K144" s="199"/>
      <c r="L144" s="135"/>
      <c r="M144" s="236" t="s">
        <v>235</v>
      </c>
      <c r="N144" s="140" t="s">
        <v>569</v>
      </c>
      <c r="O144" s="140" t="s">
        <v>570</v>
      </c>
      <c r="Q144" s="276" t="s">
        <v>571</v>
      </c>
    </row>
    <row r="145" ht="42" customHeight="1" spans="1:17">
      <c r="A145" s="281" t="s">
        <v>505</v>
      </c>
      <c r="B145" s="282" t="s">
        <v>572</v>
      </c>
      <c r="C145" s="8"/>
      <c r="D145" s="283">
        <v>1</v>
      </c>
      <c r="E145" s="203" t="s">
        <v>481</v>
      </c>
      <c r="F145" s="203">
        <v>14691</v>
      </c>
      <c r="G145" s="203">
        <v>11752.8</v>
      </c>
      <c r="H145" s="203">
        <v>13127</v>
      </c>
      <c r="I145" s="204">
        <f t="shared" si="81"/>
        <v>89.3540262745899</v>
      </c>
      <c r="J145" s="204">
        <f t="shared" si="82"/>
        <v>100</v>
      </c>
      <c r="K145" s="239"/>
      <c r="L145" s="82"/>
      <c r="M145" s="236" t="s">
        <v>242</v>
      </c>
      <c r="N145" s="140"/>
      <c r="O145" s="140"/>
      <c r="Q145" s="276" t="s">
        <v>573</v>
      </c>
    </row>
    <row r="146" ht="40.5" customHeight="1" spans="1:17">
      <c r="A146" s="281" t="s">
        <v>574</v>
      </c>
      <c r="B146" s="282" t="s">
        <v>575</v>
      </c>
      <c r="C146" s="8"/>
      <c r="D146" s="283">
        <v>1</v>
      </c>
      <c r="E146" s="203" t="s">
        <v>481</v>
      </c>
      <c r="F146" s="203">
        <v>366</v>
      </c>
      <c r="G146" s="203">
        <f>F146*D146</f>
        <v>366</v>
      </c>
      <c r="H146" s="203">
        <v>182</v>
      </c>
      <c r="I146" s="204">
        <f t="shared" si="81"/>
        <v>49.7267759562842</v>
      </c>
      <c r="J146" s="204">
        <f t="shared" si="82"/>
        <v>49.7267759562842</v>
      </c>
      <c r="K146" s="239"/>
      <c r="L146" s="82"/>
      <c r="M146" s="236" t="s">
        <v>242</v>
      </c>
      <c r="N146" s="140"/>
      <c r="O146" s="140"/>
      <c r="Q146" s="276" t="s">
        <v>576</v>
      </c>
    </row>
    <row r="147" ht="39" customHeight="1" spans="1:17">
      <c r="A147" s="108" t="s">
        <v>577</v>
      </c>
      <c r="B147" s="157" t="s">
        <v>578</v>
      </c>
      <c r="C147" s="8"/>
      <c r="D147" s="100" t="s">
        <v>579</v>
      </c>
      <c r="E147" s="203" t="s">
        <v>481</v>
      </c>
      <c r="F147" s="203">
        <v>13</v>
      </c>
      <c r="G147" s="203">
        <v>13</v>
      </c>
      <c r="H147" s="203">
        <v>78</v>
      </c>
      <c r="I147" s="204">
        <f t="shared" si="81"/>
        <v>600</v>
      </c>
      <c r="J147" s="204">
        <f t="shared" si="82"/>
        <v>100</v>
      </c>
      <c r="K147" s="239"/>
      <c r="L147" s="82"/>
      <c r="M147" s="236" t="s">
        <v>242</v>
      </c>
      <c r="N147" s="140"/>
      <c r="O147" s="140"/>
      <c r="Q147" s="258" t="s">
        <v>580</v>
      </c>
    </row>
    <row r="148" ht="42.75" customHeight="1" spans="1:17">
      <c r="A148" s="281" t="s">
        <v>581</v>
      </c>
      <c r="B148" s="282" t="s">
        <v>582</v>
      </c>
      <c r="C148" s="8"/>
      <c r="D148" s="281" t="s">
        <v>579</v>
      </c>
      <c r="E148" s="203" t="s">
        <v>481</v>
      </c>
      <c r="F148" s="203">
        <v>12</v>
      </c>
      <c r="G148" s="204">
        <v>11</v>
      </c>
      <c r="H148" s="203">
        <v>6</v>
      </c>
      <c r="I148" s="204">
        <f t="shared" si="81"/>
        <v>50</v>
      </c>
      <c r="J148" s="204">
        <f>H148/G148*100</f>
        <v>54.5454545454545</v>
      </c>
      <c r="K148" s="239"/>
      <c r="L148" s="82"/>
      <c r="M148" s="236" t="s">
        <v>242</v>
      </c>
      <c r="N148" s="140"/>
      <c r="O148" s="140"/>
      <c r="Q148" s="276" t="s">
        <v>583</v>
      </c>
    </row>
    <row r="149" ht="14.25" customHeight="1" spans="1:17">
      <c r="A149" s="23" t="s">
        <v>584</v>
      </c>
      <c r="B149" s="22"/>
      <c r="C149" s="22"/>
      <c r="D149" s="167"/>
      <c r="E149" s="202"/>
      <c r="F149" s="284"/>
      <c r="G149" s="285"/>
      <c r="H149" s="203"/>
      <c r="I149" s="204"/>
      <c r="J149" s="204"/>
      <c r="K149" s="238">
        <f>AVERAGE(J150:J155)</f>
        <v>53.3468422830125</v>
      </c>
      <c r="L149" s="135"/>
      <c r="M149" s="236"/>
      <c r="N149" s="140"/>
      <c r="O149" s="140"/>
      <c r="Q149" s="258"/>
    </row>
    <row r="150" ht="42.75" customHeight="1" spans="1:17">
      <c r="A150" s="281" t="s">
        <v>176</v>
      </c>
      <c r="B150" s="282" t="s">
        <v>585</v>
      </c>
      <c r="C150" s="8"/>
      <c r="D150" s="281" t="s">
        <v>579</v>
      </c>
      <c r="E150" s="203" t="s">
        <v>586</v>
      </c>
      <c r="F150" s="203">
        <v>12</v>
      </c>
      <c r="G150" s="203">
        <v>10</v>
      </c>
      <c r="H150" s="203">
        <v>5</v>
      </c>
      <c r="I150" s="204">
        <f t="shared" ref="I150:I155" si="83">H150/F150*100</f>
        <v>41.6666666666667</v>
      </c>
      <c r="J150" s="204">
        <f t="shared" ref="J150:J155" si="84">IF(H150/G150*100&gt;=100,100,IF(H150/G150*100&lt;100,H150/G150*100))</f>
        <v>50</v>
      </c>
      <c r="K150" s="239"/>
      <c r="L150" s="135"/>
      <c r="M150" s="236" t="s">
        <v>242</v>
      </c>
      <c r="N150" s="140"/>
      <c r="O150" s="140"/>
      <c r="Q150" s="276" t="s">
        <v>587</v>
      </c>
    </row>
    <row r="151" ht="33" customHeight="1" spans="1:17">
      <c r="A151" s="281" t="s">
        <v>239</v>
      </c>
      <c r="B151" s="282" t="s">
        <v>588</v>
      </c>
      <c r="C151" s="8"/>
      <c r="D151" s="281" t="s">
        <v>579</v>
      </c>
      <c r="E151" s="203" t="s">
        <v>586</v>
      </c>
      <c r="F151" s="203">
        <v>12</v>
      </c>
      <c r="G151" s="203">
        <v>10</v>
      </c>
      <c r="H151" s="203">
        <v>6</v>
      </c>
      <c r="I151" s="204">
        <f t="shared" si="83"/>
        <v>50</v>
      </c>
      <c r="J151" s="204">
        <f t="shared" si="84"/>
        <v>60</v>
      </c>
      <c r="K151" s="239"/>
      <c r="L151" s="135"/>
      <c r="M151" s="236" t="s">
        <v>242</v>
      </c>
      <c r="N151" s="140"/>
      <c r="O151" s="140"/>
      <c r="Q151" s="276" t="s">
        <v>589</v>
      </c>
    </row>
    <row r="152" ht="30.75" customHeight="1" spans="1:17">
      <c r="A152" s="281" t="s">
        <v>190</v>
      </c>
      <c r="B152" s="282" t="s">
        <v>590</v>
      </c>
      <c r="C152" s="8"/>
      <c r="D152" s="281" t="s">
        <v>579</v>
      </c>
      <c r="E152" s="203" t="s">
        <v>586</v>
      </c>
      <c r="F152" s="203">
        <v>52</v>
      </c>
      <c r="G152" s="203">
        <v>42</v>
      </c>
      <c r="H152" s="203">
        <v>26</v>
      </c>
      <c r="I152" s="204">
        <f t="shared" si="83"/>
        <v>50</v>
      </c>
      <c r="J152" s="204">
        <f t="shared" si="84"/>
        <v>61.9047619047619</v>
      </c>
      <c r="K152" s="239"/>
      <c r="L152" s="135"/>
      <c r="M152" s="236" t="s">
        <v>242</v>
      </c>
      <c r="N152" s="140"/>
      <c r="O152" s="140"/>
      <c r="Q152" s="276" t="s">
        <v>591</v>
      </c>
    </row>
    <row r="153" ht="28.5" customHeight="1" spans="1:17">
      <c r="A153" s="281" t="s">
        <v>197</v>
      </c>
      <c r="B153" s="282" t="s">
        <v>592</v>
      </c>
      <c r="C153" s="8"/>
      <c r="D153" s="281" t="s">
        <v>593</v>
      </c>
      <c r="E153" s="203" t="s">
        <v>586</v>
      </c>
      <c r="F153" s="203">
        <v>52</v>
      </c>
      <c r="G153" s="203">
        <v>47</v>
      </c>
      <c r="H153" s="203">
        <v>26</v>
      </c>
      <c r="I153" s="204">
        <f t="shared" si="83"/>
        <v>50</v>
      </c>
      <c r="J153" s="204">
        <f t="shared" si="84"/>
        <v>55.3191489361702</v>
      </c>
      <c r="K153" s="239"/>
      <c r="L153" s="135"/>
      <c r="M153" s="236" t="s">
        <v>242</v>
      </c>
      <c r="N153" s="140"/>
      <c r="O153" s="140"/>
      <c r="Q153" s="276" t="s">
        <v>594</v>
      </c>
    </row>
    <row r="154" ht="46.5" customHeight="1" spans="1:17">
      <c r="A154" s="281" t="s">
        <v>364</v>
      </c>
      <c r="B154" s="282" t="s">
        <v>595</v>
      </c>
      <c r="C154" s="8"/>
      <c r="D154" s="281" t="s">
        <v>579</v>
      </c>
      <c r="E154" s="203" t="s">
        <v>586</v>
      </c>
      <c r="F154" s="203">
        <v>16</v>
      </c>
      <c r="G154" s="203">
        <v>14</v>
      </c>
      <c r="H154" s="203">
        <v>13</v>
      </c>
      <c r="I154" s="204">
        <f t="shared" si="83"/>
        <v>81.25</v>
      </c>
      <c r="J154" s="204">
        <f t="shared" si="84"/>
        <v>92.8571428571429</v>
      </c>
      <c r="K154" s="239"/>
      <c r="L154" s="135"/>
      <c r="M154" s="236" t="s">
        <v>242</v>
      </c>
      <c r="N154" s="140"/>
      <c r="O154" s="140"/>
      <c r="Q154" s="276" t="s">
        <v>596</v>
      </c>
    </row>
    <row r="155" ht="42.75" customHeight="1" spans="1:17">
      <c r="A155" s="281" t="s">
        <v>505</v>
      </c>
      <c r="B155" s="282" t="s">
        <v>597</v>
      </c>
      <c r="C155" s="8"/>
      <c r="D155" s="283">
        <v>1</v>
      </c>
      <c r="E155" s="203" t="s">
        <v>586</v>
      </c>
      <c r="F155" s="203">
        <v>3</v>
      </c>
      <c r="G155" s="203">
        <v>3</v>
      </c>
      <c r="H155" s="203">
        <v>0</v>
      </c>
      <c r="I155" s="204">
        <f t="shared" si="83"/>
        <v>0</v>
      </c>
      <c r="J155" s="204">
        <f t="shared" si="84"/>
        <v>0</v>
      </c>
      <c r="K155" s="239"/>
      <c r="L155" s="135"/>
      <c r="M155" s="236" t="s">
        <v>242</v>
      </c>
      <c r="N155" s="140"/>
      <c r="O155" s="140"/>
      <c r="Q155" s="276" t="s">
        <v>598</v>
      </c>
    </row>
    <row r="156" ht="14.25" customHeight="1" spans="1:17">
      <c r="A156" s="286" t="s">
        <v>599</v>
      </c>
      <c r="B156" s="287"/>
      <c r="C156" s="287"/>
      <c r="D156" s="287"/>
      <c r="E156" s="151"/>
      <c r="F156" s="284"/>
      <c r="G156" s="285"/>
      <c r="H156" s="203"/>
      <c r="I156" s="204"/>
      <c r="J156" s="204"/>
      <c r="K156" s="301">
        <f>SUM(K157+K158+K164+K168+K171+K173+K175+K178)/8</f>
        <v>48.0345771280349</v>
      </c>
      <c r="M156" s="236"/>
      <c r="N156" s="140"/>
      <c r="O156" s="140"/>
      <c r="Q156" s="258"/>
    </row>
    <row r="157" ht="73.5" customHeight="1" spans="1:17">
      <c r="A157" s="108" t="s">
        <v>176</v>
      </c>
      <c r="B157" s="157" t="s">
        <v>600</v>
      </c>
      <c r="C157" s="8"/>
      <c r="D157" s="108" t="s">
        <v>601</v>
      </c>
      <c r="E157" s="202" t="s">
        <v>481</v>
      </c>
      <c r="F157" s="203">
        <v>51448</v>
      </c>
      <c r="G157" s="203">
        <v>51448</v>
      </c>
      <c r="H157" s="203">
        <v>25884</v>
      </c>
      <c r="I157" s="204">
        <f>H157/F157*100</f>
        <v>50.3109936246307</v>
      </c>
      <c r="J157" s="204">
        <f>IF(H157/G157*100&gt;=100,100,IF(H157/G157*100&lt;100,H157/G157*100))</f>
        <v>50.3109936246307</v>
      </c>
      <c r="K157" s="302">
        <f>J157</f>
        <v>50.3109936246307</v>
      </c>
      <c r="L157" s="135"/>
      <c r="M157" s="236" t="s">
        <v>242</v>
      </c>
      <c r="N157" s="140"/>
      <c r="O157" s="140"/>
      <c r="Q157" s="258" t="s">
        <v>602</v>
      </c>
    </row>
    <row r="158" ht="21.75" customHeight="1" spans="1:17">
      <c r="A158" s="280" t="s">
        <v>603</v>
      </c>
      <c r="B158" s="79"/>
      <c r="C158" s="79"/>
      <c r="D158" s="8"/>
      <c r="E158" s="202"/>
      <c r="F158" s="203"/>
      <c r="G158" s="203"/>
      <c r="H158" s="203"/>
      <c r="I158" s="204"/>
      <c r="J158" s="204"/>
      <c r="K158" s="302">
        <f>AVERAGE(J159,J160,J161,J162,J163)</f>
        <v>83.954802259887</v>
      </c>
      <c r="L158" s="135"/>
      <c r="M158" s="236" t="s">
        <v>242</v>
      </c>
      <c r="N158" s="140"/>
      <c r="O158" s="140"/>
      <c r="Q158" s="258"/>
    </row>
    <row r="159" ht="73.5" customHeight="1" spans="1:17">
      <c r="A159" s="108" t="s">
        <v>176</v>
      </c>
      <c r="B159" s="157" t="s">
        <v>604</v>
      </c>
      <c r="C159" s="8"/>
      <c r="D159" s="163">
        <v>1</v>
      </c>
      <c r="E159" s="202" t="s">
        <v>605</v>
      </c>
      <c r="F159" s="203">
        <v>8</v>
      </c>
      <c r="G159" s="203">
        <v>8</v>
      </c>
      <c r="H159" s="203">
        <v>8</v>
      </c>
      <c r="I159" s="204">
        <f t="shared" ref="I159:I163" si="85">H159/F159*100</f>
        <v>100</v>
      </c>
      <c r="J159" s="204">
        <f t="shared" ref="J159:J163" si="86">IF(H159/G159*100&gt;=100,100,IF(H159/G159*100&lt;100,H159/G159*100))</f>
        <v>100</v>
      </c>
      <c r="K159" s="239"/>
      <c r="L159" s="135"/>
      <c r="M159" s="236" t="s">
        <v>242</v>
      </c>
      <c r="N159" s="140"/>
      <c r="O159" s="140"/>
      <c r="Q159" s="258" t="s">
        <v>606</v>
      </c>
    </row>
    <row r="160" ht="73.5" customHeight="1" spans="1:17">
      <c r="A160" s="108" t="s">
        <v>239</v>
      </c>
      <c r="B160" s="157" t="s">
        <v>607</v>
      </c>
      <c r="C160" s="8"/>
      <c r="D160" s="163">
        <v>1</v>
      </c>
      <c r="E160" s="202" t="s">
        <v>608</v>
      </c>
      <c r="F160" s="203">
        <v>41</v>
      </c>
      <c r="G160" s="203">
        <v>41</v>
      </c>
      <c r="H160" s="203">
        <v>41</v>
      </c>
      <c r="I160" s="204">
        <f t="shared" si="85"/>
        <v>100</v>
      </c>
      <c r="J160" s="204">
        <f t="shared" si="86"/>
        <v>100</v>
      </c>
      <c r="K160" s="239"/>
      <c r="L160" s="135"/>
      <c r="M160" s="236" t="s">
        <v>242</v>
      </c>
      <c r="N160" s="140"/>
      <c r="O160" s="140"/>
      <c r="Q160" s="258" t="s">
        <v>609</v>
      </c>
    </row>
    <row r="161" ht="73.5" customHeight="1" spans="1:17">
      <c r="A161" s="108" t="s">
        <v>190</v>
      </c>
      <c r="B161" s="157" t="s">
        <v>610</v>
      </c>
      <c r="C161" s="8"/>
      <c r="D161" s="163">
        <v>1</v>
      </c>
      <c r="E161" s="202" t="s">
        <v>611</v>
      </c>
      <c r="F161" s="203">
        <v>41</v>
      </c>
      <c r="G161" s="203">
        <v>41</v>
      </c>
      <c r="H161" s="203">
        <v>41</v>
      </c>
      <c r="I161" s="204">
        <f t="shared" si="85"/>
        <v>100</v>
      </c>
      <c r="J161" s="204">
        <f t="shared" si="86"/>
        <v>100</v>
      </c>
      <c r="K161" s="239"/>
      <c r="L161" s="135"/>
      <c r="M161" s="236" t="s">
        <v>242</v>
      </c>
      <c r="N161" s="140"/>
      <c r="O161" s="140"/>
      <c r="Q161" s="258" t="s">
        <v>612</v>
      </c>
    </row>
    <row r="162" ht="73.5" customHeight="1" spans="1:17">
      <c r="A162" s="100" t="s">
        <v>197</v>
      </c>
      <c r="B162" s="157" t="s">
        <v>613</v>
      </c>
      <c r="C162" s="8"/>
      <c r="D162" s="163" t="s">
        <v>614</v>
      </c>
      <c r="E162" s="202" t="s">
        <v>386</v>
      </c>
      <c r="F162" s="203">
        <v>10051</v>
      </c>
      <c r="G162" s="203">
        <v>885</v>
      </c>
      <c r="H162" s="203">
        <v>175</v>
      </c>
      <c r="I162" s="204">
        <f t="shared" si="85"/>
        <v>1.74112028653865</v>
      </c>
      <c r="J162" s="204">
        <f t="shared" si="86"/>
        <v>19.774011299435</v>
      </c>
      <c r="K162" s="203"/>
      <c r="L162" s="135"/>
      <c r="M162" s="236" t="s">
        <v>235</v>
      </c>
      <c r="N162" s="140" t="s">
        <v>615</v>
      </c>
      <c r="O162" s="140" t="s">
        <v>616</v>
      </c>
      <c r="Q162" s="258" t="s">
        <v>617</v>
      </c>
    </row>
    <row r="163" ht="73.5" customHeight="1" spans="1:17">
      <c r="A163" s="100" t="s">
        <v>364</v>
      </c>
      <c r="B163" s="157" t="s">
        <v>618</v>
      </c>
      <c r="C163" s="8"/>
      <c r="D163" s="163">
        <v>1</v>
      </c>
      <c r="E163" s="288" t="s">
        <v>619</v>
      </c>
      <c r="F163" s="203">
        <v>1</v>
      </c>
      <c r="G163" s="203">
        <v>1</v>
      </c>
      <c r="H163" s="203">
        <v>1</v>
      </c>
      <c r="I163" s="204">
        <f t="shared" si="85"/>
        <v>100</v>
      </c>
      <c r="J163" s="204">
        <f t="shared" si="86"/>
        <v>100</v>
      </c>
      <c r="K163" s="203"/>
      <c r="L163" s="135"/>
      <c r="M163" s="236" t="s">
        <v>242</v>
      </c>
      <c r="N163" s="140"/>
      <c r="O163" s="140"/>
      <c r="Q163" s="101" t="s">
        <v>620</v>
      </c>
    </row>
    <row r="164" ht="28.5" customHeight="1" spans="1:17">
      <c r="A164" s="289" t="s">
        <v>621</v>
      </c>
      <c r="B164" s="290"/>
      <c r="C164" s="290"/>
      <c r="D164" s="290"/>
      <c r="E164" s="291"/>
      <c r="F164" s="203"/>
      <c r="G164" s="203"/>
      <c r="H164" s="203"/>
      <c r="I164" s="204"/>
      <c r="J164" s="204"/>
      <c r="K164" s="303">
        <f>AVERAGE(J165,J166,J167)</f>
        <v>70.4062928174926</v>
      </c>
      <c r="L164" s="135"/>
      <c r="M164" s="236"/>
      <c r="N164" s="140"/>
      <c r="O164" s="140"/>
      <c r="Q164" s="101"/>
    </row>
    <row r="165" ht="27.75" customHeight="1" spans="1:17">
      <c r="A165" s="278" t="s">
        <v>176</v>
      </c>
      <c r="B165" s="157" t="s">
        <v>622</v>
      </c>
      <c r="C165" s="8"/>
      <c r="D165" s="163">
        <v>0.9</v>
      </c>
      <c r="E165" s="288" t="s">
        <v>481</v>
      </c>
      <c r="F165" s="203">
        <v>44093</v>
      </c>
      <c r="G165" s="204">
        <f>F165*D165</f>
        <v>39683.7</v>
      </c>
      <c r="H165" s="203">
        <v>25884</v>
      </c>
      <c r="I165" s="204">
        <f t="shared" ref="I165:I167" si="87">H165/F165*100</f>
        <v>58.703195518563</v>
      </c>
      <c r="J165" s="204">
        <f t="shared" ref="J165:J167" si="88">IF(H165/G165*100&gt;=100,100,IF(H165/G165*100&lt;100,H165/G165*100))</f>
        <v>65.2257727984034</v>
      </c>
      <c r="K165" s="203"/>
      <c r="L165" s="135"/>
      <c r="M165" s="236" t="s">
        <v>242</v>
      </c>
      <c r="N165" s="140"/>
      <c r="O165" s="140"/>
      <c r="Q165" s="101"/>
    </row>
    <row r="166" ht="44.25" customHeight="1" spans="1:17">
      <c r="A166" s="278" t="s">
        <v>239</v>
      </c>
      <c r="B166" s="292" t="s">
        <v>623</v>
      </c>
      <c r="C166" s="8"/>
      <c r="D166" s="163">
        <v>0.9</v>
      </c>
      <c r="E166" s="288" t="s">
        <v>481</v>
      </c>
      <c r="F166" s="203">
        <v>62351</v>
      </c>
      <c r="G166" s="203">
        <v>56278</v>
      </c>
      <c r="H166" s="203">
        <v>25884</v>
      </c>
      <c r="I166" s="204">
        <f t="shared" si="87"/>
        <v>41.5133678689997</v>
      </c>
      <c r="J166" s="204">
        <f t="shared" si="88"/>
        <v>45.9931056540744</v>
      </c>
      <c r="K166" s="203"/>
      <c r="L166" s="135"/>
      <c r="M166" s="236" t="s">
        <v>235</v>
      </c>
      <c r="N166" s="140" t="s">
        <v>624</v>
      </c>
      <c r="O166" s="140" t="s">
        <v>625</v>
      </c>
      <c r="Q166" s="101"/>
    </row>
    <row r="167" ht="35.25" customHeight="1" spans="1:17">
      <c r="A167" s="278" t="s">
        <v>190</v>
      </c>
      <c r="B167" s="157" t="s">
        <v>626</v>
      </c>
      <c r="C167" s="8"/>
      <c r="D167" s="158">
        <v>1</v>
      </c>
      <c r="E167" s="288" t="s">
        <v>481</v>
      </c>
      <c r="F167" s="203">
        <v>23</v>
      </c>
      <c r="G167" s="203">
        <v>23</v>
      </c>
      <c r="H167" s="203">
        <v>44</v>
      </c>
      <c r="I167" s="204">
        <f t="shared" si="87"/>
        <v>191.304347826087</v>
      </c>
      <c r="J167" s="204">
        <f t="shared" si="88"/>
        <v>100</v>
      </c>
      <c r="K167" s="203"/>
      <c r="L167" s="135"/>
      <c r="M167" s="236" t="s">
        <v>242</v>
      </c>
      <c r="N167" s="140"/>
      <c r="O167" s="304"/>
      <c r="Q167" s="101"/>
    </row>
    <row r="168" ht="30" customHeight="1" spans="1:17">
      <c r="A168" s="289" t="s">
        <v>627</v>
      </c>
      <c r="B168" s="290"/>
      <c r="C168" s="290"/>
      <c r="D168" s="290"/>
      <c r="E168" s="291"/>
      <c r="F168" s="203"/>
      <c r="G168" s="203"/>
      <c r="H168" s="203"/>
      <c r="I168" s="204"/>
      <c r="J168" s="204"/>
      <c r="K168" s="303">
        <f>AVERAGE(J169,J170)</f>
        <v>26.2270380591047</v>
      </c>
      <c r="L168" s="135"/>
      <c r="M168" s="236"/>
      <c r="N168" s="140"/>
      <c r="O168" s="140"/>
      <c r="Q168" s="101"/>
    </row>
    <row r="169" ht="24" customHeight="1" spans="1:17">
      <c r="A169" s="100" t="s">
        <v>176</v>
      </c>
      <c r="B169" s="293" t="s">
        <v>628</v>
      </c>
      <c r="C169" s="8"/>
      <c r="D169" s="163">
        <v>0.9</v>
      </c>
      <c r="E169" s="288" t="s">
        <v>481</v>
      </c>
      <c r="F169" s="203">
        <v>62351</v>
      </c>
      <c r="G169" s="203">
        <v>56278</v>
      </c>
      <c r="H169" s="203">
        <v>25884</v>
      </c>
      <c r="I169" s="204">
        <f t="shared" ref="I169:I170" si="89">H169/F169*100</f>
        <v>41.5133678689997</v>
      </c>
      <c r="J169" s="204">
        <f t="shared" ref="J169:J170" si="90">IF(H169/G169*100&gt;=100,100,IF(H169/G169*100&lt;100,H169/G169*100))</f>
        <v>45.9931056540744</v>
      </c>
      <c r="K169" s="203"/>
      <c r="L169" s="135"/>
      <c r="M169" s="236" t="s">
        <v>235</v>
      </c>
      <c r="N169" s="140" t="s">
        <v>624</v>
      </c>
      <c r="O169" s="140" t="s">
        <v>625</v>
      </c>
      <c r="Q169" s="101"/>
    </row>
    <row r="170" ht="30" customHeight="1" spans="1:17">
      <c r="A170" s="278" t="s">
        <v>239</v>
      </c>
      <c r="B170" s="157" t="s">
        <v>629</v>
      </c>
      <c r="C170" s="8"/>
      <c r="D170" s="163">
        <v>0.9</v>
      </c>
      <c r="E170" s="288" t="s">
        <v>481</v>
      </c>
      <c r="F170" s="203">
        <v>4214</v>
      </c>
      <c r="G170" s="203">
        <v>3792</v>
      </c>
      <c r="H170" s="203">
        <v>245</v>
      </c>
      <c r="I170" s="204">
        <f t="shared" si="89"/>
        <v>5.81395348837209</v>
      </c>
      <c r="J170" s="204">
        <f t="shared" si="90"/>
        <v>6.46097046413502</v>
      </c>
      <c r="K170" s="203"/>
      <c r="L170" s="135"/>
      <c r="M170" s="236" t="s">
        <v>235</v>
      </c>
      <c r="N170" s="140" t="s">
        <v>630</v>
      </c>
      <c r="O170" s="140" t="s">
        <v>631</v>
      </c>
      <c r="Q170" s="101"/>
    </row>
    <row r="171" ht="21.75" customHeight="1" spans="1:17">
      <c r="A171" s="280" t="s">
        <v>632</v>
      </c>
      <c r="B171" s="79"/>
      <c r="C171" s="79"/>
      <c r="D171" s="79"/>
      <c r="E171" s="8"/>
      <c r="F171" s="203"/>
      <c r="G171" s="203"/>
      <c r="H171" s="203"/>
      <c r="I171" s="204"/>
      <c r="J171" s="204"/>
      <c r="K171" s="303">
        <f>J172</f>
        <v>30.168776371308</v>
      </c>
      <c r="L171" s="135"/>
      <c r="M171" s="236"/>
      <c r="N171" s="140"/>
      <c r="O171" s="140"/>
      <c r="Q171" s="101"/>
    </row>
    <row r="172" ht="27" customHeight="1" spans="1:17">
      <c r="A172" s="278" t="s">
        <v>176</v>
      </c>
      <c r="B172" s="157" t="s">
        <v>633</v>
      </c>
      <c r="C172" s="8"/>
      <c r="D172" s="163">
        <v>0.9</v>
      </c>
      <c r="E172" s="288" t="s">
        <v>481</v>
      </c>
      <c r="F172" s="203">
        <v>4214</v>
      </c>
      <c r="G172" s="203">
        <v>3792</v>
      </c>
      <c r="H172" s="203">
        <v>1144</v>
      </c>
      <c r="I172" s="204">
        <f>H172/F172*100</f>
        <v>27.1476032273374</v>
      </c>
      <c r="J172" s="204">
        <f>IF(H172/G172*100&gt;=100,100,IF(H172/G172*100&lt;100,H172/G172*100))</f>
        <v>30.168776371308</v>
      </c>
      <c r="K172" s="203"/>
      <c r="L172" s="135"/>
      <c r="M172" s="236" t="s">
        <v>235</v>
      </c>
      <c r="N172" s="140" t="s">
        <v>624</v>
      </c>
      <c r="O172" s="140" t="s">
        <v>625</v>
      </c>
      <c r="Q172" s="101"/>
    </row>
    <row r="173" ht="24.75" customHeight="1" spans="1:17">
      <c r="A173" s="289" t="s">
        <v>634</v>
      </c>
      <c r="B173" s="290"/>
      <c r="C173" s="290"/>
      <c r="D173" s="290"/>
      <c r="E173" s="291"/>
      <c r="F173" s="203"/>
      <c r="G173" s="203"/>
      <c r="H173" s="203"/>
      <c r="I173" s="204"/>
      <c r="J173" s="204"/>
      <c r="K173" s="303">
        <f>J174</f>
        <v>45.5281864771037</v>
      </c>
      <c r="L173" s="135"/>
      <c r="M173" s="236"/>
      <c r="N173" s="140"/>
      <c r="O173" s="140"/>
      <c r="Q173" s="101"/>
    </row>
    <row r="174" ht="41.25" customHeight="1" spans="1:17">
      <c r="A174" s="278" t="s">
        <v>176</v>
      </c>
      <c r="B174" s="157" t="s">
        <v>635</v>
      </c>
      <c r="C174" s="8"/>
      <c r="D174" s="163">
        <v>0.9</v>
      </c>
      <c r="E174" s="288" t="s">
        <v>481</v>
      </c>
      <c r="F174" s="203">
        <v>8642</v>
      </c>
      <c r="G174" s="203">
        <v>6049</v>
      </c>
      <c r="H174" s="203">
        <v>2754</v>
      </c>
      <c r="I174" s="204">
        <f>H174/F174*100</f>
        <v>31.8676232353622</v>
      </c>
      <c r="J174" s="204">
        <f>IF(H174/G174*100&gt;=100,100,IF(H174/G174*100&lt;100,H174/G174*100))</f>
        <v>45.5281864771037</v>
      </c>
      <c r="K174" s="203"/>
      <c r="L174" s="135"/>
      <c r="M174" s="236" t="s">
        <v>235</v>
      </c>
      <c r="N174" s="140" t="s">
        <v>624</v>
      </c>
      <c r="O174" s="140" t="s">
        <v>625</v>
      </c>
      <c r="Q174" s="101"/>
    </row>
    <row r="175" ht="24" customHeight="1" spans="1:17">
      <c r="A175" s="289" t="s">
        <v>636</v>
      </c>
      <c r="B175" s="290"/>
      <c r="C175" s="290"/>
      <c r="D175" s="290"/>
      <c r="E175" s="291"/>
      <c r="F175" s="203"/>
      <c r="G175" s="203"/>
      <c r="H175" s="203"/>
      <c r="I175" s="204"/>
      <c r="J175" s="204"/>
      <c r="K175" s="303">
        <f>AVERAGE(J176,J177)</f>
        <v>41.7726116963313</v>
      </c>
      <c r="L175" s="135"/>
      <c r="M175" s="236"/>
      <c r="N175" s="140"/>
      <c r="O175" s="140"/>
      <c r="Q175" s="101"/>
    </row>
    <row r="176" ht="28.5" customHeight="1" spans="1:17">
      <c r="A176" s="278" t="s">
        <v>176</v>
      </c>
      <c r="B176" s="157" t="s">
        <v>637</v>
      </c>
      <c r="C176" s="8"/>
      <c r="D176" s="163">
        <v>0.9</v>
      </c>
      <c r="E176" s="288" t="s">
        <v>481</v>
      </c>
      <c r="F176" s="203">
        <v>11799</v>
      </c>
      <c r="G176" s="203">
        <v>8259</v>
      </c>
      <c r="H176" s="203">
        <v>3450</v>
      </c>
      <c r="I176" s="204">
        <f t="shared" ref="I176:I177" si="91">H176/F176*100</f>
        <v>29.2397660818713</v>
      </c>
      <c r="J176" s="204">
        <f t="shared" ref="J176:J177" si="92">IF(H176/G176*100&gt;=100,100,IF(H176/G176*100&lt;100,H176/G176*100))</f>
        <v>41.7726116963313</v>
      </c>
      <c r="K176" s="203"/>
      <c r="L176" s="135"/>
      <c r="M176" s="236" t="s">
        <v>235</v>
      </c>
      <c r="N176" s="140" t="s">
        <v>624</v>
      </c>
      <c r="O176" s="140" t="s">
        <v>625</v>
      </c>
      <c r="Q176" s="101"/>
    </row>
    <row r="177" ht="28.5" customHeight="1" spans="1:17">
      <c r="A177" s="278" t="s">
        <v>239</v>
      </c>
      <c r="B177" s="157" t="s">
        <v>638</v>
      </c>
      <c r="C177" s="8"/>
      <c r="D177" s="163">
        <v>0.9</v>
      </c>
      <c r="E177" s="288" t="s">
        <v>481</v>
      </c>
      <c r="F177" s="203">
        <v>11799</v>
      </c>
      <c r="G177" s="203">
        <v>8259</v>
      </c>
      <c r="H177" s="203">
        <v>3450</v>
      </c>
      <c r="I177" s="204">
        <f t="shared" si="91"/>
        <v>29.2397660818713</v>
      </c>
      <c r="J177" s="204">
        <f t="shared" si="92"/>
        <v>41.7726116963313</v>
      </c>
      <c r="K177" s="203"/>
      <c r="L177" s="135"/>
      <c r="M177" s="236" t="s">
        <v>235</v>
      </c>
      <c r="N177" s="140" t="s">
        <v>624</v>
      </c>
      <c r="O177" s="140" t="s">
        <v>625</v>
      </c>
      <c r="Q177" s="101"/>
    </row>
    <row r="178" ht="23.25" customHeight="1" spans="1:17">
      <c r="A178" s="280" t="s">
        <v>639</v>
      </c>
      <c r="B178" s="79"/>
      <c r="C178" s="79"/>
      <c r="D178" s="79"/>
      <c r="E178" s="8"/>
      <c r="F178" s="203"/>
      <c r="G178" s="203"/>
      <c r="H178" s="203"/>
      <c r="I178" s="204"/>
      <c r="J178" s="204"/>
      <c r="K178" s="303">
        <f>J179</f>
        <v>35.9079157184215</v>
      </c>
      <c r="L178" s="135"/>
      <c r="M178" s="236"/>
      <c r="N178" s="140"/>
      <c r="O178" s="140"/>
      <c r="Q178" s="101"/>
    </row>
    <row r="179" ht="32.25" customHeight="1" spans="1:17">
      <c r="A179" s="278" t="s">
        <v>176</v>
      </c>
      <c r="B179" s="157" t="s">
        <v>640</v>
      </c>
      <c r="C179" s="8"/>
      <c r="D179" s="163">
        <v>0.9</v>
      </c>
      <c r="E179" s="288" t="s">
        <v>481</v>
      </c>
      <c r="F179" s="203">
        <v>71770</v>
      </c>
      <c r="G179" s="203">
        <v>64593</v>
      </c>
      <c r="H179" s="203">
        <v>23194</v>
      </c>
      <c r="I179" s="204">
        <f>H179/F179*100</f>
        <v>32.3171241465794</v>
      </c>
      <c r="J179" s="204">
        <f>IF(H179/G179*100&gt;=100,100,IF(H179/G179*100&lt;100,H179/G179*100))</f>
        <v>35.9079157184215</v>
      </c>
      <c r="K179" s="203"/>
      <c r="L179" s="135"/>
      <c r="M179" s="236" t="s">
        <v>235</v>
      </c>
      <c r="N179" s="140" t="s">
        <v>624</v>
      </c>
      <c r="O179" s="140" t="s">
        <v>625</v>
      </c>
      <c r="Q179" s="101"/>
    </row>
    <row r="180" ht="14.25" customHeight="1" spans="1:17">
      <c r="A180" s="23" t="s">
        <v>641</v>
      </c>
      <c r="B180" s="23"/>
      <c r="C180" s="23"/>
      <c r="D180" s="100"/>
      <c r="E180" s="202"/>
      <c r="F180" s="203"/>
      <c r="G180" s="203"/>
      <c r="H180" s="203"/>
      <c r="I180" s="204"/>
      <c r="J180" s="204"/>
      <c r="K180" s="305">
        <f>AVERAGE(J181:J184)</f>
        <v>14.0118522104374</v>
      </c>
      <c r="L180" s="135"/>
      <c r="M180" s="236"/>
      <c r="N180" s="140"/>
      <c r="O180" s="140"/>
      <c r="Q180" s="26"/>
    </row>
    <row r="181" ht="67.5" customHeight="1" spans="1:17">
      <c r="A181" s="108">
        <v>1</v>
      </c>
      <c r="B181" s="157" t="s">
        <v>642</v>
      </c>
      <c r="C181" s="8"/>
      <c r="D181" s="158">
        <v>0.6</v>
      </c>
      <c r="E181" s="294" t="s">
        <v>481</v>
      </c>
      <c r="F181" s="203">
        <v>16463</v>
      </c>
      <c r="G181" s="203">
        <f t="shared" ref="G181:G184" si="93">F181*D181</f>
        <v>9877.8</v>
      </c>
      <c r="H181" s="203">
        <v>2469</v>
      </c>
      <c r="I181" s="204">
        <f t="shared" ref="I181:I182" si="94">H181/F181*100</f>
        <v>14.9972665978254</v>
      </c>
      <c r="J181" s="204">
        <f t="shared" ref="J181:J182" si="95">IF(H181/G181*100&gt;=100,100,IF(H181/G181*100&lt;100,H181/G181*100))</f>
        <v>24.995444329709</v>
      </c>
      <c r="K181" s="207"/>
      <c r="L181" s="135"/>
      <c r="M181" s="236" t="s">
        <v>235</v>
      </c>
      <c r="N181" s="140" t="s">
        <v>624</v>
      </c>
      <c r="O181" s="140" t="s">
        <v>625</v>
      </c>
      <c r="Q181" s="312" t="s">
        <v>643</v>
      </c>
    </row>
    <row r="182" ht="62.25" customHeight="1" spans="1:17">
      <c r="A182" s="108">
        <v>2</v>
      </c>
      <c r="B182" s="157" t="s">
        <v>644</v>
      </c>
      <c r="C182" s="8"/>
      <c r="D182" s="158">
        <v>0.6</v>
      </c>
      <c r="E182" s="294" t="s">
        <v>481</v>
      </c>
      <c r="F182" s="203">
        <v>526</v>
      </c>
      <c r="G182" s="203">
        <f t="shared" si="93"/>
        <v>315.6</v>
      </c>
      <c r="H182" s="203">
        <v>98</v>
      </c>
      <c r="I182" s="204">
        <f t="shared" si="94"/>
        <v>18.6311787072243</v>
      </c>
      <c r="J182" s="204">
        <f t="shared" si="95"/>
        <v>31.0519645120406</v>
      </c>
      <c r="K182" s="207"/>
      <c r="L182" s="135"/>
      <c r="M182" s="236" t="s">
        <v>235</v>
      </c>
      <c r="N182" s="140" t="s">
        <v>624</v>
      </c>
      <c r="O182" s="140" t="s">
        <v>625</v>
      </c>
      <c r="Q182" s="312" t="s">
        <v>645</v>
      </c>
    </row>
    <row r="183" ht="51" customHeight="1" spans="1:17">
      <c r="A183" s="108">
        <v>3</v>
      </c>
      <c r="B183" s="157" t="s">
        <v>646</v>
      </c>
      <c r="C183" s="8"/>
      <c r="D183" s="158">
        <v>1</v>
      </c>
      <c r="E183" s="294" t="s">
        <v>481</v>
      </c>
      <c r="F183" s="203">
        <v>0</v>
      </c>
      <c r="G183" s="203">
        <f t="shared" si="93"/>
        <v>0</v>
      </c>
      <c r="H183" s="203">
        <v>0</v>
      </c>
      <c r="I183" s="204">
        <v>0</v>
      </c>
      <c r="J183" s="204">
        <v>0</v>
      </c>
      <c r="K183" s="207"/>
      <c r="L183" s="135"/>
      <c r="M183" s="236" t="s">
        <v>242</v>
      </c>
      <c r="N183" s="140"/>
      <c r="O183" s="140"/>
      <c r="Q183" s="312" t="s">
        <v>647</v>
      </c>
    </row>
    <row r="184" ht="50.25" customHeight="1" spans="1:17">
      <c r="A184" s="108">
        <v>4</v>
      </c>
      <c r="B184" s="157" t="s">
        <v>648</v>
      </c>
      <c r="C184" s="8"/>
      <c r="D184" s="158">
        <v>0.1</v>
      </c>
      <c r="E184" s="294" t="s">
        <v>481</v>
      </c>
      <c r="F184" s="203">
        <v>0</v>
      </c>
      <c r="G184" s="203">
        <f t="shared" si="93"/>
        <v>0</v>
      </c>
      <c r="H184" s="203">
        <v>0</v>
      </c>
      <c r="I184" s="204">
        <v>0</v>
      </c>
      <c r="J184" s="204">
        <v>0</v>
      </c>
      <c r="K184" s="207"/>
      <c r="L184" s="135"/>
      <c r="M184" s="236" t="s">
        <v>242</v>
      </c>
      <c r="N184" s="140"/>
      <c r="O184" s="140"/>
      <c r="Q184" s="313" t="s">
        <v>649</v>
      </c>
    </row>
    <row r="185" ht="48" customHeight="1" spans="1:17">
      <c r="A185" s="30" t="s">
        <v>650</v>
      </c>
      <c r="B185" s="79"/>
      <c r="C185" s="8"/>
      <c r="D185" s="51"/>
      <c r="E185" s="295"/>
      <c r="F185" s="296"/>
      <c r="G185" s="203"/>
      <c r="H185" s="203"/>
      <c r="I185" s="204"/>
      <c r="J185" s="204"/>
      <c r="K185" s="191"/>
      <c r="L185" s="306">
        <f>AVERAGE(J186:J189)</f>
        <v>75.5581501831502</v>
      </c>
      <c r="M185" s="236"/>
      <c r="N185" s="140"/>
      <c r="O185" s="140"/>
      <c r="Q185" s="57"/>
    </row>
    <row r="186" ht="52.5" customHeight="1" spans="1:17">
      <c r="A186" s="100" t="s">
        <v>176</v>
      </c>
      <c r="B186" s="157" t="s">
        <v>651</v>
      </c>
      <c r="C186" s="8"/>
      <c r="D186" s="158">
        <v>0.7</v>
      </c>
      <c r="E186" s="202" t="s">
        <v>652</v>
      </c>
      <c r="F186" s="203">
        <v>1500</v>
      </c>
      <c r="G186" s="203">
        <v>1050</v>
      </c>
      <c r="H186" s="203">
        <v>537</v>
      </c>
      <c r="I186" s="204">
        <f t="shared" ref="I186:I189" si="96">H186/F186*100</f>
        <v>35.8</v>
      </c>
      <c r="J186" s="307">
        <f t="shared" ref="J186:J189" si="97">IF(H186/G186*100&gt;=100,100,IF(H186/G186*100&lt;100,H186/G186*100))</f>
        <v>51.1428571428571</v>
      </c>
      <c r="K186" s="207"/>
      <c r="L186" s="135"/>
      <c r="M186" s="236" t="s">
        <v>242</v>
      </c>
      <c r="N186" s="140"/>
      <c r="O186" s="140"/>
      <c r="Q186" s="101" t="s">
        <v>653</v>
      </c>
    </row>
    <row r="187" ht="54" customHeight="1" spans="1:17">
      <c r="A187" s="100" t="s">
        <v>239</v>
      </c>
      <c r="B187" s="157" t="s">
        <v>654</v>
      </c>
      <c r="C187" s="8"/>
      <c r="D187" s="158">
        <v>0.5</v>
      </c>
      <c r="E187" s="202" t="s">
        <v>652</v>
      </c>
      <c r="F187" s="203">
        <v>750</v>
      </c>
      <c r="G187" s="203">
        <v>375</v>
      </c>
      <c r="H187" s="203">
        <v>325</v>
      </c>
      <c r="I187" s="204">
        <f t="shared" si="96"/>
        <v>43.3333333333333</v>
      </c>
      <c r="J187" s="307">
        <f t="shared" si="97"/>
        <v>86.6666666666667</v>
      </c>
      <c r="K187" s="207"/>
      <c r="L187" s="135"/>
      <c r="M187" s="236" t="s">
        <v>242</v>
      </c>
      <c r="N187" s="140"/>
      <c r="O187" s="140"/>
      <c r="Q187" s="101" t="s">
        <v>655</v>
      </c>
    </row>
    <row r="188" ht="45" customHeight="1" spans="1:17">
      <c r="A188" s="228" t="s">
        <v>190</v>
      </c>
      <c r="B188" s="157" t="s">
        <v>656</v>
      </c>
      <c r="C188" s="8"/>
      <c r="D188" s="158">
        <v>0.6</v>
      </c>
      <c r="E188" s="202" t="s">
        <v>657</v>
      </c>
      <c r="F188" s="203">
        <v>172</v>
      </c>
      <c r="G188" s="203">
        <v>104</v>
      </c>
      <c r="H188" s="203">
        <v>67</v>
      </c>
      <c r="I188" s="204">
        <f t="shared" si="96"/>
        <v>38.953488372093</v>
      </c>
      <c r="J188" s="307">
        <f t="shared" si="97"/>
        <v>64.4230769230769</v>
      </c>
      <c r="K188" s="207"/>
      <c r="L188" s="135"/>
      <c r="M188" s="236" t="s">
        <v>242</v>
      </c>
      <c r="N188" s="140"/>
      <c r="O188" s="140"/>
      <c r="Q188" s="101" t="s">
        <v>658</v>
      </c>
    </row>
    <row r="189" ht="60" customHeight="1" spans="1:17">
      <c r="A189" s="100" t="s">
        <v>197</v>
      </c>
      <c r="B189" s="157" t="s">
        <v>659</v>
      </c>
      <c r="C189" s="8"/>
      <c r="D189" s="158">
        <v>0.5</v>
      </c>
      <c r="E189" s="202" t="s">
        <v>660</v>
      </c>
      <c r="F189" s="203">
        <v>3</v>
      </c>
      <c r="G189" s="203">
        <v>2</v>
      </c>
      <c r="H189" s="203">
        <v>2</v>
      </c>
      <c r="I189" s="204">
        <f t="shared" si="96"/>
        <v>66.6666666666667</v>
      </c>
      <c r="J189" s="307">
        <f t="shared" si="97"/>
        <v>100</v>
      </c>
      <c r="K189" s="207"/>
      <c r="L189" s="135"/>
      <c r="M189" s="236" t="s">
        <v>242</v>
      </c>
      <c r="N189" s="140"/>
      <c r="O189" s="140"/>
      <c r="Q189" s="101" t="s">
        <v>661</v>
      </c>
    </row>
    <row r="190" ht="14.25" customHeight="1" spans="1:15">
      <c r="A190" s="58"/>
      <c r="E190" s="194"/>
      <c r="F190" s="191"/>
      <c r="G190" s="191"/>
      <c r="H190" s="191"/>
      <c r="I190" s="223"/>
      <c r="J190" s="223"/>
      <c r="K190" s="191"/>
      <c r="M190" s="224"/>
      <c r="N190" s="225"/>
      <c r="O190" s="225"/>
    </row>
    <row r="191" ht="14.25" customHeight="1" spans="1:15">
      <c r="A191" s="58"/>
      <c r="E191" s="194"/>
      <c r="F191" s="191"/>
      <c r="G191" s="191"/>
      <c r="H191" s="191"/>
      <c r="I191" s="223"/>
      <c r="J191" s="223"/>
      <c r="K191" s="191"/>
      <c r="M191" s="224"/>
      <c r="N191" s="225"/>
      <c r="O191" s="225"/>
    </row>
    <row r="192" ht="14.25" customHeight="1" spans="1:15">
      <c r="A192" s="297"/>
      <c r="B192" s="298" t="s">
        <v>662</v>
      </c>
      <c r="C192" s="299"/>
      <c r="D192" s="300"/>
      <c r="E192" s="297"/>
      <c r="F192" s="297"/>
      <c r="G192" s="297"/>
      <c r="H192" s="297"/>
      <c r="I192" s="308"/>
      <c r="J192" s="308"/>
      <c r="K192" s="297"/>
      <c r="L192" s="297"/>
      <c r="M192" s="309"/>
      <c r="N192" s="310"/>
      <c r="O192" s="310"/>
    </row>
    <row r="193" ht="14.25" customHeight="1" spans="1:15">
      <c r="A193" s="314"/>
      <c r="B193" s="195"/>
      <c r="C193" s="315"/>
      <c r="D193" s="195"/>
      <c r="E193" s="314"/>
      <c r="F193" s="297"/>
      <c r="G193" s="316"/>
      <c r="H193" s="297"/>
      <c r="I193" s="336"/>
      <c r="J193" s="336"/>
      <c r="K193" s="316"/>
      <c r="L193" s="316"/>
      <c r="M193" s="337"/>
      <c r="N193" s="337"/>
      <c r="O193" s="337"/>
    </row>
    <row r="194" ht="14.25" customHeight="1" spans="1:15">
      <c r="A194" s="314"/>
      <c r="B194" s="195"/>
      <c r="C194" s="317" t="s">
        <v>663</v>
      </c>
      <c r="D194" s="317"/>
      <c r="E194" s="314"/>
      <c r="F194" s="195"/>
      <c r="G194" s="195"/>
      <c r="H194" s="195"/>
      <c r="I194" s="338"/>
      <c r="J194" s="338"/>
      <c r="K194" s="195"/>
      <c r="L194" s="195"/>
      <c r="M194" s="309"/>
      <c r="N194" s="310"/>
      <c r="O194" s="310"/>
    </row>
    <row r="195" ht="14.25" customHeight="1" spans="1:15">
      <c r="A195" s="314"/>
      <c r="B195" s="195"/>
      <c r="C195" s="318" t="s">
        <v>664</v>
      </c>
      <c r="E195" s="319" t="s">
        <v>665</v>
      </c>
      <c r="F195" s="195"/>
      <c r="G195" s="195"/>
      <c r="H195" s="195"/>
      <c r="I195" s="338"/>
      <c r="J195" s="338"/>
      <c r="K195" s="195"/>
      <c r="L195" s="195"/>
      <c r="M195" s="309"/>
      <c r="N195" s="310"/>
      <c r="O195" s="310"/>
    </row>
    <row r="196" ht="14.25" customHeight="1" spans="1:15">
      <c r="A196" s="314"/>
      <c r="B196" s="195"/>
      <c r="C196" s="318" t="s">
        <v>666</v>
      </c>
      <c r="E196" s="320" t="s">
        <v>667</v>
      </c>
      <c r="F196" s="195"/>
      <c r="G196" s="195"/>
      <c r="H196" s="195"/>
      <c r="I196" s="338"/>
      <c r="J196" s="338"/>
      <c r="K196" s="195"/>
      <c r="L196" s="195"/>
      <c r="M196" s="309"/>
      <c r="N196" s="310"/>
      <c r="O196" s="310"/>
    </row>
    <row r="197" ht="14.25" customHeight="1" spans="1:15">
      <c r="A197" s="314"/>
      <c r="B197" s="195"/>
      <c r="C197" s="318" t="s">
        <v>668</v>
      </c>
      <c r="E197" s="319" t="s">
        <v>669</v>
      </c>
      <c r="F197" s="195"/>
      <c r="G197" s="195"/>
      <c r="H197" s="195"/>
      <c r="I197" s="338"/>
      <c r="J197" s="338"/>
      <c r="K197" s="195"/>
      <c r="L197" s="195"/>
      <c r="M197" s="309"/>
      <c r="N197" s="310"/>
      <c r="O197" s="310"/>
    </row>
    <row r="198" ht="14.25" customHeight="1" spans="1:15">
      <c r="A198" s="314"/>
      <c r="B198" s="195"/>
      <c r="C198" s="195"/>
      <c r="D198" s="195"/>
      <c r="E198" s="314"/>
      <c r="F198" s="195"/>
      <c r="G198" s="195"/>
      <c r="H198" s="195"/>
      <c r="I198" s="338"/>
      <c r="J198" s="338"/>
      <c r="K198" s="195"/>
      <c r="L198" s="195"/>
      <c r="M198" s="309"/>
      <c r="N198" s="310"/>
      <c r="O198" s="310"/>
    </row>
    <row r="199" ht="14.25" customHeight="1" spans="1:15">
      <c r="A199" s="314"/>
      <c r="B199" s="321" t="s">
        <v>670</v>
      </c>
      <c r="C199" s="64" t="s">
        <v>671</v>
      </c>
      <c r="D199" s="322"/>
      <c r="E199" s="323"/>
      <c r="F199" s="324"/>
      <c r="G199" s="324"/>
      <c r="H199" s="325"/>
      <c r="I199" s="339"/>
      <c r="J199" s="339"/>
      <c r="K199" s="325"/>
      <c r="L199" s="340"/>
      <c r="M199" s="341"/>
      <c r="N199" s="342"/>
      <c r="O199" s="310"/>
    </row>
    <row r="200" ht="14.25" customHeight="1" spans="1:15">
      <c r="A200" s="314"/>
      <c r="B200" s="326">
        <v>2</v>
      </c>
      <c r="C200" s="177" t="s">
        <v>672</v>
      </c>
      <c r="D200" s="79"/>
      <c r="E200" s="79"/>
      <c r="F200" s="79"/>
      <c r="G200" s="79"/>
      <c r="H200" s="79"/>
      <c r="I200" s="79"/>
      <c r="J200" s="79"/>
      <c r="K200" s="79"/>
      <c r="L200" s="79"/>
      <c r="M200" s="79"/>
      <c r="N200" s="79"/>
      <c r="O200" s="310"/>
    </row>
    <row r="201" ht="14.25" customHeight="1" spans="1:15">
      <c r="A201" s="314"/>
      <c r="B201" s="326"/>
      <c r="C201" s="64" t="s">
        <v>673</v>
      </c>
      <c r="D201" s="64"/>
      <c r="E201" s="327"/>
      <c r="F201" s="328"/>
      <c r="G201" s="328"/>
      <c r="H201" s="328"/>
      <c r="I201" s="343"/>
      <c r="J201" s="343"/>
      <c r="K201" s="328"/>
      <c r="L201" s="64"/>
      <c r="M201" s="344"/>
      <c r="N201" s="345"/>
      <c r="O201" s="310"/>
    </row>
    <row r="202" ht="14.25" customHeight="1" spans="1:15">
      <c r="A202" s="314"/>
      <c r="B202" s="326"/>
      <c r="C202" s="64" t="s">
        <v>674</v>
      </c>
      <c r="D202" s="64"/>
      <c r="E202" s="327"/>
      <c r="F202" s="328"/>
      <c r="G202" s="328"/>
      <c r="H202" s="328"/>
      <c r="I202" s="343"/>
      <c r="J202" s="343"/>
      <c r="K202" s="328"/>
      <c r="L202" s="64"/>
      <c r="M202" s="344"/>
      <c r="N202" s="345"/>
      <c r="O202" s="310"/>
    </row>
    <row r="203" ht="14.25" customHeight="1" spans="1:15">
      <c r="A203" s="314"/>
      <c r="B203" s="326"/>
      <c r="C203" s="118" t="s">
        <v>675</v>
      </c>
      <c r="D203" s="79"/>
      <c r="E203" s="79"/>
      <c r="F203" s="79"/>
      <c r="G203" s="79"/>
      <c r="H203" s="79"/>
      <c r="I203" s="79"/>
      <c r="J203" s="79"/>
      <c r="K203" s="79"/>
      <c r="L203" s="79"/>
      <c r="M203" s="79"/>
      <c r="N203" s="79"/>
      <c r="O203" s="310"/>
    </row>
    <row r="204" ht="14.25" customHeight="1" spans="1:15">
      <c r="A204" s="314"/>
      <c r="B204" s="326">
        <v>3</v>
      </c>
      <c r="C204" s="64" t="s">
        <v>676</v>
      </c>
      <c r="D204" s="64"/>
      <c r="E204" s="327"/>
      <c r="F204" s="328"/>
      <c r="G204" s="328"/>
      <c r="H204" s="328"/>
      <c r="I204" s="343"/>
      <c r="J204" s="343"/>
      <c r="K204" s="328"/>
      <c r="L204" s="64"/>
      <c r="M204" s="344"/>
      <c r="N204" s="345"/>
      <c r="O204" s="310"/>
    </row>
    <row r="205" ht="14.25" customHeight="1" spans="1:15">
      <c r="A205" s="314"/>
      <c r="B205" s="326">
        <v>4</v>
      </c>
      <c r="C205" s="72" t="s">
        <v>677</v>
      </c>
      <c r="D205" s="72"/>
      <c r="E205" s="327"/>
      <c r="F205" s="329"/>
      <c r="G205" s="329"/>
      <c r="H205" s="327"/>
      <c r="I205" s="346"/>
      <c r="J205" s="346"/>
      <c r="K205" s="327"/>
      <c r="L205" s="347"/>
      <c r="M205" s="344"/>
      <c r="N205" s="345"/>
      <c r="O205" s="310"/>
    </row>
    <row r="206" ht="14.25" customHeight="1" spans="1:15">
      <c r="A206" s="314"/>
      <c r="B206" s="326">
        <v>5</v>
      </c>
      <c r="C206" s="72" t="s">
        <v>678</v>
      </c>
      <c r="D206" s="72"/>
      <c r="E206" s="327"/>
      <c r="F206" s="329"/>
      <c r="G206" s="329"/>
      <c r="H206" s="327"/>
      <c r="I206" s="346"/>
      <c r="J206" s="346"/>
      <c r="K206" s="327"/>
      <c r="L206" s="347"/>
      <c r="M206" s="344"/>
      <c r="N206" s="345"/>
      <c r="O206" s="310"/>
    </row>
    <row r="207" ht="14.25" customHeight="1" spans="1:15">
      <c r="A207" s="314"/>
      <c r="B207" s="326">
        <v>6</v>
      </c>
      <c r="C207" s="177" t="s">
        <v>679</v>
      </c>
      <c r="D207" s="79"/>
      <c r="E207" s="79"/>
      <c r="F207" s="79"/>
      <c r="G207" s="79"/>
      <c r="H207" s="79"/>
      <c r="I207" s="79"/>
      <c r="J207" s="79"/>
      <c r="K207" s="79"/>
      <c r="L207" s="79"/>
      <c r="M207" s="348"/>
      <c r="N207" s="349"/>
      <c r="O207" s="310"/>
    </row>
    <row r="208" ht="14.25" customHeight="1" spans="1:15">
      <c r="A208" s="314"/>
      <c r="B208" s="326">
        <v>7</v>
      </c>
      <c r="C208" s="64" t="s">
        <v>680</v>
      </c>
      <c r="D208" s="322"/>
      <c r="E208" s="330"/>
      <c r="F208" s="331"/>
      <c r="G208" s="331"/>
      <c r="H208" s="331"/>
      <c r="I208" s="350"/>
      <c r="J208" s="350"/>
      <c r="K208" s="331"/>
      <c r="L208" s="322"/>
      <c r="M208" s="348"/>
      <c r="N208" s="349"/>
      <c r="O208" s="310"/>
    </row>
    <row r="209" ht="14.25" customHeight="1" spans="1:15">
      <c r="A209" s="314"/>
      <c r="B209" s="326">
        <v>8</v>
      </c>
      <c r="C209" s="64" t="s">
        <v>681</v>
      </c>
      <c r="D209" s="322"/>
      <c r="E209" s="330"/>
      <c r="F209" s="331"/>
      <c r="G209" s="331"/>
      <c r="H209" s="331"/>
      <c r="I209" s="350"/>
      <c r="J209" s="350"/>
      <c r="K209" s="331"/>
      <c r="L209" s="322"/>
      <c r="M209" s="348"/>
      <c r="N209" s="349"/>
      <c r="O209" s="310"/>
    </row>
    <row r="210" ht="14.25" customHeight="1" spans="1:15">
      <c r="A210" s="314"/>
      <c r="B210" s="388" t="s">
        <v>682</v>
      </c>
      <c r="C210" s="64" t="s">
        <v>683</v>
      </c>
      <c r="D210" s="322"/>
      <c r="E210" s="330"/>
      <c r="F210" s="331"/>
      <c r="G210" s="331"/>
      <c r="H210" s="331"/>
      <c r="I210" s="350"/>
      <c r="J210" s="350"/>
      <c r="K210" s="331"/>
      <c r="L210" s="322"/>
      <c r="M210" s="348"/>
      <c r="N210" s="349"/>
      <c r="O210" s="310"/>
    </row>
    <row r="211" ht="14.25" customHeight="1" spans="1:15">
      <c r="A211" s="314"/>
      <c r="B211" s="326">
        <v>9</v>
      </c>
      <c r="C211" s="64" t="s">
        <v>684</v>
      </c>
      <c r="D211" s="322"/>
      <c r="E211" s="330"/>
      <c r="F211" s="331"/>
      <c r="G211" s="331"/>
      <c r="H211" s="331"/>
      <c r="I211" s="350"/>
      <c r="J211" s="350"/>
      <c r="K211" s="331"/>
      <c r="L211" s="322"/>
      <c r="M211" s="348"/>
      <c r="N211" s="349"/>
      <c r="O211" s="310"/>
    </row>
    <row r="212" ht="14.25" customHeight="1" spans="1:15">
      <c r="A212" s="314"/>
      <c r="B212" s="326">
        <v>10</v>
      </c>
      <c r="C212" s="64" t="s">
        <v>685</v>
      </c>
      <c r="D212" s="322"/>
      <c r="E212" s="330"/>
      <c r="F212" s="331"/>
      <c r="G212" s="331"/>
      <c r="H212" s="331"/>
      <c r="I212" s="350"/>
      <c r="J212" s="350"/>
      <c r="K212" s="331"/>
      <c r="L212" s="322"/>
      <c r="M212" s="348"/>
      <c r="N212" s="349"/>
      <c r="O212" s="310"/>
    </row>
    <row r="213" ht="14.25" customHeight="1" spans="1:15">
      <c r="A213" s="314"/>
      <c r="B213" s="326"/>
      <c r="C213" s="64" t="s">
        <v>686</v>
      </c>
      <c r="D213" s="322"/>
      <c r="E213" s="330"/>
      <c r="F213" s="331"/>
      <c r="G213" s="331"/>
      <c r="H213" s="331"/>
      <c r="I213" s="350"/>
      <c r="J213" s="350"/>
      <c r="K213" s="331"/>
      <c r="L213" s="322"/>
      <c r="M213" s="348"/>
      <c r="N213" s="349"/>
      <c r="O213" s="310"/>
    </row>
    <row r="214" ht="14.25" customHeight="1" spans="1:15">
      <c r="A214" s="314"/>
      <c r="B214" s="326">
        <v>11</v>
      </c>
      <c r="C214" s="64" t="s">
        <v>687</v>
      </c>
      <c r="D214" s="322"/>
      <c r="E214" s="330"/>
      <c r="F214" s="331"/>
      <c r="G214" s="331"/>
      <c r="H214" s="331"/>
      <c r="I214" s="350"/>
      <c r="J214" s="350"/>
      <c r="K214" s="331"/>
      <c r="L214" s="322"/>
      <c r="M214" s="348"/>
      <c r="N214" s="349"/>
      <c r="O214" s="310"/>
    </row>
    <row r="215" ht="14.25" customHeight="1" spans="1:15">
      <c r="A215" s="314"/>
      <c r="B215" s="326">
        <v>12</v>
      </c>
      <c r="C215" s="322" t="s">
        <v>688</v>
      </c>
      <c r="D215" s="322"/>
      <c r="E215" s="330"/>
      <c r="F215" s="331"/>
      <c r="G215" s="331"/>
      <c r="H215" s="331"/>
      <c r="I215" s="350"/>
      <c r="J215" s="350"/>
      <c r="K215" s="331"/>
      <c r="L215" s="322"/>
      <c r="M215" s="348"/>
      <c r="N215" s="349"/>
      <c r="O215" s="310"/>
    </row>
    <row r="216" ht="14.25" customHeight="1" spans="1:15">
      <c r="A216" s="314"/>
      <c r="B216" s="326">
        <v>13</v>
      </c>
      <c r="C216" s="75" t="s">
        <v>689</v>
      </c>
      <c r="D216" s="333"/>
      <c r="E216" s="334"/>
      <c r="F216" s="201"/>
      <c r="G216" s="335"/>
      <c r="H216" s="331"/>
      <c r="I216" s="350"/>
      <c r="J216" s="350"/>
      <c r="K216" s="331"/>
      <c r="L216" s="322"/>
      <c r="M216" s="348"/>
      <c r="N216" s="351"/>
      <c r="O216" s="310"/>
    </row>
    <row r="217" ht="14.25" customHeight="1" spans="1:15">
      <c r="A217" s="314"/>
      <c r="B217" s="326">
        <v>14</v>
      </c>
      <c r="C217" s="75" t="s">
        <v>690</v>
      </c>
      <c r="D217" s="333"/>
      <c r="E217" s="334"/>
      <c r="F217" s="201"/>
      <c r="G217" s="335"/>
      <c r="H217" s="331"/>
      <c r="I217" s="350"/>
      <c r="J217" s="350"/>
      <c r="K217" s="331"/>
      <c r="L217" s="322"/>
      <c r="M217" s="348"/>
      <c r="N217" s="351"/>
      <c r="O217" s="310"/>
    </row>
    <row r="218" ht="14.25" customHeight="1" spans="1:15">
      <c r="A218" s="58"/>
      <c r="E218" s="194"/>
      <c r="F218" s="191"/>
      <c r="G218" s="191"/>
      <c r="H218" s="191"/>
      <c r="I218" s="223"/>
      <c r="J218" s="223"/>
      <c r="K218" s="191"/>
      <c r="M218" s="224"/>
      <c r="N218" s="225"/>
      <c r="O218" s="225"/>
    </row>
    <row r="219" ht="14.25" customHeight="1" spans="1:15">
      <c r="A219" s="58"/>
      <c r="E219" s="194"/>
      <c r="F219" s="191"/>
      <c r="G219" s="191"/>
      <c r="H219" s="191"/>
      <c r="I219" s="223"/>
      <c r="J219" s="223"/>
      <c r="K219" s="191"/>
      <c r="M219" s="224"/>
      <c r="N219" s="225"/>
      <c r="O219" s="225"/>
    </row>
    <row r="220" ht="14.25" customHeight="1" spans="1:15">
      <c r="A220" s="58"/>
      <c r="E220" s="194"/>
      <c r="F220" s="191"/>
      <c r="G220" s="191"/>
      <c r="H220" s="191"/>
      <c r="I220" s="223"/>
      <c r="J220" s="223"/>
      <c r="K220" s="191"/>
      <c r="M220" s="224"/>
      <c r="N220" s="225"/>
      <c r="O220" s="225"/>
    </row>
    <row r="221" ht="14.25" customHeight="1" spans="1:15">
      <c r="A221" s="58"/>
      <c r="E221" s="194"/>
      <c r="F221" s="191"/>
      <c r="G221" s="191"/>
      <c r="H221" s="191"/>
      <c r="I221" s="223"/>
      <c r="J221" s="223"/>
      <c r="K221" s="191"/>
      <c r="M221" s="224"/>
      <c r="N221" s="225"/>
      <c r="O221" s="225"/>
    </row>
    <row r="222" ht="14.25" customHeight="1" spans="1:15">
      <c r="A222" s="58"/>
      <c r="E222" s="194"/>
      <c r="F222" s="191"/>
      <c r="G222" s="191"/>
      <c r="H222" s="191"/>
      <c r="I222" s="223"/>
      <c r="J222" s="223"/>
      <c r="K222" s="191"/>
      <c r="M222" s="224"/>
      <c r="N222" s="225"/>
      <c r="O222" s="225"/>
    </row>
    <row r="223" ht="14.25" customHeight="1" spans="1:15">
      <c r="A223" s="58"/>
      <c r="E223" s="194"/>
      <c r="F223" s="191"/>
      <c r="G223" s="191"/>
      <c r="H223" s="191"/>
      <c r="I223" s="223"/>
      <c r="J223" s="223"/>
      <c r="K223" s="191"/>
      <c r="M223" s="224"/>
      <c r="N223" s="225"/>
      <c r="O223" s="225"/>
    </row>
    <row r="224" ht="14.25" customHeight="1" spans="1:15">
      <c r="A224" s="58"/>
      <c r="E224" s="194"/>
      <c r="F224" s="191"/>
      <c r="G224" s="191"/>
      <c r="H224" s="191"/>
      <c r="I224" s="223"/>
      <c r="J224" s="223"/>
      <c r="K224" s="191"/>
      <c r="M224" s="224"/>
      <c r="N224" s="225"/>
      <c r="O224" s="225"/>
    </row>
    <row r="225" ht="14.25" customHeight="1" spans="1:15">
      <c r="A225" s="58"/>
      <c r="E225" s="194"/>
      <c r="F225" s="191"/>
      <c r="G225" s="191"/>
      <c r="H225" s="191"/>
      <c r="I225" s="223"/>
      <c r="J225" s="223"/>
      <c r="K225" s="191"/>
      <c r="M225" s="224"/>
      <c r="N225" s="225"/>
      <c r="O225" s="225"/>
    </row>
    <row r="226" ht="14.25" customHeight="1" spans="1:15">
      <c r="A226" s="58"/>
      <c r="E226" s="194"/>
      <c r="F226" s="191"/>
      <c r="G226" s="191"/>
      <c r="H226" s="191"/>
      <c r="I226" s="223"/>
      <c r="J226" s="223"/>
      <c r="K226" s="191"/>
      <c r="M226" s="224"/>
      <c r="N226" s="225"/>
      <c r="O226" s="225"/>
    </row>
    <row r="227" ht="14.25" customHeight="1" spans="1:15">
      <c r="A227" s="58"/>
      <c r="E227" s="194"/>
      <c r="F227" s="191"/>
      <c r="G227" s="191"/>
      <c r="H227" s="191"/>
      <c r="I227" s="223"/>
      <c r="J227" s="223"/>
      <c r="K227" s="191"/>
      <c r="M227" s="224"/>
      <c r="N227" s="225"/>
      <c r="O227" s="225"/>
    </row>
    <row r="228" ht="14.25" customHeight="1" spans="1:15">
      <c r="A228" s="58"/>
      <c r="E228" s="194"/>
      <c r="F228" s="191"/>
      <c r="G228" s="191"/>
      <c r="H228" s="191"/>
      <c r="I228" s="223"/>
      <c r="J228" s="223"/>
      <c r="K228" s="191"/>
      <c r="M228" s="224"/>
      <c r="N228" s="225"/>
      <c r="O228" s="225"/>
    </row>
    <row r="229" ht="14.25" customHeight="1" spans="1:15">
      <c r="A229" s="58"/>
      <c r="E229" s="194"/>
      <c r="F229" s="191"/>
      <c r="G229" s="191"/>
      <c r="H229" s="191"/>
      <c r="I229" s="223"/>
      <c r="J229" s="223"/>
      <c r="K229" s="191"/>
      <c r="M229" s="224"/>
      <c r="N229" s="225"/>
      <c r="O229" s="225"/>
    </row>
    <row r="230" ht="14.25" customHeight="1" spans="1:15">
      <c r="A230" s="58"/>
      <c r="E230" s="194"/>
      <c r="F230" s="191"/>
      <c r="G230" s="191"/>
      <c r="H230" s="191"/>
      <c r="I230" s="223"/>
      <c r="J230" s="223"/>
      <c r="K230" s="191"/>
      <c r="M230" s="224"/>
      <c r="N230" s="225"/>
      <c r="O230" s="225"/>
    </row>
    <row r="231" ht="14.25" customHeight="1" spans="1:15">
      <c r="A231" s="58"/>
      <c r="E231" s="194"/>
      <c r="F231" s="191"/>
      <c r="G231" s="191"/>
      <c r="H231" s="191"/>
      <c r="I231" s="223"/>
      <c r="J231" s="223"/>
      <c r="K231" s="191"/>
      <c r="M231" s="224"/>
      <c r="N231" s="225"/>
      <c r="O231" s="225"/>
    </row>
    <row r="232" ht="14.25" customHeight="1" spans="1:15">
      <c r="A232" s="58"/>
      <c r="E232" s="194"/>
      <c r="F232" s="191"/>
      <c r="G232" s="191"/>
      <c r="H232" s="191"/>
      <c r="I232" s="223"/>
      <c r="J232" s="223"/>
      <c r="K232" s="191"/>
      <c r="M232" s="224"/>
      <c r="N232" s="225"/>
      <c r="O232" s="225"/>
    </row>
    <row r="233" ht="14.25" customHeight="1" spans="1:15">
      <c r="A233" s="58"/>
      <c r="E233" s="194"/>
      <c r="F233" s="191"/>
      <c r="G233" s="191"/>
      <c r="H233" s="191"/>
      <c r="I233" s="223"/>
      <c r="J233" s="223"/>
      <c r="K233" s="191"/>
      <c r="M233" s="224"/>
      <c r="N233" s="225"/>
      <c r="O233" s="225"/>
    </row>
    <row r="234" ht="14.25" customHeight="1" spans="1:15">
      <c r="A234" s="58"/>
      <c r="E234" s="194"/>
      <c r="F234" s="191"/>
      <c r="G234" s="191"/>
      <c r="H234" s="191"/>
      <c r="I234" s="223"/>
      <c r="J234" s="223"/>
      <c r="K234" s="191"/>
      <c r="M234" s="224"/>
      <c r="N234" s="225"/>
      <c r="O234" s="225"/>
    </row>
    <row r="235" ht="14.25" customHeight="1" spans="1:15">
      <c r="A235" s="58"/>
      <c r="E235" s="194"/>
      <c r="F235" s="191"/>
      <c r="G235" s="191"/>
      <c r="H235" s="191"/>
      <c r="I235" s="223"/>
      <c r="J235" s="223"/>
      <c r="K235" s="191"/>
      <c r="M235" s="224"/>
      <c r="N235" s="225"/>
      <c r="O235" s="225"/>
    </row>
    <row r="236" ht="14.25" customHeight="1" spans="1:15">
      <c r="A236" s="58"/>
      <c r="E236" s="194"/>
      <c r="F236" s="191"/>
      <c r="G236" s="191"/>
      <c r="H236" s="191"/>
      <c r="I236" s="223"/>
      <c r="J236" s="223"/>
      <c r="K236" s="191"/>
      <c r="M236" s="224"/>
      <c r="N236" s="225"/>
      <c r="O236" s="225"/>
    </row>
    <row r="237" ht="14.25" customHeight="1" spans="1:15">
      <c r="A237" s="58"/>
      <c r="E237" s="194"/>
      <c r="F237" s="191"/>
      <c r="G237" s="191"/>
      <c r="H237" s="191"/>
      <c r="I237" s="223"/>
      <c r="J237" s="223"/>
      <c r="K237" s="191"/>
      <c r="M237" s="224"/>
      <c r="N237" s="225"/>
      <c r="O237" s="225"/>
    </row>
    <row r="238" ht="14.25" customHeight="1" spans="1:15">
      <c r="A238" s="58"/>
      <c r="E238" s="194"/>
      <c r="F238" s="191"/>
      <c r="G238" s="191"/>
      <c r="H238" s="191"/>
      <c r="I238" s="223"/>
      <c r="J238" s="223"/>
      <c r="K238" s="191"/>
      <c r="M238" s="224"/>
      <c r="N238" s="225"/>
      <c r="O238" s="225"/>
    </row>
    <row r="239" ht="14.25" customHeight="1" spans="1:15">
      <c r="A239" s="58"/>
      <c r="E239" s="194"/>
      <c r="F239" s="191"/>
      <c r="G239" s="191"/>
      <c r="H239" s="191"/>
      <c r="I239" s="223"/>
      <c r="J239" s="223"/>
      <c r="K239" s="191"/>
      <c r="M239" s="224"/>
      <c r="N239" s="225"/>
      <c r="O239" s="225"/>
    </row>
    <row r="240" ht="14.25" customHeight="1" spans="1:15">
      <c r="A240" s="58"/>
      <c r="E240" s="194"/>
      <c r="F240" s="191"/>
      <c r="G240" s="191"/>
      <c r="H240" s="191"/>
      <c r="I240" s="223"/>
      <c r="J240" s="223"/>
      <c r="K240" s="191"/>
      <c r="M240" s="224"/>
      <c r="N240" s="225"/>
      <c r="O240" s="225"/>
    </row>
    <row r="241" ht="14.25" customHeight="1" spans="1:15">
      <c r="A241" s="58"/>
      <c r="E241" s="194"/>
      <c r="F241" s="191"/>
      <c r="G241" s="191"/>
      <c r="H241" s="191"/>
      <c r="I241" s="223"/>
      <c r="J241" s="223"/>
      <c r="K241" s="191"/>
      <c r="M241" s="224"/>
      <c r="N241" s="225"/>
      <c r="O241" s="225"/>
    </row>
    <row r="242" ht="14.25" customHeight="1" spans="1:15">
      <c r="A242" s="58"/>
      <c r="E242" s="194"/>
      <c r="F242" s="191"/>
      <c r="G242" s="191"/>
      <c r="H242" s="191"/>
      <c r="I242" s="223"/>
      <c r="J242" s="223"/>
      <c r="K242" s="191"/>
      <c r="M242" s="224"/>
      <c r="N242" s="225"/>
      <c r="O242" s="225"/>
    </row>
    <row r="243" ht="14.25" customHeight="1" spans="1:15">
      <c r="A243" s="58"/>
      <c r="E243" s="194"/>
      <c r="F243" s="191"/>
      <c r="G243" s="191"/>
      <c r="H243" s="191"/>
      <c r="I243" s="223"/>
      <c r="J243" s="223"/>
      <c r="K243" s="191"/>
      <c r="M243" s="224"/>
      <c r="N243" s="225"/>
      <c r="O243" s="225"/>
    </row>
    <row r="244" ht="14.25" customHeight="1" spans="1:15">
      <c r="A244" s="58"/>
      <c r="E244" s="194"/>
      <c r="F244" s="191"/>
      <c r="G244" s="191"/>
      <c r="H244" s="191"/>
      <c r="I244" s="223"/>
      <c r="J244" s="223"/>
      <c r="K244" s="191"/>
      <c r="M244" s="224"/>
      <c r="N244" s="225"/>
      <c r="O244" s="225"/>
    </row>
    <row r="245" ht="14.25" customHeight="1" spans="1:15">
      <c r="A245" s="58"/>
      <c r="E245" s="194"/>
      <c r="F245" s="191"/>
      <c r="G245" s="191"/>
      <c r="H245" s="191"/>
      <c r="I245" s="223"/>
      <c r="J245" s="223"/>
      <c r="K245" s="191"/>
      <c r="M245" s="224"/>
      <c r="N245" s="225"/>
      <c r="O245" s="225"/>
    </row>
    <row r="246" ht="14.25" customHeight="1" spans="1:15">
      <c r="A246" s="58"/>
      <c r="E246" s="194"/>
      <c r="F246" s="191"/>
      <c r="G246" s="191"/>
      <c r="H246" s="191"/>
      <c r="I246" s="223"/>
      <c r="J246" s="223"/>
      <c r="K246" s="191"/>
      <c r="M246" s="224"/>
      <c r="N246" s="225"/>
      <c r="O246" s="225"/>
    </row>
    <row r="247" ht="14.25" customHeight="1" spans="1:15">
      <c r="A247" s="58"/>
      <c r="E247" s="194"/>
      <c r="F247" s="191"/>
      <c r="G247" s="191"/>
      <c r="H247" s="191"/>
      <c r="I247" s="223"/>
      <c r="J247" s="223"/>
      <c r="K247" s="191"/>
      <c r="M247" s="224"/>
      <c r="N247" s="225"/>
      <c r="O247" s="225"/>
    </row>
    <row r="248" ht="14.25" customHeight="1" spans="1:15">
      <c r="A248" s="58"/>
      <c r="E248" s="194"/>
      <c r="F248" s="191"/>
      <c r="G248" s="191"/>
      <c r="H248" s="191"/>
      <c r="I248" s="223"/>
      <c r="J248" s="223"/>
      <c r="K248" s="191"/>
      <c r="M248" s="224"/>
      <c r="N248" s="225"/>
      <c r="O248" s="225"/>
    </row>
    <row r="249" ht="14.25" customHeight="1" spans="1:15">
      <c r="A249" s="58"/>
      <c r="E249" s="194"/>
      <c r="F249" s="191"/>
      <c r="G249" s="191"/>
      <c r="H249" s="191"/>
      <c r="I249" s="223"/>
      <c r="J249" s="223"/>
      <c r="K249" s="191"/>
      <c r="M249" s="224"/>
      <c r="N249" s="225"/>
      <c r="O249" s="225"/>
    </row>
    <row r="250" ht="14.25" customHeight="1" spans="1:15">
      <c r="A250" s="58"/>
      <c r="E250" s="194"/>
      <c r="F250" s="191"/>
      <c r="G250" s="191"/>
      <c r="H250" s="191"/>
      <c r="I250" s="223"/>
      <c r="J250" s="223"/>
      <c r="K250" s="191"/>
      <c r="M250" s="224"/>
      <c r="N250" s="225"/>
      <c r="O250" s="225"/>
    </row>
    <row r="251" ht="14.25" customHeight="1" spans="1:15">
      <c r="A251" s="58"/>
      <c r="E251" s="194"/>
      <c r="F251" s="191"/>
      <c r="G251" s="191"/>
      <c r="H251" s="191"/>
      <c r="I251" s="223"/>
      <c r="J251" s="223"/>
      <c r="K251" s="191"/>
      <c r="M251" s="224"/>
      <c r="N251" s="225"/>
      <c r="O251" s="225"/>
    </row>
    <row r="252" ht="14.25" customHeight="1" spans="1:15">
      <c r="A252" s="58"/>
      <c r="E252" s="194"/>
      <c r="F252" s="191"/>
      <c r="G252" s="191"/>
      <c r="H252" s="191"/>
      <c r="I252" s="223"/>
      <c r="J252" s="223"/>
      <c r="K252" s="191"/>
      <c r="M252" s="224"/>
      <c r="N252" s="225"/>
      <c r="O252" s="225"/>
    </row>
    <row r="253" ht="14.25" customHeight="1" spans="1:15">
      <c r="A253" s="58"/>
      <c r="E253" s="194"/>
      <c r="F253" s="191"/>
      <c r="G253" s="191"/>
      <c r="H253" s="191"/>
      <c r="I253" s="223"/>
      <c r="J253" s="223"/>
      <c r="K253" s="191"/>
      <c r="M253" s="224"/>
      <c r="N253" s="225"/>
      <c r="O253" s="225"/>
    </row>
    <row r="254" ht="14.25" customHeight="1" spans="1:15">
      <c r="A254" s="58"/>
      <c r="E254" s="194"/>
      <c r="F254" s="191"/>
      <c r="G254" s="191"/>
      <c r="H254" s="191"/>
      <c r="I254" s="223"/>
      <c r="J254" s="223"/>
      <c r="K254" s="191"/>
      <c r="M254" s="224"/>
      <c r="N254" s="225"/>
      <c r="O254" s="225"/>
    </row>
    <row r="255" ht="14.25" customHeight="1" spans="1:15">
      <c r="A255" s="58"/>
      <c r="E255" s="194"/>
      <c r="F255" s="191"/>
      <c r="G255" s="191"/>
      <c r="H255" s="191"/>
      <c r="I255" s="223"/>
      <c r="J255" s="223"/>
      <c r="K255" s="191"/>
      <c r="M255" s="224"/>
      <c r="N255" s="225"/>
      <c r="O255" s="225"/>
    </row>
    <row r="256" ht="14.25" customHeight="1" spans="1:15">
      <c r="A256" s="58"/>
      <c r="E256" s="194"/>
      <c r="F256" s="191"/>
      <c r="G256" s="191"/>
      <c r="H256" s="191"/>
      <c r="I256" s="223"/>
      <c r="J256" s="223"/>
      <c r="K256" s="191"/>
      <c r="M256" s="224"/>
      <c r="N256" s="225"/>
      <c r="O256" s="225"/>
    </row>
    <row r="257" ht="14.25" customHeight="1" spans="1:15">
      <c r="A257" s="58"/>
      <c r="E257" s="194"/>
      <c r="F257" s="191"/>
      <c r="G257" s="191"/>
      <c r="H257" s="191"/>
      <c r="I257" s="223"/>
      <c r="J257" s="223"/>
      <c r="K257" s="191"/>
      <c r="M257" s="224"/>
      <c r="N257" s="225"/>
      <c r="O257" s="225"/>
    </row>
    <row r="258" ht="14.25" customHeight="1" spans="1:15">
      <c r="A258" s="58"/>
      <c r="E258" s="194"/>
      <c r="F258" s="191"/>
      <c r="G258" s="191"/>
      <c r="H258" s="191"/>
      <c r="I258" s="223"/>
      <c r="J258" s="223"/>
      <c r="K258" s="191"/>
      <c r="M258" s="224"/>
      <c r="N258" s="225"/>
      <c r="O258" s="225"/>
    </row>
    <row r="259" ht="14.25" customHeight="1" spans="1:15">
      <c r="A259" s="58"/>
      <c r="E259" s="194"/>
      <c r="F259" s="191"/>
      <c r="G259" s="191"/>
      <c r="H259" s="191"/>
      <c r="I259" s="223"/>
      <c r="J259" s="223"/>
      <c r="K259" s="191"/>
      <c r="M259" s="224"/>
      <c r="N259" s="225"/>
      <c r="O259" s="225"/>
    </row>
    <row r="260" ht="14.25" customHeight="1" spans="1:15">
      <c r="A260" s="58"/>
      <c r="E260" s="194"/>
      <c r="F260" s="191"/>
      <c r="G260" s="191"/>
      <c r="H260" s="191"/>
      <c r="I260" s="223"/>
      <c r="J260" s="223"/>
      <c r="K260" s="191"/>
      <c r="M260" s="224"/>
      <c r="N260" s="225"/>
      <c r="O260" s="225"/>
    </row>
    <row r="261" ht="14.25" customHeight="1" spans="1:15">
      <c r="A261" s="58"/>
      <c r="E261" s="194"/>
      <c r="F261" s="191"/>
      <c r="G261" s="191"/>
      <c r="H261" s="191"/>
      <c r="I261" s="223"/>
      <c r="J261" s="223"/>
      <c r="K261" s="191"/>
      <c r="M261" s="224"/>
      <c r="N261" s="225"/>
      <c r="O261" s="225"/>
    </row>
    <row r="262" ht="14.25" customHeight="1" spans="1:15">
      <c r="A262" s="58"/>
      <c r="E262" s="194"/>
      <c r="F262" s="191"/>
      <c r="G262" s="191"/>
      <c r="H262" s="191"/>
      <c r="I262" s="223"/>
      <c r="J262" s="223"/>
      <c r="K262" s="191"/>
      <c r="M262" s="224"/>
      <c r="N262" s="225"/>
      <c r="O262" s="225"/>
    </row>
    <row r="263" ht="14.25" customHeight="1" spans="1:15">
      <c r="A263" s="58"/>
      <c r="E263" s="194"/>
      <c r="F263" s="191"/>
      <c r="G263" s="191"/>
      <c r="H263" s="191"/>
      <c r="I263" s="223"/>
      <c r="J263" s="223"/>
      <c r="K263" s="191"/>
      <c r="M263" s="224"/>
      <c r="N263" s="225"/>
      <c r="O263" s="225"/>
    </row>
    <row r="264" ht="14.25" customHeight="1" spans="1:15">
      <c r="A264" s="58"/>
      <c r="E264" s="194"/>
      <c r="F264" s="191"/>
      <c r="G264" s="191"/>
      <c r="H264" s="191"/>
      <c r="I264" s="223"/>
      <c r="J264" s="223"/>
      <c r="K264" s="191"/>
      <c r="M264" s="224"/>
      <c r="N264" s="225"/>
      <c r="O264" s="225"/>
    </row>
    <row r="265" ht="14.25" customHeight="1" spans="1:15">
      <c r="A265" s="58"/>
      <c r="E265" s="194"/>
      <c r="F265" s="191"/>
      <c r="G265" s="191"/>
      <c r="H265" s="191"/>
      <c r="I265" s="223"/>
      <c r="J265" s="223"/>
      <c r="K265" s="191"/>
      <c r="M265" s="224"/>
      <c r="N265" s="225"/>
      <c r="O265" s="225"/>
    </row>
    <row r="266" ht="14.25" customHeight="1" spans="1:15">
      <c r="A266" s="58"/>
      <c r="E266" s="194"/>
      <c r="F266" s="191"/>
      <c r="G266" s="191"/>
      <c r="H266" s="191"/>
      <c r="I266" s="223"/>
      <c r="J266" s="223"/>
      <c r="K266" s="191"/>
      <c r="M266" s="224"/>
      <c r="N266" s="225"/>
      <c r="O266" s="225"/>
    </row>
    <row r="267" ht="14.25" customHeight="1" spans="1:15">
      <c r="A267" s="58"/>
      <c r="E267" s="194"/>
      <c r="F267" s="191"/>
      <c r="G267" s="191"/>
      <c r="H267" s="191"/>
      <c r="I267" s="223"/>
      <c r="J267" s="223"/>
      <c r="K267" s="191"/>
      <c r="M267" s="224"/>
      <c r="N267" s="225"/>
      <c r="O267" s="225"/>
    </row>
    <row r="268" ht="14.25" customHeight="1" spans="1:15">
      <c r="A268" s="58"/>
      <c r="E268" s="194"/>
      <c r="F268" s="191"/>
      <c r="G268" s="191"/>
      <c r="H268" s="191"/>
      <c r="I268" s="223"/>
      <c r="J268" s="223"/>
      <c r="K268" s="191"/>
      <c r="M268" s="224"/>
      <c r="N268" s="225"/>
      <c r="O268" s="225"/>
    </row>
    <row r="269" ht="14.25" customHeight="1" spans="1:15">
      <c r="A269" s="58"/>
      <c r="E269" s="194"/>
      <c r="F269" s="191"/>
      <c r="G269" s="191"/>
      <c r="H269" s="191"/>
      <c r="I269" s="223"/>
      <c r="J269" s="223"/>
      <c r="K269" s="191"/>
      <c r="M269" s="224"/>
      <c r="N269" s="225"/>
      <c r="O269" s="225"/>
    </row>
    <row r="270" ht="14.25" customHeight="1" spans="1:15">
      <c r="A270" s="58"/>
      <c r="E270" s="194"/>
      <c r="F270" s="191"/>
      <c r="G270" s="191"/>
      <c r="H270" s="191"/>
      <c r="I270" s="223"/>
      <c r="J270" s="223"/>
      <c r="K270" s="191"/>
      <c r="M270" s="224"/>
      <c r="N270" s="225"/>
      <c r="O270" s="225"/>
    </row>
    <row r="271" ht="14.25" customHeight="1" spans="1:15">
      <c r="A271" s="58"/>
      <c r="E271" s="194"/>
      <c r="F271" s="191"/>
      <c r="G271" s="191"/>
      <c r="H271" s="191"/>
      <c r="I271" s="223"/>
      <c r="J271" s="223"/>
      <c r="K271" s="191"/>
      <c r="M271" s="224"/>
      <c r="N271" s="225"/>
      <c r="O271" s="225"/>
    </row>
    <row r="272" ht="14.25" customHeight="1" spans="1:15">
      <c r="A272" s="58"/>
      <c r="E272" s="194"/>
      <c r="F272" s="191"/>
      <c r="G272" s="191"/>
      <c r="H272" s="191"/>
      <c r="I272" s="223"/>
      <c r="J272" s="223"/>
      <c r="K272" s="191"/>
      <c r="M272" s="224"/>
      <c r="N272" s="225"/>
      <c r="O272" s="225"/>
    </row>
    <row r="273" ht="14.25" customHeight="1" spans="1:15">
      <c r="A273" s="58"/>
      <c r="E273" s="194"/>
      <c r="F273" s="191"/>
      <c r="G273" s="191"/>
      <c r="H273" s="191"/>
      <c r="I273" s="223"/>
      <c r="J273" s="223"/>
      <c r="K273" s="191"/>
      <c r="M273" s="224"/>
      <c r="N273" s="225"/>
      <c r="O273" s="225"/>
    </row>
    <row r="274" ht="14.25" customHeight="1" spans="1:15">
      <c r="A274" s="58"/>
      <c r="E274" s="194"/>
      <c r="F274" s="191"/>
      <c r="G274" s="191"/>
      <c r="H274" s="191"/>
      <c r="I274" s="223"/>
      <c r="J274" s="223"/>
      <c r="K274" s="191"/>
      <c r="M274" s="224"/>
      <c r="N274" s="225"/>
      <c r="O274" s="225"/>
    </row>
    <row r="275" ht="14.25" customHeight="1" spans="1:15">
      <c r="A275" s="58"/>
      <c r="E275" s="194"/>
      <c r="F275" s="191"/>
      <c r="G275" s="191"/>
      <c r="H275" s="191"/>
      <c r="I275" s="223"/>
      <c r="J275" s="223"/>
      <c r="K275" s="191"/>
      <c r="M275" s="224"/>
      <c r="N275" s="225"/>
      <c r="O275" s="225"/>
    </row>
    <row r="276" ht="14.25" customHeight="1" spans="1:15">
      <c r="A276" s="58"/>
      <c r="E276" s="194"/>
      <c r="F276" s="191"/>
      <c r="G276" s="191"/>
      <c r="H276" s="191"/>
      <c r="I276" s="223"/>
      <c r="J276" s="223"/>
      <c r="K276" s="191"/>
      <c r="M276" s="224"/>
      <c r="N276" s="225"/>
      <c r="O276" s="225"/>
    </row>
    <row r="277" ht="14.25" customHeight="1" spans="1:15">
      <c r="A277" s="58"/>
      <c r="E277" s="194"/>
      <c r="F277" s="191"/>
      <c r="G277" s="191"/>
      <c r="H277" s="191"/>
      <c r="I277" s="223"/>
      <c r="J277" s="223"/>
      <c r="K277" s="191"/>
      <c r="M277" s="224"/>
      <c r="N277" s="225"/>
      <c r="O277" s="225"/>
    </row>
    <row r="278" ht="14.25" customHeight="1" spans="1:15">
      <c r="A278" s="58"/>
      <c r="E278" s="194"/>
      <c r="F278" s="191"/>
      <c r="G278" s="191"/>
      <c r="H278" s="191"/>
      <c r="I278" s="223"/>
      <c r="J278" s="223"/>
      <c r="K278" s="191"/>
      <c r="M278" s="224"/>
      <c r="N278" s="225"/>
      <c r="O278" s="225"/>
    </row>
    <row r="279" ht="14.25" customHeight="1" spans="1:15">
      <c r="A279" s="58"/>
      <c r="E279" s="194"/>
      <c r="F279" s="191"/>
      <c r="G279" s="191"/>
      <c r="H279" s="191"/>
      <c r="I279" s="223"/>
      <c r="J279" s="223"/>
      <c r="K279" s="191"/>
      <c r="M279" s="224"/>
      <c r="N279" s="225"/>
      <c r="O279" s="225"/>
    </row>
    <row r="280" ht="14.25" customHeight="1" spans="1:15">
      <c r="A280" s="58"/>
      <c r="E280" s="194"/>
      <c r="F280" s="191"/>
      <c r="G280" s="191"/>
      <c r="H280" s="191"/>
      <c r="I280" s="223"/>
      <c r="J280" s="223"/>
      <c r="K280" s="191"/>
      <c r="M280" s="224"/>
      <c r="N280" s="225"/>
      <c r="O280" s="225"/>
    </row>
    <row r="281" ht="14.25" customHeight="1" spans="1:15">
      <c r="A281" s="58"/>
      <c r="E281" s="194"/>
      <c r="F281" s="191"/>
      <c r="G281" s="191"/>
      <c r="H281" s="191"/>
      <c r="I281" s="223"/>
      <c r="J281" s="223"/>
      <c r="K281" s="191"/>
      <c r="M281" s="224"/>
      <c r="N281" s="225"/>
      <c r="O281" s="225"/>
    </row>
    <row r="282" ht="14.25" customHeight="1" spans="1:15">
      <c r="A282" s="58"/>
      <c r="E282" s="194"/>
      <c r="F282" s="191"/>
      <c r="G282" s="191"/>
      <c r="H282" s="191"/>
      <c r="I282" s="223"/>
      <c r="J282" s="223"/>
      <c r="K282" s="191"/>
      <c r="M282" s="224"/>
      <c r="N282" s="225"/>
      <c r="O282" s="225"/>
    </row>
    <row r="283" ht="14.25" customHeight="1" spans="1:15">
      <c r="A283" s="58"/>
      <c r="E283" s="194"/>
      <c r="F283" s="191"/>
      <c r="G283" s="191"/>
      <c r="H283" s="191"/>
      <c r="I283" s="223"/>
      <c r="J283" s="223"/>
      <c r="K283" s="191"/>
      <c r="M283" s="224"/>
      <c r="N283" s="225"/>
      <c r="O283" s="225"/>
    </row>
    <row r="284" ht="14.25" customHeight="1" spans="1:15">
      <c r="A284" s="58"/>
      <c r="E284" s="194"/>
      <c r="F284" s="191"/>
      <c r="G284" s="191"/>
      <c r="H284" s="191"/>
      <c r="I284" s="223"/>
      <c r="J284" s="223"/>
      <c r="K284" s="191"/>
      <c r="M284" s="224"/>
      <c r="N284" s="225"/>
      <c r="O284" s="225"/>
    </row>
    <row r="285" ht="14.25" customHeight="1" spans="1:15">
      <c r="A285" s="58"/>
      <c r="E285" s="194"/>
      <c r="F285" s="191"/>
      <c r="G285" s="191"/>
      <c r="H285" s="191"/>
      <c r="I285" s="223"/>
      <c r="J285" s="223"/>
      <c r="K285" s="191"/>
      <c r="M285" s="224"/>
      <c r="N285" s="225"/>
      <c r="O285" s="225"/>
    </row>
    <row r="286" ht="14.25" customHeight="1" spans="1:15">
      <c r="A286" s="58"/>
      <c r="E286" s="194"/>
      <c r="F286" s="191"/>
      <c r="G286" s="191"/>
      <c r="H286" s="191"/>
      <c r="I286" s="223"/>
      <c r="J286" s="223"/>
      <c r="K286" s="191"/>
      <c r="M286" s="224"/>
      <c r="N286" s="225"/>
      <c r="O286" s="225"/>
    </row>
    <row r="287" ht="14.25" customHeight="1" spans="1:15">
      <c r="A287" s="58"/>
      <c r="E287" s="194"/>
      <c r="F287" s="191"/>
      <c r="G287" s="191"/>
      <c r="H287" s="191"/>
      <c r="I287" s="223"/>
      <c r="J287" s="223"/>
      <c r="K287" s="191"/>
      <c r="M287" s="224"/>
      <c r="N287" s="225"/>
      <c r="O287" s="225"/>
    </row>
    <row r="288" ht="14.25" customHeight="1" spans="1:15">
      <c r="A288" s="58"/>
      <c r="E288" s="194"/>
      <c r="F288" s="191"/>
      <c r="G288" s="191"/>
      <c r="H288" s="191"/>
      <c r="I288" s="223"/>
      <c r="J288" s="223"/>
      <c r="K288" s="191"/>
      <c r="M288" s="224"/>
      <c r="N288" s="225"/>
      <c r="O288" s="225"/>
    </row>
    <row r="289" ht="14.25" customHeight="1" spans="1:15">
      <c r="A289" s="58"/>
      <c r="E289" s="194"/>
      <c r="F289" s="191"/>
      <c r="G289" s="191"/>
      <c r="H289" s="191"/>
      <c r="I289" s="223"/>
      <c r="J289" s="223"/>
      <c r="K289" s="191"/>
      <c r="M289" s="224"/>
      <c r="N289" s="225"/>
      <c r="O289" s="225"/>
    </row>
    <row r="290" ht="14.25" customHeight="1" spans="1:15">
      <c r="A290" s="58"/>
      <c r="E290" s="194"/>
      <c r="F290" s="191"/>
      <c r="G290" s="191"/>
      <c r="H290" s="191"/>
      <c r="I290" s="223"/>
      <c r="J290" s="223"/>
      <c r="K290" s="191"/>
      <c r="M290" s="224"/>
      <c r="N290" s="225"/>
      <c r="O290" s="225"/>
    </row>
    <row r="291" ht="14.25" customHeight="1" spans="1:15">
      <c r="A291" s="58"/>
      <c r="E291" s="194"/>
      <c r="F291" s="191"/>
      <c r="G291" s="191"/>
      <c r="H291" s="191"/>
      <c r="I291" s="223"/>
      <c r="J291" s="223"/>
      <c r="K291" s="191"/>
      <c r="M291" s="224"/>
      <c r="N291" s="225"/>
      <c r="O291" s="225"/>
    </row>
    <row r="292" ht="14.25" customHeight="1" spans="1:15">
      <c r="A292" s="58"/>
      <c r="E292" s="194"/>
      <c r="F292" s="191"/>
      <c r="G292" s="191"/>
      <c r="H292" s="191"/>
      <c r="I292" s="223"/>
      <c r="J292" s="223"/>
      <c r="K292" s="191"/>
      <c r="M292" s="224"/>
      <c r="N292" s="225"/>
      <c r="O292" s="225"/>
    </row>
    <row r="293" ht="14.25" customHeight="1" spans="1:15">
      <c r="A293" s="58"/>
      <c r="E293" s="194"/>
      <c r="F293" s="191"/>
      <c r="G293" s="191"/>
      <c r="H293" s="191"/>
      <c r="I293" s="223"/>
      <c r="J293" s="223"/>
      <c r="K293" s="191"/>
      <c r="M293" s="224"/>
      <c r="N293" s="225"/>
      <c r="O293" s="225"/>
    </row>
    <row r="294" ht="14.25" customHeight="1" spans="1:15">
      <c r="A294" s="58"/>
      <c r="E294" s="194"/>
      <c r="F294" s="191"/>
      <c r="G294" s="191"/>
      <c r="H294" s="191"/>
      <c r="I294" s="223"/>
      <c r="J294" s="223"/>
      <c r="K294" s="191"/>
      <c r="M294" s="224"/>
      <c r="N294" s="225"/>
      <c r="O294" s="225"/>
    </row>
    <row r="295" ht="14.25" customHeight="1" spans="1:15">
      <c r="A295" s="58"/>
      <c r="E295" s="194"/>
      <c r="F295" s="191"/>
      <c r="G295" s="191"/>
      <c r="H295" s="191"/>
      <c r="I295" s="223"/>
      <c r="J295" s="223"/>
      <c r="K295" s="191"/>
      <c r="M295" s="224"/>
      <c r="N295" s="225"/>
      <c r="O295" s="225"/>
    </row>
    <row r="296" ht="14.25" customHeight="1" spans="1:15">
      <c r="A296" s="58"/>
      <c r="E296" s="194"/>
      <c r="F296" s="191"/>
      <c r="G296" s="191"/>
      <c r="H296" s="191"/>
      <c r="I296" s="223"/>
      <c r="J296" s="223"/>
      <c r="K296" s="191"/>
      <c r="M296" s="224"/>
      <c r="N296" s="225"/>
      <c r="O296" s="225"/>
    </row>
    <row r="297" ht="14.25" customHeight="1" spans="1:15">
      <c r="A297" s="58"/>
      <c r="E297" s="194"/>
      <c r="F297" s="191"/>
      <c r="G297" s="191"/>
      <c r="H297" s="191"/>
      <c r="I297" s="223"/>
      <c r="J297" s="223"/>
      <c r="K297" s="191"/>
      <c r="M297" s="224"/>
      <c r="N297" s="225"/>
      <c r="O297" s="225"/>
    </row>
    <row r="298" ht="14.25" customHeight="1" spans="1:15">
      <c r="A298" s="58"/>
      <c r="E298" s="194"/>
      <c r="F298" s="191"/>
      <c r="G298" s="191"/>
      <c r="H298" s="191"/>
      <c r="I298" s="223"/>
      <c r="J298" s="223"/>
      <c r="K298" s="191"/>
      <c r="M298" s="224"/>
      <c r="N298" s="225"/>
      <c r="O298" s="225"/>
    </row>
    <row r="299" ht="14.25" customHeight="1" spans="1:15">
      <c r="A299" s="58"/>
      <c r="E299" s="194"/>
      <c r="F299" s="191"/>
      <c r="G299" s="191"/>
      <c r="H299" s="191"/>
      <c r="I299" s="223"/>
      <c r="J299" s="223"/>
      <c r="K299" s="191"/>
      <c r="M299" s="224"/>
      <c r="N299" s="225"/>
      <c r="O299" s="225"/>
    </row>
    <row r="300" ht="14.25" customHeight="1" spans="1:15">
      <c r="A300" s="58"/>
      <c r="E300" s="194"/>
      <c r="F300" s="191"/>
      <c r="G300" s="191"/>
      <c r="H300" s="191"/>
      <c r="I300" s="223"/>
      <c r="J300" s="223"/>
      <c r="K300" s="191"/>
      <c r="M300" s="224"/>
      <c r="N300" s="225"/>
      <c r="O300" s="225"/>
    </row>
    <row r="301" ht="14.25" customHeight="1" spans="1:15">
      <c r="A301" s="58"/>
      <c r="E301" s="194"/>
      <c r="F301" s="191"/>
      <c r="G301" s="191"/>
      <c r="H301" s="191"/>
      <c r="I301" s="223"/>
      <c r="J301" s="223"/>
      <c r="K301" s="191"/>
      <c r="M301" s="224"/>
      <c r="N301" s="225"/>
      <c r="O301" s="225"/>
    </row>
    <row r="302" ht="14.25" customHeight="1" spans="1:15">
      <c r="A302" s="58"/>
      <c r="E302" s="194"/>
      <c r="F302" s="191"/>
      <c r="G302" s="191"/>
      <c r="H302" s="191"/>
      <c r="I302" s="223"/>
      <c r="J302" s="223"/>
      <c r="K302" s="191"/>
      <c r="M302" s="224"/>
      <c r="N302" s="225"/>
      <c r="O302" s="225"/>
    </row>
    <row r="303" ht="14.25" customHeight="1" spans="1:15">
      <c r="A303" s="58"/>
      <c r="E303" s="194"/>
      <c r="F303" s="191"/>
      <c r="G303" s="191"/>
      <c r="H303" s="191"/>
      <c r="I303" s="223"/>
      <c r="J303" s="223"/>
      <c r="K303" s="191"/>
      <c r="M303" s="224"/>
      <c r="N303" s="225"/>
      <c r="O303" s="225"/>
    </row>
    <row r="304" ht="14.25" customHeight="1" spans="1:15">
      <c r="A304" s="58"/>
      <c r="E304" s="194"/>
      <c r="F304" s="191"/>
      <c r="G304" s="191"/>
      <c r="H304" s="191"/>
      <c r="I304" s="223"/>
      <c r="J304" s="223"/>
      <c r="K304" s="191"/>
      <c r="M304" s="224"/>
      <c r="N304" s="225"/>
      <c r="O304" s="225"/>
    </row>
    <row r="305" ht="14.25" customHeight="1" spans="1:15">
      <c r="A305" s="58"/>
      <c r="E305" s="194"/>
      <c r="F305" s="191"/>
      <c r="G305" s="191"/>
      <c r="H305" s="191"/>
      <c r="I305" s="223"/>
      <c r="J305" s="223"/>
      <c r="K305" s="191"/>
      <c r="M305" s="224"/>
      <c r="N305" s="225"/>
      <c r="O305" s="225"/>
    </row>
    <row r="306" ht="14.25" customHeight="1" spans="1:15">
      <c r="A306" s="58"/>
      <c r="E306" s="194"/>
      <c r="F306" s="191"/>
      <c r="G306" s="191"/>
      <c r="H306" s="191"/>
      <c r="I306" s="223"/>
      <c r="J306" s="223"/>
      <c r="K306" s="191"/>
      <c r="M306" s="224"/>
      <c r="N306" s="225"/>
      <c r="O306" s="225"/>
    </row>
    <row r="307" ht="14.25" customHeight="1" spans="1:15">
      <c r="A307" s="58"/>
      <c r="E307" s="194"/>
      <c r="F307" s="191"/>
      <c r="G307" s="191"/>
      <c r="H307" s="191"/>
      <c r="I307" s="223"/>
      <c r="J307" s="223"/>
      <c r="K307" s="191"/>
      <c r="M307" s="224"/>
      <c r="N307" s="225"/>
      <c r="O307" s="225"/>
    </row>
    <row r="308" ht="14.25" customHeight="1" spans="1:15">
      <c r="A308" s="58"/>
      <c r="E308" s="194"/>
      <c r="F308" s="191"/>
      <c r="G308" s="191"/>
      <c r="H308" s="191"/>
      <c r="I308" s="223"/>
      <c r="J308" s="223"/>
      <c r="K308" s="191"/>
      <c r="M308" s="224"/>
      <c r="N308" s="225"/>
      <c r="O308" s="225"/>
    </row>
    <row r="309" ht="14.25" customHeight="1" spans="1:15">
      <c r="A309" s="58"/>
      <c r="E309" s="194"/>
      <c r="F309" s="191"/>
      <c r="G309" s="191"/>
      <c r="H309" s="191"/>
      <c r="I309" s="223"/>
      <c r="J309" s="223"/>
      <c r="K309" s="191"/>
      <c r="M309" s="224"/>
      <c r="N309" s="225"/>
      <c r="O309" s="225"/>
    </row>
    <row r="310" ht="14.25" customHeight="1" spans="1:15">
      <c r="A310" s="58"/>
      <c r="E310" s="194"/>
      <c r="F310" s="191"/>
      <c r="G310" s="191"/>
      <c r="H310" s="191"/>
      <c r="I310" s="223"/>
      <c r="J310" s="223"/>
      <c r="K310" s="191"/>
      <c r="M310" s="224"/>
      <c r="N310" s="225"/>
      <c r="O310" s="225"/>
    </row>
    <row r="311" ht="14.25" customHeight="1" spans="1:15">
      <c r="A311" s="58"/>
      <c r="E311" s="194"/>
      <c r="F311" s="191"/>
      <c r="G311" s="191"/>
      <c r="H311" s="191"/>
      <c r="I311" s="223"/>
      <c r="J311" s="223"/>
      <c r="K311" s="191"/>
      <c r="M311" s="224"/>
      <c r="N311" s="225"/>
      <c r="O311" s="225"/>
    </row>
    <row r="312" ht="14.25" customHeight="1" spans="1:15">
      <c r="A312" s="58"/>
      <c r="E312" s="194"/>
      <c r="F312" s="191"/>
      <c r="G312" s="191"/>
      <c r="H312" s="191"/>
      <c r="I312" s="223"/>
      <c r="J312" s="223"/>
      <c r="K312" s="191"/>
      <c r="M312" s="224"/>
      <c r="N312" s="225"/>
      <c r="O312" s="225"/>
    </row>
    <row r="313" ht="14.25" customHeight="1" spans="1:15">
      <c r="A313" s="58"/>
      <c r="E313" s="194"/>
      <c r="F313" s="191"/>
      <c r="G313" s="191"/>
      <c r="H313" s="191"/>
      <c r="I313" s="223"/>
      <c r="J313" s="223"/>
      <c r="K313" s="191"/>
      <c r="M313" s="224"/>
      <c r="N313" s="225"/>
      <c r="O313" s="225"/>
    </row>
    <row r="314" ht="14.25" customHeight="1" spans="1:15">
      <c r="A314" s="58"/>
      <c r="E314" s="194"/>
      <c r="F314" s="191"/>
      <c r="G314" s="191"/>
      <c r="H314" s="191"/>
      <c r="I314" s="223"/>
      <c r="J314" s="223"/>
      <c r="K314" s="191"/>
      <c r="M314" s="224"/>
      <c r="N314" s="225"/>
      <c r="O314" s="225"/>
    </row>
    <row r="315" ht="14.25" customHeight="1" spans="1:15">
      <c r="A315" s="58"/>
      <c r="E315" s="194"/>
      <c r="F315" s="191"/>
      <c r="G315" s="191"/>
      <c r="H315" s="191"/>
      <c r="I315" s="223"/>
      <c r="J315" s="223"/>
      <c r="K315" s="191"/>
      <c r="M315" s="224"/>
      <c r="N315" s="225"/>
      <c r="O315" s="225"/>
    </row>
    <row r="316" ht="14.25" customHeight="1" spans="1:15">
      <c r="A316" s="58"/>
      <c r="E316" s="194"/>
      <c r="F316" s="191"/>
      <c r="G316" s="191"/>
      <c r="H316" s="191"/>
      <c r="I316" s="223"/>
      <c r="J316" s="223"/>
      <c r="K316" s="191"/>
      <c r="M316" s="224"/>
      <c r="N316" s="225"/>
      <c r="O316" s="225"/>
    </row>
    <row r="317" ht="14.25" customHeight="1" spans="1:15">
      <c r="A317" s="58"/>
      <c r="E317" s="194"/>
      <c r="F317" s="191"/>
      <c r="G317" s="191"/>
      <c r="H317" s="191"/>
      <c r="I317" s="223"/>
      <c r="J317" s="223"/>
      <c r="K317" s="191"/>
      <c r="M317" s="224"/>
      <c r="N317" s="225"/>
      <c r="O317" s="225"/>
    </row>
    <row r="318" ht="14.25" customHeight="1" spans="1:15">
      <c r="A318" s="58"/>
      <c r="E318" s="194"/>
      <c r="F318" s="191"/>
      <c r="G318" s="191"/>
      <c r="H318" s="191"/>
      <c r="I318" s="223"/>
      <c r="J318" s="223"/>
      <c r="K318" s="191"/>
      <c r="M318" s="224"/>
      <c r="N318" s="225"/>
      <c r="O318" s="225"/>
    </row>
    <row r="319" ht="14.25" customHeight="1" spans="1:15">
      <c r="A319" s="58"/>
      <c r="E319" s="194"/>
      <c r="F319" s="191"/>
      <c r="G319" s="191"/>
      <c r="H319" s="191"/>
      <c r="I319" s="223"/>
      <c r="J319" s="223"/>
      <c r="K319" s="191"/>
      <c r="M319" s="224"/>
      <c r="N319" s="225"/>
      <c r="O319" s="225"/>
    </row>
    <row r="320" ht="14.25" customHeight="1" spans="1:15">
      <c r="A320" s="58"/>
      <c r="E320" s="194"/>
      <c r="F320" s="191"/>
      <c r="G320" s="191"/>
      <c r="H320" s="191"/>
      <c r="I320" s="223"/>
      <c r="J320" s="223"/>
      <c r="K320" s="191"/>
      <c r="M320" s="224"/>
      <c r="N320" s="225"/>
      <c r="O320" s="225"/>
    </row>
    <row r="321" ht="14.25" customHeight="1" spans="1:15">
      <c r="A321" s="58"/>
      <c r="E321" s="194"/>
      <c r="F321" s="191"/>
      <c r="G321" s="191"/>
      <c r="H321" s="191"/>
      <c r="I321" s="223"/>
      <c r="J321" s="223"/>
      <c r="K321" s="191"/>
      <c r="M321" s="224"/>
      <c r="N321" s="225"/>
      <c r="O321" s="225"/>
    </row>
    <row r="322" ht="14.25" customHeight="1" spans="1:15">
      <c r="A322" s="58"/>
      <c r="E322" s="194"/>
      <c r="F322" s="191"/>
      <c r="G322" s="191"/>
      <c r="H322" s="191"/>
      <c r="I322" s="223"/>
      <c r="J322" s="223"/>
      <c r="K322" s="191"/>
      <c r="M322" s="224"/>
      <c r="N322" s="225"/>
      <c r="O322" s="225"/>
    </row>
    <row r="323" ht="14.25" customHeight="1" spans="1:15">
      <c r="A323" s="58"/>
      <c r="E323" s="194"/>
      <c r="F323" s="191"/>
      <c r="G323" s="191"/>
      <c r="H323" s="191"/>
      <c r="I323" s="223"/>
      <c r="J323" s="223"/>
      <c r="K323" s="191"/>
      <c r="M323" s="224"/>
      <c r="N323" s="225"/>
      <c r="O323" s="225"/>
    </row>
    <row r="324" ht="14.25" customHeight="1" spans="1:15">
      <c r="A324" s="58"/>
      <c r="E324" s="194"/>
      <c r="F324" s="191"/>
      <c r="G324" s="191"/>
      <c r="H324" s="191"/>
      <c r="I324" s="223"/>
      <c r="J324" s="223"/>
      <c r="K324" s="191"/>
      <c r="M324" s="224"/>
      <c r="N324" s="225"/>
      <c r="O324" s="225"/>
    </row>
    <row r="325" ht="14.25" customHeight="1" spans="1:15">
      <c r="A325" s="58"/>
      <c r="E325" s="194"/>
      <c r="F325" s="191"/>
      <c r="G325" s="191"/>
      <c r="H325" s="191"/>
      <c r="I325" s="223"/>
      <c r="J325" s="223"/>
      <c r="K325" s="191"/>
      <c r="M325" s="224"/>
      <c r="N325" s="225"/>
      <c r="O325" s="225"/>
    </row>
    <row r="326" ht="14.25" customHeight="1" spans="1:15">
      <c r="A326" s="58"/>
      <c r="E326" s="194"/>
      <c r="F326" s="191"/>
      <c r="G326" s="191"/>
      <c r="H326" s="191"/>
      <c r="I326" s="223"/>
      <c r="J326" s="223"/>
      <c r="K326" s="191"/>
      <c r="M326" s="224"/>
      <c r="N326" s="225"/>
      <c r="O326" s="225"/>
    </row>
    <row r="327" ht="14.25" customHeight="1" spans="1:15">
      <c r="A327" s="58"/>
      <c r="E327" s="194"/>
      <c r="F327" s="191"/>
      <c r="G327" s="191"/>
      <c r="H327" s="191"/>
      <c r="I327" s="223"/>
      <c r="J327" s="223"/>
      <c r="K327" s="191"/>
      <c r="M327" s="224"/>
      <c r="N327" s="225"/>
      <c r="O327" s="225"/>
    </row>
    <row r="328" ht="14.25" customHeight="1" spans="1:15">
      <c r="A328" s="58"/>
      <c r="E328" s="194"/>
      <c r="F328" s="191"/>
      <c r="G328" s="191"/>
      <c r="H328" s="191"/>
      <c r="I328" s="223"/>
      <c r="J328" s="223"/>
      <c r="K328" s="191"/>
      <c r="M328" s="224"/>
      <c r="N328" s="225"/>
      <c r="O328" s="225"/>
    </row>
    <row r="329" ht="14.25" customHeight="1" spans="1:15">
      <c r="A329" s="58"/>
      <c r="E329" s="194"/>
      <c r="F329" s="191"/>
      <c r="G329" s="191"/>
      <c r="H329" s="191"/>
      <c r="I329" s="223"/>
      <c r="J329" s="223"/>
      <c r="K329" s="191"/>
      <c r="M329" s="224"/>
      <c r="N329" s="225"/>
      <c r="O329" s="225"/>
    </row>
    <row r="330" ht="14.25" customHeight="1" spans="1:15">
      <c r="A330" s="58"/>
      <c r="E330" s="194"/>
      <c r="F330" s="191"/>
      <c r="G330" s="191"/>
      <c r="H330" s="191"/>
      <c r="I330" s="223"/>
      <c r="J330" s="223"/>
      <c r="K330" s="191"/>
      <c r="M330" s="224"/>
      <c r="N330" s="225"/>
      <c r="O330" s="225"/>
    </row>
    <row r="331" ht="14.25" customHeight="1" spans="1:15">
      <c r="A331" s="58"/>
      <c r="E331" s="194"/>
      <c r="F331" s="191"/>
      <c r="G331" s="191"/>
      <c r="H331" s="191"/>
      <c r="I331" s="223"/>
      <c r="J331" s="223"/>
      <c r="K331" s="191"/>
      <c r="M331" s="224"/>
      <c r="N331" s="225"/>
      <c r="O331" s="225"/>
    </row>
    <row r="332" ht="14.25" customHeight="1" spans="1:15">
      <c r="A332" s="58"/>
      <c r="E332" s="194"/>
      <c r="F332" s="191"/>
      <c r="G332" s="191"/>
      <c r="H332" s="191"/>
      <c r="I332" s="223"/>
      <c r="J332" s="223"/>
      <c r="K332" s="191"/>
      <c r="M332" s="224"/>
      <c r="N332" s="225"/>
      <c r="O332" s="225"/>
    </row>
    <row r="333" ht="14.25" customHeight="1" spans="1:15">
      <c r="A333" s="58"/>
      <c r="E333" s="194"/>
      <c r="F333" s="191"/>
      <c r="G333" s="191"/>
      <c r="H333" s="191"/>
      <c r="I333" s="223"/>
      <c r="J333" s="223"/>
      <c r="K333" s="191"/>
      <c r="M333" s="224"/>
      <c r="N333" s="225"/>
      <c r="O333" s="225"/>
    </row>
    <row r="334" ht="14.25" customHeight="1" spans="1:15">
      <c r="A334" s="58"/>
      <c r="E334" s="194"/>
      <c r="F334" s="191"/>
      <c r="G334" s="191"/>
      <c r="H334" s="191"/>
      <c r="I334" s="223"/>
      <c r="J334" s="223"/>
      <c r="K334" s="191"/>
      <c r="M334" s="224"/>
      <c r="N334" s="225"/>
      <c r="O334" s="225"/>
    </row>
    <row r="335" ht="14.25" customHeight="1" spans="1:15">
      <c r="A335" s="58"/>
      <c r="E335" s="194"/>
      <c r="F335" s="191"/>
      <c r="G335" s="191"/>
      <c r="H335" s="191"/>
      <c r="I335" s="223"/>
      <c r="J335" s="223"/>
      <c r="K335" s="191"/>
      <c r="M335" s="224"/>
      <c r="N335" s="225"/>
      <c r="O335" s="225"/>
    </row>
    <row r="336" ht="14.25" customHeight="1" spans="1:15">
      <c r="A336" s="58"/>
      <c r="E336" s="194"/>
      <c r="F336" s="191"/>
      <c r="G336" s="191"/>
      <c r="H336" s="191"/>
      <c r="I336" s="223"/>
      <c r="J336" s="223"/>
      <c r="K336" s="191"/>
      <c r="M336" s="224"/>
      <c r="N336" s="225"/>
      <c r="O336" s="225"/>
    </row>
    <row r="337" ht="14.25" customHeight="1" spans="1:15">
      <c r="A337" s="58"/>
      <c r="E337" s="194"/>
      <c r="F337" s="191"/>
      <c r="G337" s="191"/>
      <c r="H337" s="191"/>
      <c r="I337" s="223"/>
      <c r="J337" s="223"/>
      <c r="K337" s="191"/>
      <c r="M337" s="224"/>
      <c r="N337" s="225"/>
      <c r="O337" s="225"/>
    </row>
    <row r="338" ht="14.25" customHeight="1" spans="1:15">
      <c r="A338" s="58"/>
      <c r="E338" s="194"/>
      <c r="F338" s="191"/>
      <c r="G338" s="191"/>
      <c r="H338" s="191"/>
      <c r="I338" s="223"/>
      <c r="J338" s="223"/>
      <c r="K338" s="191"/>
      <c r="M338" s="224"/>
      <c r="N338" s="225"/>
      <c r="O338" s="225"/>
    </row>
    <row r="339" ht="14.25" customHeight="1" spans="1:15">
      <c r="A339" s="58"/>
      <c r="E339" s="194"/>
      <c r="F339" s="191"/>
      <c r="G339" s="191"/>
      <c r="H339" s="191"/>
      <c r="I339" s="223"/>
      <c r="J339" s="223"/>
      <c r="K339" s="191"/>
      <c r="M339" s="224"/>
      <c r="N339" s="225"/>
      <c r="O339" s="225"/>
    </row>
    <row r="340" ht="14.25" customHeight="1" spans="1:15">
      <c r="A340" s="58"/>
      <c r="E340" s="194"/>
      <c r="F340" s="191"/>
      <c r="G340" s="191"/>
      <c r="H340" s="191"/>
      <c r="I340" s="223"/>
      <c r="J340" s="223"/>
      <c r="K340" s="191"/>
      <c r="M340" s="224"/>
      <c r="N340" s="225"/>
      <c r="O340" s="225"/>
    </row>
    <row r="341" ht="14.25" customHeight="1" spans="1:15">
      <c r="A341" s="58"/>
      <c r="E341" s="194"/>
      <c r="F341" s="191"/>
      <c r="G341" s="191"/>
      <c r="H341" s="191"/>
      <c r="I341" s="223"/>
      <c r="J341" s="223"/>
      <c r="K341" s="191"/>
      <c r="M341" s="224"/>
      <c r="N341" s="225"/>
      <c r="O341" s="225"/>
    </row>
    <row r="342" ht="14.25" customHeight="1" spans="1:15">
      <c r="A342" s="58"/>
      <c r="E342" s="194"/>
      <c r="F342" s="191"/>
      <c r="G342" s="191"/>
      <c r="H342" s="191"/>
      <c r="I342" s="223"/>
      <c r="J342" s="223"/>
      <c r="K342" s="191"/>
      <c r="M342" s="224"/>
      <c r="N342" s="225"/>
      <c r="O342" s="225"/>
    </row>
    <row r="343" ht="14.25" customHeight="1" spans="1:15">
      <c r="A343" s="58"/>
      <c r="E343" s="194"/>
      <c r="F343" s="191"/>
      <c r="G343" s="191"/>
      <c r="H343" s="191"/>
      <c r="I343" s="223"/>
      <c r="J343" s="223"/>
      <c r="K343" s="191"/>
      <c r="M343" s="224"/>
      <c r="N343" s="225"/>
      <c r="O343" s="225"/>
    </row>
    <row r="344" ht="14.25" customHeight="1" spans="1:15">
      <c r="A344" s="58"/>
      <c r="E344" s="194"/>
      <c r="F344" s="191"/>
      <c r="G344" s="191"/>
      <c r="H344" s="191"/>
      <c r="I344" s="223"/>
      <c r="J344" s="223"/>
      <c r="K344" s="191"/>
      <c r="M344" s="224"/>
      <c r="N344" s="225"/>
      <c r="O344" s="225"/>
    </row>
    <row r="345" ht="14.25" customHeight="1" spans="1:15">
      <c r="A345" s="58"/>
      <c r="E345" s="194"/>
      <c r="F345" s="191"/>
      <c r="G345" s="191"/>
      <c r="H345" s="191"/>
      <c r="I345" s="223"/>
      <c r="J345" s="223"/>
      <c r="K345" s="191"/>
      <c r="M345" s="224"/>
      <c r="N345" s="225"/>
      <c r="O345" s="225"/>
    </row>
    <row r="346" ht="14.25" customHeight="1" spans="1:15">
      <c r="A346" s="58"/>
      <c r="E346" s="194"/>
      <c r="F346" s="191"/>
      <c r="G346" s="191"/>
      <c r="H346" s="191"/>
      <c r="I346" s="223"/>
      <c r="J346" s="223"/>
      <c r="K346" s="191"/>
      <c r="M346" s="224"/>
      <c r="N346" s="225"/>
      <c r="O346" s="225"/>
    </row>
    <row r="347" ht="14.25" customHeight="1" spans="1:15">
      <c r="A347" s="58"/>
      <c r="E347" s="194"/>
      <c r="F347" s="191"/>
      <c r="G347" s="191"/>
      <c r="H347" s="191"/>
      <c r="I347" s="223"/>
      <c r="J347" s="223"/>
      <c r="K347" s="191"/>
      <c r="M347" s="224"/>
      <c r="N347" s="225"/>
      <c r="O347" s="225"/>
    </row>
    <row r="348" ht="14.25" customHeight="1" spans="1:15">
      <c r="A348" s="58"/>
      <c r="E348" s="194"/>
      <c r="F348" s="191"/>
      <c r="G348" s="191"/>
      <c r="H348" s="191"/>
      <c r="I348" s="223"/>
      <c r="J348" s="223"/>
      <c r="K348" s="191"/>
      <c r="M348" s="224"/>
      <c r="N348" s="225"/>
      <c r="O348" s="225"/>
    </row>
    <row r="349" ht="14.25" customHeight="1" spans="1:15">
      <c r="A349" s="58"/>
      <c r="E349" s="194"/>
      <c r="F349" s="191"/>
      <c r="G349" s="191"/>
      <c r="H349" s="191"/>
      <c r="I349" s="223"/>
      <c r="J349" s="223"/>
      <c r="K349" s="191"/>
      <c r="M349" s="224"/>
      <c r="N349" s="225"/>
      <c r="O349" s="225"/>
    </row>
    <row r="350" ht="14.25" customHeight="1" spans="1:15">
      <c r="A350" s="58"/>
      <c r="E350" s="194"/>
      <c r="F350" s="191"/>
      <c r="G350" s="191"/>
      <c r="H350" s="191"/>
      <c r="I350" s="223"/>
      <c r="J350" s="223"/>
      <c r="K350" s="191"/>
      <c r="M350" s="224"/>
      <c r="N350" s="225"/>
      <c r="O350" s="225"/>
    </row>
    <row r="351" ht="14.25" customHeight="1" spans="1:15">
      <c r="A351" s="58"/>
      <c r="E351" s="194"/>
      <c r="F351" s="191"/>
      <c r="G351" s="191"/>
      <c r="H351" s="191"/>
      <c r="I351" s="223"/>
      <c r="J351" s="223"/>
      <c r="K351" s="191"/>
      <c r="M351" s="224"/>
      <c r="N351" s="225"/>
      <c r="O351" s="225"/>
    </row>
    <row r="352" ht="14.25" customHeight="1" spans="1:15">
      <c r="A352" s="58"/>
      <c r="E352" s="194"/>
      <c r="F352" s="191"/>
      <c r="G352" s="191"/>
      <c r="H352" s="191"/>
      <c r="I352" s="223"/>
      <c r="J352" s="223"/>
      <c r="K352" s="191"/>
      <c r="M352" s="224"/>
      <c r="N352" s="225"/>
      <c r="O352" s="225"/>
    </row>
    <row r="353" ht="14.25" customHeight="1" spans="1:15">
      <c r="A353" s="58"/>
      <c r="E353" s="194"/>
      <c r="F353" s="191"/>
      <c r="G353" s="191"/>
      <c r="H353" s="191"/>
      <c r="I353" s="223"/>
      <c r="J353" s="223"/>
      <c r="K353" s="191"/>
      <c r="M353" s="224"/>
      <c r="N353" s="225"/>
      <c r="O353" s="225"/>
    </row>
    <row r="354" ht="14.25" customHeight="1" spans="1:15">
      <c r="A354" s="58"/>
      <c r="E354" s="194"/>
      <c r="F354" s="191"/>
      <c r="G354" s="191"/>
      <c r="H354" s="191"/>
      <c r="I354" s="223"/>
      <c r="J354" s="223"/>
      <c r="K354" s="191"/>
      <c r="M354" s="224"/>
      <c r="N354" s="225"/>
      <c r="O354" s="225"/>
    </row>
    <row r="355" ht="14.25" customHeight="1" spans="1:15">
      <c r="A355" s="58"/>
      <c r="E355" s="194"/>
      <c r="F355" s="191"/>
      <c r="G355" s="191"/>
      <c r="H355" s="191"/>
      <c r="I355" s="223"/>
      <c r="J355" s="223"/>
      <c r="K355" s="191"/>
      <c r="M355" s="224"/>
      <c r="N355" s="225"/>
      <c r="O355" s="225"/>
    </row>
    <row r="356" ht="14.25" customHeight="1" spans="1:15">
      <c r="A356" s="58"/>
      <c r="E356" s="194"/>
      <c r="F356" s="191"/>
      <c r="G356" s="191"/>
      <c r="H356" s="191"/>
      <c r="I356" s="223"/>
      <c r="J356" s="223"/>
      <c r="K356" s="191"/>
      <c r="M356" s="224"/>
      <c r="N356" s="225"/>
      <c r="O356" s="225"/>
    </row>
    <row r="357" ht="14.25" customHeight="1" spans="1:15">
      <c r="A357" s="58"/>
      <c r="E357" s="194"/>
      <c r="F357" s="191"/>
      <c r="G357" s="191"/>
      <c r="H357" s="191"/>
      <c r="I357" s="223"/>
      <c r="J357" s="223"/>
      <c r="K357" s="191"/>
      <c r="M357" s="224"/>
      <c r="N357" s="225"/>
      <c r="O357" s="225"/>
    </row>
    <row r="358" ht="14.25" customHeight="1" spans="1:15">
      <c r="A358" s="58"/>
      <c r="E358" s="194"/>
      <c r="F358" s="191"/>
      <c r="G358" s="191"/>
      <c r="H358" s="191"/>
      <c r="I358" s="223"/>
      <c r="J358" s="223"/>
      <c r="K358" s="191"/>
      <c r="M358" s="224"/>
      <c r="N358" s="225"/>
      <c r="O358" s="225"/>
    </row>
    <row r="359" ht="14.25" customHeight="1" spans="1:15">
      <c r="A359" s="58"/>
      <c r="E359" s="194"/>
      <c r="F359" s="191"/>
      <c r="G359" s="191"/>
      <c r="H359" s="191"/>
      <c r="I359" s="223"/>
      <c r="J359" s="223"/>
      <c r="K359" s="191"/>
      <c r="M359" s="224"/>
      <c r="N359" s="225"/>
      <c r="O359" s="225"/>
    </row>
    <row r="360" ht="14.25" customHeight="1" spans="1:15">
      <c r="A360" s="58"/>
      <c r="E360" s="194"/>
      <c r="F360" s="191"/>
      <c r="G360" s="191"/>
      <c r="H360" s="191"/>
      <c r="I360" s="223"/>
      <c r="J360" s="223"/>
      <c r="K360" s="191"/>
      <c r="M360" s="224"/>
      <c r="N360" s="225"/>
      <c r="O360" s="225"/>
    </row>
    <row r="361" ht="14.25" customHeight="1" spans="1:15">
      <c r="A361" s="58"/>
      <c r="E361" s="194"/>
      <c r="F361" s="191"/>
      <c r="G361" s="191"/>
      <c r="H361" s="191"/>
      <c r="I361" s="223"/>
      <c r="J361" s="223"/>
      <c r="K361" s="191"/>
      <c r="M361" s="224"/>
      <c r="N361" s="225"/>
      <c r="O361" s="225"/>
    </row>
    <row r="362" ht="14.25" customHeight="1" spans="1:15">
      <c r="A362" s="58"/>
      <c r="E362" s="194"/>
      <c r="F362" s="191"/>
      <c r="G362" s="191"/>
      <c r="H362" s="191"/>
      <c r="I362" s="223"/>
      <c r="J362" s="223"/>
      <c r="K362" s="191"/>
      <c r="M362" s="224"/>
      <c r="N362" s="225"/>
      <c r="O362" s="225"/>
    </row>
    <row r="363" ht="14.25" customHeight="1" spans="1:15">
      <c r="A363" s="58"/>
      <c r="E363" s="194"/>
      <c r="F363" s="191"/>
      <c r="G363" s="191"/>
      <c r="H363" s="191"/>
      <c r="I363" s="223"/>
      <c r="J363" s="223"/>
      <c r="K363" s="191"/>
      <c r="M363" s="224"/>
      <c r="N363" s="225"/>
      <c r="O363" s="225"/>
    </row>
    <row r="364" ht="14.25" customHeight="1" spans="1:15">
      <c r="A364" s="58"/>
      <c r="E364" s="194"/>
      <c r="F364" s="191"/>
      <c r="G364" s="191"/>
      <c r="H364" s="191"/>
      <c r="I364" s="223"/>
      <c r="J364" s="223"/>
      <c r="K364" s="191"/>
      <c r="M364" s="224"/>
      <c r="N364" s="225"/>
      <c r="O364" s="225"/>
    </row>
    <row r="365" ht="14.25" customHeight="1" spans="1:15">
      <c r="A365" s="58"/>
      <c r="E365" s="194"/>
      <c r="F365" s="191"/>
      <c r="G365" s="191"/>
      <c r="H365" s="191"/>
      <c r="I365" s="223"/>
      <c r="J365" s="223"/>
      <c r="K365" s="191"/>
      <c r="M365" s="224"/>
      <c r="N365" s="225"/>
      <c r="O365" s="225"/>
    </row>
    <row r="366" ht="14.25" customHeight="1" spans="1:15">
      <c r="A366" s="58"/>
      <c r="E366" s="194"/>
      <c r="F366" s="191"/>
      <c r="G366" s="191"/>
      <c r="H366" s="191"/>
      <c r="I366" s="223"/>
      <c r="J366" s="223"/>
      <c r="K366" s="191"/>
      <c r="M366" s="224"/>
      <c r="N366" s="225"/>
      <c r="O366" s="225"/>
    </row>
    <row r="367" ht="14.25" customHeight="1" spans="1:15">
      <c r="A367" s="58"/>
      <c r="E367" s="194"/>
      <c r="F367" s="191"/>
      <c r="G367" s="191"/>
      <c r="H367" s="191"/>
      <c r="I367" s="223"/>
      <c r="J367" s="223"/>
      <c r="K367" s="191"/>
      <c r="M367" s="224"/>
      <c r="N367" s="225"/>
      <c r="O367" s="225"/>
    </row>
    <row r="368" ht="14.25" customHeight="1" spans="1:15">
      <c r="A368" s="58"/>
      <c r="E368" s="194"/>
      <c r="F368" s="191"/>
      <c r="G368" s="191"/>
      <c r="H368" s="191"/>
      <c r="I368" s="223"/>
      <c r="J368" s="223"/>
      <c r="K368" s="191"/>
      <c r="M368" s="224"/>
      <c r="N368" s="225"/>
      <c r="O368" s="225"/>
    </row>
    <row r="369" ht="14.25" customHeight="1" spans="1:15">
      <c r="A369" s="58"/>
      <c r="E369" s="194"/>
      <c r="F369" s="191"/>
      <c r="G369" s="191"/>
      <c r="H369" s="191"/>
      <c r="I369" s="223"/>
      <c r="J369" s="223"/>
      <c r="K369" s="191"/>
      <c r="M369" s="224"/>
      <c r="N369" s="225"/>
      <c r="O369" s="225"/>
    </row>
    <row r="370" ht="14.25" customHeight="1" spans="1:15">
      <c r="A370" s="58"/>
      <c r="E370" s="194"/>
      <c r="F370" s="191"/>
      <c r="G370" s="191"/>
      <c r="H370" s="191"/>
      <c r="I370" s="223"/>
      <c r="J370" s="223"/>
      <c r="K370" s="191"/>
      <c r="M370" s="224"/>
      <c r="N370" s="225"/>
      <c r="O370" s="225"/>
    </row>
    <row r="371" ht="14.25" customHeight="1" spans="1:15">
      <c r="A371" s="58"/>
      <c r="E371" s="194"/>
      <c r="F371" s="191"/>
      <c r="G371" s="191"/>
      <c r="H371" s="191"/>
      <c r="I371" s="223"/>
      <c r="J371" s="223"/>
      <c r="K371" s="191"/>
      <c r="M371" s="224"/>
      <c r="N371" s="225"/>
      <c r="O371" s="225"/>
    </row>
    <row r="372" ht="14.25" customHeight="1" spans="1:15">
      <c r="A372" s="58"/>
      <c r="E372" s="194"/>
      <c r="F372" s="191"/>
      <c r="G372" s="191"/>
      <c r="H372" s="191"/>
      <c r="I372" s="223"/>
      <c r="J372" s="223"/>
      <c r="K372" s="191"/>
      <c r="M372" s="224"/>
      <c r="N372" s="225"/>
      <c r="O372" s="225"/>
    </row>
    <row r="373" ht="14.25" customHeight="1" spans="1:15">
      <c r="A373" s="58"/>
      <c r="E373" s="194"/>
      <c r="F373" s="191"/>
      <c r="G373" s="191"/>
      <c r="H373" s="191"/>
      <c r="I373" s="223"/>
      <c r="J373" s="223"/>
      <c r="K373" s="191"/>
      <c r="M373" s="224"/>
      <c r="N373" s="225"/>
      <c r="O373" s="225"/>
    </row>
    <row r="374" ht="14.25" customHeight="1" spans="1:15">
      <c r="A374" s="58"/>
      <c r="E374" s="194"/>
      <c r="F374" s="191"/>
      <c r="G374" s="191"/>
      <c r="H374" s="191"/>
      <c r="I374" s="223"/>
      <c r="J374" s="223"/>
      <c r="K374" s="191"/>
      <c r="M374" s="224"/>
      <c r="N374" s="225"/>
      <c r="O374" s="225"/>
    </row>
    <row r="375" ht="14.25" customHeight="1" spans="1:15">
      <c r="A375" s="58"/>
      <c r="E375" s="194"/>
      <c r="F375" s="191"/>
      <c r="G375" s="191"/>
      <c r="H375" s="191"/>
      <c r="I375" s="223"/>
      <c r="J375" s="223"/>
      <c r="K375" s="191"/>
      <c r="M375" s="224"/>
      <c r="N375" s="225"/>
      <c r="O375" s="225"/>
    </row>
    <row r="376" ht="14.25" customHeight="1" spans="1:15">
      <c r="A376" s="58"/>
      <c r="E376" s="194"/>
      <c r="F376" s="191"/>
      <c r="G376" s="191"/>
      <c r="H376" s="191"/>
      <c r="I376" s="223"/>
      <c r="J376" s="223"/>
      <c r="K376" s="191"/>
      <c r="M376" s="224"/>
      <c r="N376" s="225"/>
      <c r="O376" s="225"/>
    </row>
    <row r="377" ht="14.25" customHeight="1" spans="1:15">
      <c r="A377" s="58"/>
      <c r="E377" s="194"/>
      <c r="F377" s="191"/>
      <c r="G377" s="191"/>
      <c r="H377" s="191"/>
      <c r="I377" s="223"/>
      <c r="J377" s="223"/>
      <c r="K377" s="191"/>
      <c r="M377" s="224"/>
      <c r="N377" s="225"/>
      <c r="O377" s="225"/>
    </row>
    <row r="378" ht="14.25" customHeight="1" spans="1:15">
      <c r="A378" s="58"/>
      <c r="E378" s="194"/>
      <c r="F378" s="191"/>
      <c r="G378" s="191"/>
      <c r="H378" s="191"/>
      <c r="I378" s="223"/>
      <c r="J378" s="223"/>
      <c r="K378" s="191"/>
      <c r="M378" s="224"/>
      <c r="N378" s="225"/>
      <c r="O378" s="225"/>
    </row>
    <row r="379" ht="14.25" customHeight="1" spans="1:15">
      <c r="A379" s="58"/>
      <c r="E379" s="194"/>
      <c r="F379" s="191"/>
      <c r="G379" s="191"/>
      <c r="H379" s="191"/>
      <c r="I379" s="223"/>
      <c r="J379" s="223"/>
      <c r="K379" s="191"/>
      <c r="M379" s="224"/>
      <c r="N379" s="225"/>
      <c r="O379" s="225"/>
    </row>
    <row r="380" ht="14.25" customHeight="1" spans="1:15">
      <c r="A380" s="58"/>
      <c r="E380" s="194"/>
      <c r="F380" s="191"/>
      <c r="G380" s="191"/>
      <c r="H380" s="191"/>
      <c r="I380" s="223"/>
      <c r="J380" s="223"/>
      <c r="K380" s="191"/>
      <c r="M380" s="224"/>
      <c r="N380" s="225"/>
      <c r="O380" s="225"/>
    </row>
    <row r="381" ht="14.25" customHeight="1" spans="1:15">
      <c r="A381" s="58"/>
      <c r="E381" s="194"/>
      <c r="F381" s="191"/>
      <c r="G381" s="191"/>
      <c r="H381" s="191"/>
      <c r="I381" s="223"/>
      <c r="J381" s="223"/>
      <c r="K381" s="191"/>
      <c r="M381" s="224"/>
      <c r="N381" s="225"/>
      <c r="O381" s="225"/>
    </row>
    <row r="382" ht="14.25" customHeight="1" spans="1:15">
      <c r="A382" s="58"/>
      <c r="E382" s="194"/>
      <c r="F382" s="191"/>
      <c r="G382" s="191"/>
      <c r="H382" s="191"/>
      <c r="I382" s="223"/>
      <c r="J382" s="223"/>
      <c r="K382" s="191"/>
      <c r="M382" s="224"/>
      <c r="N382" s="225"/>
      <c r="O382" s="225"/>
    </row>
    <row r="383" ht="14.25" customHeight="1" spans="1:15">
      <c r="A383" s="58"/>
      <c r="E383" s="194"/>
      <c r="F383" s="191"/>
      <c r="G383" s="191"/>
      <c r="H383" s="191"/>
      <c r="I383" s="223"/>
      <c r="J383" s="223"/>
      <c r="K383" s="191"/>
      <c r="M383" s="224"/>
      <c r="N383" s="225"/>
      <c r="O383" s="225"/>
    </row>
    <row r="384" ht="14.25" customHeight="1" spans="1:15">
      <c r="A384" s="58"/>
      <c r="E384" s="194"/>
      <c r="F384" s="191"/>
      <c r="G384" s="191"/>
      <c r="H384" s="191"/>
      <c r="I384" s="223"/>
      <c r="J384" s="223"/>
      <c r="K384" s="191"/>
      <c r="M384" s="224"/>
      <c r="N384" s="225"/>
      <c r="O384" s="225"/>
    </row>
    <row r="385" ht="14.25" customHeight="1" spans="1:15">
      <c r="A385" s="58"/>
      <c r="E385" s="194"/>
      <c r="F385" s="191"/>
      <c r="G385" s="191"/>
      <c r="H385" s="191"/>
      <c r="I385" s="223"/>
      <c r="J385" s="223"/>
      <c r="K385" s="191"/>
      <c r="M385" s="224"/>
      <c r="N385" s="225"/>
      <c r="O385" s="225"/>
    </row>
    <row r="386" ht="14.25" customHeight="1" spans="1:15">
      <c r="A386" s="58"/>
      <c r="E386" s="194"/>
      <c r="F386" s="191"/>
      <c r="G386" s="191"/>
      <c r="H386" s="191"/>
      <c r="I386" s="223"/>
      <c r="J386" s="223"/>
      <c r="K386" s="191"/>
      <c r="M386" s="224"/>
      <c r="N386" s="225"/>
      <c r="O386" s="225"/>
    </row>
    <row r="387" ht="14.25" customHeight="1" spans="1:15">
      <c r="A387" s="58"/>
      <c r="E387" s="194"/>
      <c r="F387" s="191"/>
      <c r="G387" s="191"/>
      <c r="H387" s="191"/>
      <c r="I387" s="223"/>
      <c r="J387" s="223"/>
      <c r="K387" s="191"/>
      <c r="M387" s="224"/>
      <c r="N387" s="225"/>
      <c r="O387" s="225"/>
    </row>
    <row r="388" ht="14.25" customHeight="1" spans="1:15">
      <c r="A388" s="58"/>
      <c r="E388" s="194"/>
      <c r="F388" s="191"/>
      <c r="G388" s="191"/>
      <c r="H388" s="191"/>
      <c r="I388" s="223"/>
      <c r="J388" s="223"/>
      <c r="K388" s="191"/>
      <c r="M388" s="224"/>
      <c r="N388" s="225"/>
      <c r="O388" s="225"/>
    </row>
    <row r="389" ht="14.25" customHeight="1" spans="1:15">
      <c r="A389" s="58"/>
      <c r="E389" s="194"/>
      <c r="F389" s="191"/>
      <c r="G389" s="191"/>
      <c r="H389" s="191"/>
      <c r="I389" s="223"/>
      <c r="J389" s="223"/>
      <c r="K389" s="191"/>
      <c r="M389" s="224"/>
      <c r="N389" s="225"/>
      <c r="O389" s="225"/>
    </row>
    <row r="390" ht="14.25" customHeight="1" spans="1:15">
      <c r="A390" s="58"/>
      <c r="E390" s="194"/>
      <c r="F390" s="191"/>
      <c r="G390" s="191"/>
      <c r="H390" s="191"/>
      <c r="I390" s="223"/>
      <c r="J390" s="223"/>
      <c r="K390" s="191"/>
      <c r="M390" s="224"/>
      <c r="N390" s="225"/>
      <c r="O390" s="225"/>
    </row>
    <row r="391" ht="14.25" customHeight="1" spans="1:15">
      <c r="A391" s="58"/>
      <c r="E391" s="194"/>
      <c r="F391" s="191"/>
      <c r="G391" s="191"/>
      <c r="H391" s="191"/>
      <c r="I391" s="223"/>
      <c r="J391" s="223"/>
      <c r="K391" s="191"/>
      <c r="M391" s="224"/>
      <c r="N391" s="225"/>
      <c r="O391" s="225"/>
    </row>
    <row r="392" ht="14.25" customHeight="1" spans="1:15">
      <c r="A392" s="58"/>
      <c r="E392" s="194"/>
      <c r="F392" s="191"/>
      <c r="G392" s="191"/>
      <c r="H392" s="191"/>
      <c r="I392" s="223"/>
      <c r="J392" s="223"/>
      <c r="K392" s="191"/>
      <c r="M392" s="224"/>
      <c r="N392" s="225"/>
      <c r="O392" s="225"/>
    </row>
    <row r="393" ht="14.25" customHeight="1" spans="1:15">
      <c r="A393" s="58"/>
      <c r="E393" s="194"/>
      <c r="F393" s="191"/>
      <c r="G393" s="191"/>
      <c r="H393" s="191"/>
      <c r="I393" s="223"/>
      <c r="J393" s="223"/>
      <c r="K393" s="191"/>
      <c r="M393" s="224"/>
      <c r="N393" s="225"/>
      <c r="O393" s="225"/>
    </row>
    <row r="394" ht="14.25" customHeight="1" spans="1:15">
      <c r="A394" s="58"/>
      <c r="E394" s="194"/>
      <c r="F394" s="191"/>
      <c r="G394" s="191"/>
      <c r="H394" s="191"/>
      <c r="I394" s="223"/>
      <c r="J394" s="223"/>
      <c r="K394" s="191"/>
      <c r="M394" s="224"/>
      <c r="N394" s="225"/>
      <c r="O394" s="225"/>
    </row>
    <row r="395" ht="14.25" customHeight="1" spans="1:15">
      <c r="A395" s="58"/>
      <c r="E395" s="194"/>
      <c r="F395" s="191"/>
      <c r="G395" s="191"/>
      <c r="H395" s="191"/>
      <c r="I395" s="223"/>
      <c r="J395" s="223"/>
      <c r="K395" s="191"/>
      <c r="M395" s="224"/>
      <c r="N395" s="225"/>
      <c r="O395" s="225"/>
    </row>
    <row r="396" ht="14.25" customHeight="1" spans="1:15">
      <c r="A396" s="58"/>
      <c r="E396" s="194"/>
      <c r="F396" s="191"/>
      <c r="G396" s="191"/>
      <c r="H396" s="191"/>
      <c r="I396" s="223"/>
      <c r="J396" s="223"/>
      <c r="K396" s="191"/>
      <c r="M396" s="224"/>
      <c r="N396" s="225"/>
      <c r="O396" s="225"/>
    </row>
    <row r="397" ht="14.25" customHeight="1" spans="1:15">
      <c r="A397" s="58"/>
      <c r="E397" s="194"/>
      <c r="F397" s="191"/>
      <c r="G397" s="191"/>
      <c r="H397" s="191"/>
      <c r="I397" s="223"/>
      <c r="J397" s="223"/>
      <c r="K397" s="191"/>
      <c r="M397" s="224"/>
      <c r="N397" s="225"/>
      <c r="O397" s="225"/>
    </row>
    <row r="398" ht="14.25" customHeight="1" spans="1:15">
      <c r="A398" s="58"/>
      <c r="E398" s="194"/>
      <c r="F398" s="191"/>
      <c r="G398" s="191"/>
      <c r="H398" s="191"/>
      <c r="I398" s="223"/>
      <c r="J398" s="223"/>
      <c r="K398" s="191"/>
      <c r="M398" s="224"/>
      <c r="N398" s="225"/>
      <c r="O398" s="225"/>
    </row>
    <row r="399" ht="14.25" customHeight="1" spans="1:15">
      <c r="A399" s="58"/>
      <c r="E399" s="194"/>
      <c r="F399" s="191"/>
      <c r="G399" s="191"/>
      <c r="H399" s="191"/>
      <c r="I399" s="223"/>
      <c r="J399" s="223"/>
      <c r="K399" s="191"/>
      <c r="M399" s="224"/>
      <c r="N399" s="225"/>
      <c r="O399" s="225"/>
    </row>
    <row r="400" ht="14.25" customHeight="1" spans="1:15">
      <c r="A400" s="58"/>
      <c r="E400" s="194"/>
      <c r="F400" s="191"/>
      <c r="G400" s="191"/>
      <c r="H400" s="191"/>
      <c r="I400" s="223"/>
      <c r="J400" s="223"/>
      <c r="K400" s="191"/>
      <c r="M400" s="224"/>
      <c r="N400" s="225"/>
      <c r="O400" s="225"/>
    </row>
    <row r="401" ht="14.25" customHeight="1" spans="1:15">
      <c r="A401" s="58"/>
      <c r="E401" s="194"/>
      <c r="F401" s="191"/>
      <c r="G401" s="191"/>
      <c r="H401" s="191"/>
      <c r="I401" s="223"/>
      <c r="J401" s="223"/>
      <c r="K401" s="191"/>
      <c r="M401" s="224"/>
      <c r="N401" s="225"/>
      <c r="O401" s="225"/>
    </row>
    <row r="402" ht="14.25" customHeight="1" spans="1:15">
      <c r="A402" s="58"/>
      <c r="E402" s="194"/>
      <c r="F402" s="191"/>
      <c r="G402" s="191"/>
      <c r="H402" s="191"/>
      <c r="I402" s="223"/>
      <c r="J402" s="223"/>
      <c r="K402" s="191"/>
      <c r="M402" s="224"/>
      <c r="N402" s="225"/>
      <c r="O402" s="225"/>
    </row>
    <row r="403" ht="14.25" customHeight="1" spans="1:15">
      <c r="A403" s="58"/>
      <c r="E403" s="194"/>
      <c r="F403" s="191"/>
      <c r="G403" s="191"/>
      <c r="H403" s="191"/>
      <c r="I403" s="223"/>
      <c r="J403" s="223"/>
      <c r="K403" s="191"/>
      <c r="M403" s="224"/>
      <c r="N403" s="225"/>
      <c r="O403" s="225"/>
    </row>
    <row r="404" ht="14.25" customHeight="1" spans="1:15">
      <c r="A404" s="58"/>
      <c r="E404" s="194"/>
      <c r="F404" s="191"/>
      <c r="G404" s="191"/>
      <c r="H404" s="191"/>
      <c r="I404" s="223"/>
      <c r="J404" s="223"/>
      <c r="K404" s="191"/>
      <c r="M404" s="224"/>
      <c r="N404" s="225"/>
      <c r="O404" s="225"/>
    </row>
    <row r="405" ht="14.25" customHeight="1" spans="1:15">
      <c r="A405" s="58"/>
      <c r="E405" s="194"/>
      <c r="F405" s="191"/>
      <c r="G405" s="191"/>
      <c r="H405" s="191"/>
      <c r="I405" s="223"/>
      <c r="J405" s="223"/>
      <c r="K405" s="191"/>
      <c r="M405" s="224"/>
      <c r="N405" s="225"/>
      <c r="O405" s="225"/>
    </row>
    <row r="406" ht="14.25" customHeight="1" spans="1:15">
      <c r="A406" s="58"/>
      <c r="E406" s="194"/>
      <c r="F406" s="191"/>
      <c r="G406" s="191"/>
      <c r="H406" s="191"/>
      <c r="I406" s="223"/>
      <c r="J406" s="223"/>
      <c r="K406" s="191"/>
      <c r="M406" s="224"/>
      <c r="N406" s="225"/>
      <c r="O406" s="225"/>
    </row>
    <row r="407" ht="14.25" customHeight="1" spans="1:15">
      <c r="A407" s="58"/>
      <c r="E407" s="194"/>
      <c r="F407" s="191"/>
      <c r="G407" s="191"/>
      <c r="H407" s="191"/>
      <c r="I407" s="223"/>
      <c r="J407" s="223"/>
      <c r="K407" s="191"/>
      <c r="M407" s="224"/>
      <c r="N407" s="225"/>
      <c r="O407" s="225"/>
    </row>
    <row r="408" ht="14.25" customHeight="1" spans="1:15">
      <c r="A408" s="58"/>
      <c r="E408" s="194"/>
      <c r="F408" s="191"/>
      <c r="G408" s="191"/>
      <c r="H408" s="191"/>
      <c r="I408" s="223"/>
      <c r="J408" s="223"/>
      <c r="K408" s="191"/>
      <c r="M408" s="224"/>
      <c r="N408" s="225"/>
      <c r="O408" s="225"/>
    </row>
    <row r="409" ht="14.25" customHeight="1" spans="1:15">
      <c r="A409" s="58"/>
      <c r="E409" s="194"/>
      <c r="F409" s="191"/>
      <c r="G409" s="191"/>
      <c r="H409" s="191"/>
      <c r="I409" s="223"/>
      <c r="J409" s="223"/>
      <c r="K409" s="191"/>
      <c r="M409" s="224"/>
      <c r="N409" s="225"/>
      <c r="O409" s="225"/>
    </row>
    <row r="410" ht="14.25" customHeight="1" spans="1:15">
      <c r="A410" s="58"/>
      <c r="E410" s="194"/>
      <c r="F410" s="191"/>
      <c r="G410" s="191"/>
      <c r="H410" s="191"/>
      <c r="I410" s="223"/>
      <c r="J410" s="223"/>
      <c r="K410" s="191"/>
      <c r="M410" s="224"/>
      <c r="N410" s="225"/>
      <c r="O410" s="225"/>
    </row>
    <row r="411" ht="14.25" customHeight="1" spans="1:15">
      <c r="A411" s="58"/>
      <c r="E411" s="194"/>
      <c r="F411" s="191"/>
      <c r="G411" s="191"/>
      <c r="H411" s="191"/>
      <c r="I411" s="223"/>
      <c r="J411" s="223"/>
      <c r="K411" s="191"/>
      <c r="M411" s="224"/>
      <c r="N411" s="225"/>
      <c r="O411" s="225"/>
    </row>
    <row r="412" ht="14.25" customHeight="1" spans="1:15">
      <c r="A412" s="58"/>
      <c r="E412" s="194"/>
      <c r="F412" s="191"/>
      <c r="G412" s="191"/>
      <c r="H412" s="191"/>
      <c r="I412" s="223"/>
      <c r="J412" s="223"/>
      <c r="K412" s="191"/>
      <c r="M412" s="224"/>
      <c r="N412" s="225"/>
      <c r="O412" s="225"/>
    </row>
    <row r="413" ht="14.25" customHeight="1" spans="1:15">
      <c r="A413" s="58"/>
      <c r="E413" s="194"/>
      <c r="F413" s="191"/>
      <c r="G413" s="191"/>
      <c r="H413" s="191"/>
      <c r="I413" s="223"/>
      <c r="J413" s="223"/>
      <c r="K413" s="191"/>
      <c r="M413" s="224"/>
      <c r="N413" s="225"/>
      <c r="O413" s="225"/>
    </row>
    <row r="414" ht="14.25" customHeight="1" spans="1:15">
      <c r="A414" s="58"/>
      <c r="E414" s="194"/>
      <c r="F414" s="191"/>
      <c r="G414" s="191"/>
      <c r="H414" s="191"/>
      <c r="I414" s="223"/>
      <c r="J414" s="223"/>
      <c r="K414" s="191"/>
      <c r="M414" s="224"/>
      <c r="N414" s="225"/>
      <c r="O414" s="225"/>
    </row>
    <row r="415" ht="14.25" customHeight="1" spans="1:15">
      <c r="A415" s="58"/>
      <c r="E415" s="194"/>
      <c r="F415" s="191"/>
      <c r="G415" s="191"/>
      <c r="H415" s="191"/>
      <c r="I415" s="223"/>
      <c r="J415" s="223"/>
      <c r="K415" s="191"/>
      <c r="M415" s="224"/>
      <c r="N415" s="225"/>
      <c r="O415" s="225"/>
    </row>
    <row r="416" ht="14.25" customHeight="1" spans="1:15">
      <c r="A416" s="58"/>
      <c r="E416" s="194"/>
      <c r="F416" s="191"/>
      <c r="G416" s="191"/>
      <c r="H416" s="191"/>
      <c r="I416" s="223"/>
      <c r="J416" s="223"/>
      <c r="K416" s="191"/>
      <c r="M416" s="224"/>
      <c r="N416" s="225"/>
      <c r="O416" s="225"/>
    </row>
    <row r="417" ht="14.25" customHeight="1" spans="1:15">
      <c r="A417" s="58"/>
      <c r="E417" s="194"/>
      <c r="F417" s="191"/>
      <c r="G417" s="191"/>
      <c r="H417" s="191"/>
      <c r="I417" s="223"/>
      <c r="J417" s="223"/>
      <c r="K417" s="191"/>
      <c r="M417" s="224"/>
      <c r="N417" s="225"/>
      <c r="O417" s="225"/>
    </row>
    <row r="418" ht="15.75" customHeight="1" spans="5:15">
      <c r="E418" s="191"/>
      <c r="F418" s="191"/>
      <c r="G418" s="191"/>
      <c r="H418" s="191"/>
      <c r="I418" s="223"/>
      <c r="J418" s="223"/>
      <c r="K418" s="191"/>
      <c r="M418" s="224"/>
      <c r="N418" s="225"/>
      <c r="O418" s="225"/>
    </row>
    <row r="419" ht="15.75" customHeight="1" spans="5:15">
      <c r="E419" s="191"/>
      <c r="F419" s="191"/>
      <c r="G419" s="191"/>
      <c r="H419" s="191"/>
      <c r="I419" s="223"/>
      <c r="J419" s="223"/>
      <c r="K419" s="191"/>
      <c r="M419" s="224"/>
      <c r="N419" s="225"/>
      <c r="O419" s="225"/>
    </row>
    <row r="420" ht="15.75" customHeight="1" spans="5:15">
      <c r="E420" s="191"/>
      <c r="F420" s="191"/>
      <c r="G420" s="191"/>
      <c r="H420" s="191"/>
      <c r="I420" s="223"/>
      <c r="J420" s="223"/>
      <c r="K420" s="191"/>
      <c r="M420" s="224"/>
      <c r="N420" s="225"/>
      <c r="O420" s="225"/>
    </row>
    <row r="421" ht="15.75" customHeight="1" spans="5:15">
      <c r="E421" s="191"/>
      <c r="F421" s="191"/>
      <c r="G421" s="191"/>
      <c r="H421" s="191"/>
      <c r="I421" s="223"/>
      <c r="J421" s="223"/>
      <c r="K421" s="191"/>
      <c r="M421" s="224"/>
      <c r="N421" s="225"/>
      <c r="O421" s="225"/>
    </row>
    <row r="422" ht="15.75" customHeight="1" spans="5:15">
      <c r="E422" s="191"/>
      <c r="F422" s="191"/>
      <c r="G422" s="191"/>
      <c r="H422" s="191"/>
      <c r="I422" s="223"/>
      <c r="J422" s="223"/>
      <c r="K422" s="191"/>
      <c r="M422" s="224"/>
      <c r="N422" s="225"/>
      <c r="O422" s="225"/>
    </row>
    <row r="423" ht="15.75" customHeight="1" spans="5:15">
      <c r="E423" s="191"/>
      <c r="F423" s="191"/>
      <c r="G423" s="191"/>
      <c r="H423" s="191"/>
      <c r="I423" s="223"/>
      <c r="J423" s="223"/>
      <c r="K423" s="191"/>
      <c r="M423" s="224"/>
      <c r="N423" s="225"/>
      <c r="O423" s="225"/>
    </row>
    <row r="424" ht="15.75" customHeight="1" spans="5:15">
      <c r="E424" s="191"/>
      <c r="F424" s="191"/>
      <c r="G424" s="191"/>
      <c r="H424" s="191"/>
      <c r="I424" s="223"/>
      <c r="J424" s="223"/>
      <c r="K424" s="191"/>
      <c r="M424" s="224"/>
      <c r="N424" s="225"/>
      <c r="O424" s="225"/>
    </row>
    <row r="425" ht="15.75" customHeight="1" spans="5:15">
      <c r="E425" s="191"/>
      <c r="F425" s="191"/>
      <c r="G425" s="191"/>
      <c r="H425" s="191"/>
      <c r="I425" s="223"/>
      <c r="J425" s="223"/>
      <c r="K425" s="191"/>
      <c r="M425" s="224"/>
      <c r="N425" s="225"/>
      <c r="O425" s="225"/>
    </row>
    <row r="426" ht="15.75" customHeight="1" spans="5:15">
      <c r="E426" s="191"/>
      <c r="F426" s="191"/>
      <c r="G426" s="191"/>
      <c r="H426" s="191"/>
      <c r="I426" s="223"/>
      <c r="J426" s="223"/>
      <c r="K426" s="191"/>
      <c r="M426" s="224"/>
      <c r="N426" s="225"/>
      <c r="O426" s="225"/>
    </row>
    <row r="427" ht="15.75" customHeight="1" spans="5:15">
      <c r="E427" s="191"/>
      <c r="F427" s="191"/>
      <c r="G427" s="191"/>
      <c r="H427" s="191"/>
      <c r="I427" s="223"/>
      <c r="J427" s="223"/>
      <c r="K427" s="191"/>
      <c r="M427" s="224"/>
      <c r="N427" s="225"/>
      <c r="O427" s="225"/>
    </row>
    <row r="428" ht="15.75" customHeight="1" spans="5:15">
      <c r="E428" s="191"/>
      <c r="F428" s="191"/>
      <c r="G428" s="191"/>
      <c r="H428" s="191"/>
      <c r="I428" s="223"/>
      <c r="J428" s="223"/>
      <c r="K428" s="191"/>
      <c r="M428" s="224"/>
      <c r="N428" s="225"/>
      <c r="O428" s="225"/>
    </row>
    <row r="429" ht="15.75" customHeight="1" spans="5:15">
      <c r="E429" s="191"/>
      <c r="F429" s="191"/>
      <c r="G429" s="191"/>
      <c r="H429" s="191"/>
      <c r="I429" s="223"/>
      <c r="J429" s="223"/>
      <c r="K429" s="191"/>
      <c r="M429" s="224"/>
      <c r="N429" s="225"/>
      <c r="O429" s="225"/>
    </row>
    <row r="430" ht="15.75" customHeight="1" spans="5:15">
      <c r="E430" s="191"/>
      <c r="F430" s="191"/>
      <c r="G430" s="191"/>
      <c r="H430" s="191"/>
      <c r="I430" s="223"/>
      <c r="J430" s="223"/>
      <c r="K430" s="191"/>
      <c r="M430" s="224"/>
      <c r="N430" s="225"/>
      <c r="O430" s="225"/>
    </row>
    <row r="431" ht="15.75" customHeight="1" spans="5:15">
      <c r="E431" s="191"/>
      <c r="F431" s="191"/>
      <c r="G431" s="191"/>
      <c r="H431" s="191"/>
      <c r="I431" s="223"/>
      <c r="J431" s="223"/>
      <c r="K431" s="191"/>
      <c r="M431" s="224"/>
      <c r="N431" s="225"/>
      <c r="O431" s="225"/>
    </row>
    <row r="432" ht="15.75" customHeight="1" spans="5:15">
      <c r="E432" s="191"/>
      <c r="F432" s="191"/>
      <c r="G432" s="191"/>
      <c r="H432" s="191"/>
      <c r="I432" s="223"/>
      <c r="J432" s="223"/>
      <c r="K432" s="191"/>
      <c r="M432" s="224"/>
      <c r="N432" s="225"/>
      <c r="O432" s="225"/>
    </row>
    <row r="433" ht="15.75" customHeight="1" spans="5:15">
      <c r="E433" s="191"/>
      <c r="F433" s="191"/>
      <c r="G433" s="191"/>
      <c r="H433" s="191"/>
      <c r="I433" s="223"/>
      <c r="J433" s="223"/>
      <c r="K433" s="191"/>
      <c r="M433" s="224"/>
      <c r="N433" s="225"/>
      <c r="O433" s="225"/>
    </row>
    <row r="434" ht="15.75" customHeight="1" spans="5:15">
      <c r="E434" s="191"/>
      <c r="F434" s="191"/>
      <c r="G434" s="191"/>
      <c r="H434" s="191"/>
      <c r="I434" s="223"/>
      <c r="J434" s="223"/>
      <c r="K434" s="191"/>
      <c r="M434" s="224"/>
      <c r="N434" s="225"/>
      <c r="O434" s="225"/>
    </row>
    <row r="435" ht="15.75" customHeight="1" spans="5:15">
      <c r="E435" s="191"/>
      <c r="F435" s="191"/>
      <c r="G435" s="191"/>
      <c r="H435" s="191"/>
      <c r="I435" s="223"/>
      <c r="J435" s="223"/>
      <c r="K435" s="191"/>
      <c r="M435" s="224"/>
      <c r="N435" s="225"/>
      <c r="O435" s="225"/>
    </row>
    <row r="436" ht="15.75" customHeight="1" spans="5:15">
      <c r="E436" s="191"/>
      <c r="F436" s="191"/>
      <c r="G436" s="191"/>
      <c r="H436" s="191"/>
      <c r="I436" s="223"/>
      <c r="J436" s="223"/>
      <c r="K436" s="191"/>
      <c r="M436" s="224"/>
      <c r="N436" s="225"/>
      <c r="O436" s="225"/>
    </row>
    <row r="437" ht="15.75" customHeight="1" spans="5:15">
      <c r="E437" s="191"/>
      <c r="F437" s="191"/>
      <c r="G437" s="191"/>
      <c r="H437" s="191"/>
      <c r="I437" s="223"/>
      <c r="J437" s="223"/>
      <c r="K437" s="191"/>
      <c r="M437" s="224"/>
      <c r="N437" s="225"/>
      <c r="O437" s="225"/>
    </row>
    <row r="438" ht="15.75" customHeight="1" spans="5:15">
      <c r="E438" s="191"/>
      <c r="F438" s="191"/>
      <c r="G438" s="191"/>
      <c r="H438" s="191"/>
      <c r="I438" s="223"/>
      <c r="J438" s="223"/>
      <c r="K438" s="191"/>
      <c r="M438" s="224"/>
      <c r="N438" s="225"/>
      <c r="O438" s="225"/>
    </row>
    <row r="439" ht="15.75" customHeight="1" spans="5:15">
      <c r="E439" s="191"/>
      <c r="F439" s="191"/>
      <c r="G439" s="191"/>
      <c r="H439" s="191"/>
      <c r="I439" s="223"/>
      <c r="J439" s="223"/>
      <c r="K439" s="191"/>
      <c r="M439" s="224"/>
      <c r="N439" s="225"/>
      <c r="O439" s="225"/>
    </row>
    <row r="440" ht="15.75" customHeight="1" spans="5:15">
      <c r="E440" s="191"/>
      <c r="F440" s="191"/>
      <c r="G440" s="191"/>
      <c r="H440" s="191"/>
      <c r="I440" s="223"/>
      <c r="J440" s="223"/>
      <c r="K440" s="191"/>
      <c r="M440" s="224"/>
      <c r="N440" s="225"/>
      <c r="O440" s="225"/>
    </row>
    <row r="441" ht="15.75" customHeight="1" spans="5:15">
      <c r="E441" s="191"/>
      <c r="F441" s="191"/>
      <c r="G441" s="191"/>
      <c r="H441" s="191"/>
      <c r="I441" s="223"/>
      <c r="J441" s="223"/>
      <c r="K441" s="191"/>
      <c r="M441" s="224"/>
      <c r="N441" s="225"/>
      <c r="O441" s="225"/>
    </row>
    <row r="442" ht="15.75" customHeight="1" spans="5:15">
      <c r="E442" s="191"/>
      <c r="F442" s="191"/>
      <c r="G442" s="191"/>
      <c r="H442" s="191"/>
      <c r="I442" s="223"/>
      <c r="J442" s="223"/>
      <c r="K442" s="191"/>
      <c r="M442" s="224"/>
      <c r="N442" s="225"/>
      <c r="O442" s="225"/>
    </row>
    <row r="443" ht="15.75" customHeight="1" spans="5:15">
      <c r="E443" s="191"/>
      <c r="F443" s="191"/>
      <c r="G443" s="191"/>
      <c r="H443" s="191"/>
      <c r="I443" s="223"/>
      <c r="J443" s="223"/>
      <c r="K443" s="191"/>
      <c r="M443" s="224"/>
      <c r="N443" s="225"/>
      <c r="O443" s="225"/>
    </row>
    <row r="444" ht="15.75" customHeight="1" spans="5:15">
      <c r="E444" s="191"/>
      <c r="F444" s="191"/>
      <c r="G444" s="191"/>
      <c r="H444" s="191"/>
      <c r="I444" s="223"/>
      <c r="J444" s="223"/>
      <c r="K444" s="191"/>
      <c r="M444" s="224"/>
      <c r="N444" s="225"/>
      <c r="O444" s="225"/>
    </row>
    <row r="445" ht="15.75" customHeight="1" spans="5:15">
      <c r="E445" s="191"/>
      <c r="F445" s="191"/>
      <c r="G445" s="191"/>
      <c r="H445" s="191"/>
      <c r="I445" s="223"/>
      <c r="J445" s="223"/>
      <c r="K445" s="191"/>
      <c r="M445" s="224"/>
      <c r="N445" s="225"/>
      <c r="O445" s="225"/>
    </row>
    <row r="446" ht="15.75" customHeight="1" spans="5:15">
      <c r="E446" s="191"/>
      <c r="F446" s="191"/>
      <c r="G446" s="191"/>
      <c r="H446" s="191"/>
      <c r="I446" s="223"/>
      <c r="J446" s="223"/>
      <c r="K446" s="191"/>
      <c r="M446" s="224"/>
      <c r="N446" s="225"/>
      <c r="O446" s="225"/>
    </row>
    <row r="447" ht="15.75" customHeight="1" spans="5:15">
      <c r="E447" s="191"/>
      <c r="F447" s="191"/>
      <c r="G447" s="191"/>
      <c r="H447" s="191"/>
      <c r="I447" s="223"/>
      <c r="J447" s="223"/>
      <c r="K447" s="191"/>
      <c r="M447" s="224"/>
      <c r="N447" s="225"/>
      <c r="O447" s="225"/>
    </row>
    <row r="448" ht="15.75" customHeight="1" spans="5:15">
      <c r="E448" s="191"/>
      <c r="F448" s="191"/>
      <c r="G448" s="191"/>
      <c r="H448" s="191"/>
      <c r="I448" s="223"/>
      <c r="J448" s="223"/>
      <c r="K448" s="191"/>
      <c r="M448" s="224"/>
      <c r="N448" s="225"/>
      <c r="O448" s="225"/>
    </row>
    <row r="449" ht="15.75" customHeight="1" spans="5:15">
      <c r="E449" s="191"/>
      <c r="F449" s="191"/>
      <c r="G449" s="191"/>
      <c r="H449" s="191"/>
      <c r="I449" s="223"/>
      <c r="J449" s="223"/>
      <c r="K449" s="191"/>
      <c r="M449" s="224"/>
      <c r="N449" s="225"/>
      <c r="O449" s="225"/>
    </row>
    <row r="450" ht="15.75" customHeight="1" spans="5:15">
      <c r="E450" s="191"/>
      <c r="F450" s="191"/>
      <c r="G450" s="191"/>
      <c r="H450" s="191"/>
      <c r="I450" s="223"/>
      <c r="J450" s="223"/>
      <c r="K450" s="191"/>
      <c r="M450" s="224"/>
      <c r="N450" s="225"/>
      <c r="O450" s="225"/>
    </row>
    <row r="451" ht="15.75" customHeight="1" spans="5:15">
      <c r="E451" s="191"/>
      <c r="F451" s="191"/>
      <c r="G451" s="191"/>
      <c r="H451" s="191"/>
      <c r="I451" s="223"/>
      <c r="J451" s="223"/>
      <c r="K451" s="191"/>
      <c r="M451" s="224"/>
      <c r="N451" s="225"/>
      <c r="O451" s="225"/>
    </row>
    <row r="452" ht="15.75" customHeight="1" spans="5:15">
      <c r="E452" s="191"/>
      <c r="F452" s="191"/>
      <c r="G452" s="191"/>
      <c r="H452" s="191"/>
      <c r="I452" s="223"/>
      <c r="J452" s="223"/>
      <c r="K452" s="191"/>
      <c r="M452" s="224"/>
      <c r="N452" s="225"/>
      <c r="O452" s="225"/>
    </row>
    <row r="453" ht="15.75" customHeight="1" spans="5:15">
      <c r="E453" s="191"/>
      <c r="F453" s="191"/>
      <c r="G453" s="191"/>
      <c r="H453" s="191"/>
      <c r="I453" s="223"/>
      <c r="J453" s="223"/>
      <c r="K453" s="191"/>
      <c r="M453" s="224"/>
      <c r="N453" s="225"/>
      <c r="O453" s="225"/>
    </row>
    <row r="454" ht="15.75" customHeight="1" spans="5:15">
      <c r="E454" s="191"/>
      <c r="F454" s="191"/>
      <c r="G454" s="191"/>
      <c r="H454" s="191"/>
      <c r="I454" s="223"/>
      <c r="J454" s="223"/>
      <c r="K454" s="191"/>
      <c r="M454" s="224"/>
      <c r="N454" s="225"/>
      <c r="O454" s="225"/>
    </row>
    <row r="455" ht="15.75" customHeight="1" spans="5:15">
      <c r="E455" s="191"/>
      <c r="F455" s="191"/>
      <c r="G455" s="191"/>
      <c r="H455" s="191"/>
      <c r="I455" s="223"/>
      <c r="J455" s="223"/>
      <c r="K455" s="191"/>
      <c r="M455" s="224"/>
      <c r="N455" s="225"/>
      <c r="O455" s="225"/>
    </row>
    <row r="456" ht="15.75" customHeight="1" spans="5:15">
      <c r="E456" s="191"/>
      <c r="F456" s="191"/>
      <c r="G456" s="191"/>
      <c r="H456" s="191"/>
      <c r="I456" s="223"/>
      <c r="J456" s="223"/>
      <c r="K456" s="191"/>
      <c r="M456" s="224"/>
      <c r="N456" s="225"/>
      <c r="O456" s="225"/>
    </row>
    <row r="457" ht="15.75" customHeight="1" spans="5:15">
      <c r="E457" s="191"/>
      <c r="F457" s="191"/>
      <c r="G457" s="191"/>
      <c r="H457" s="191"/>
      <c r="I457" s="223"/>
      <c r="J457" s="223"/>
      <c r="K457" s="191"/>
      <c r="M457" s="224"/>
      <c r="N457" s="225"/>
      <c r="O457" s="225"/>
    </row>
    <row r="458" ht="15.75" customHeight="1" spans="5:15">
      <c r="E458" s="191"/>
      <c r="F458" s="191"/>
      <c r="G458" s="191"/>
      <c r="H458" s="191"/>
      <c r="I458" s="223"/>
      <c r="J458" s="223"/>
      <c r="K458" s="191"/>
      <c r="M458" s="224"/>
      <c r="N458" s="225"/>
      <c r="O458" s="225"/>
    </row>
    <row r="459" ht="15.75" customHeight="1" spans="5:15">
      <c r="E459" s="191"/>
      <c r="F459" s="191"/>
      <c r="G459" s="191"/>
      <c r="H459" s="191"/>
      <c r="I459" s="223"/>
      <c r="J459" s="223"/>
      <c r="K459" s="191"/>
      <c r="M459" s="224"/>
      <c r="N459" s="225"/>
      <c r="O459" s="225"/>
    </row>
    <row r="460" ht="15.75" customHeight="1" spans="5:15">
      <c r="E460" s="191"/>
      <c r="F460" s="191"/>
      <c r="G460" s="191"/>
      <c r="H460" s="191"/>
      <c r="I460" s="223"/>
      <c r="J460" s="223"/>
      <c r="K460" s="191"/>
      <c r="M460" s="224"/>
      <c r="N460" s="225"/>
      <c r="O460" s="225"/>
    </row>
    <row r="461" ht="15.75" customHeight="1" spans="5:15">
      <c r="E461" s="191"/>
      <c r="F461" s="191"/>
      <c r="G461" s="191"/>
      <c r="H461" s="191"/>
      <c r="I461" s="223"/>
      <c r="J461" s="223"/>
      <c r="K461" s="191"/>
      <c r="M461" s="224"/>
      <c r="N461" s="225"/>
      <c r="O461" s="225"/>
    </row>
    <row r="462" ht="15.75" customHeight="1" spans="5:15">
      <c r="E462" s="191"/>
      <c r="F462" s="191"/>
      <c r="G462" s="191"/>
      <c r="H462" s="191"/>
      <c r="I462" s="223"/>
      <c r="J462" s="223"/>
      <c r="K462" s="191"/>
      <c r="M462" s="224"/>
      <c r="N462" s="225"/>
      <c r="O462" s="225"/>
    </row>
    <row r="463" ht="15.75" customHeight="1" spans="5:15">
      <c r="E463" s="191"/>
      <c r="F463" s="191"/>
      <c r="G463" s="191"/>
      <c r="H463" s="191"/>
      <c r="I463" s="223"/>
      <c r="J463" s="223"/>
      <c r="K463" s="191"/>
      <c r="M463" s="224"/>
      <c r="N463" s="225"/>
      <c r="O463" s="225"/>
    </row>
    <row r="464" ht="15.75" customHeight="1" spans="5:15">
      <c r="E464" s="191"/>
      <c r="F464" s="191"/>
      <c r="G464" s="191"/>
      <c r="H464" s="191"/>
      <c r="I464" s="223"/>
      <c r="J464" s="223"/>
      <c r="K464" s="191"/>
      <c r="M464" s="224"/>
      <c r="N464" s="225"/>
      <c r="O464" s="225"/>
    </row>
    <row r="465" ht="15.75" customHeight="1" spans="5:15">
      <c r="E465" s="191"/>
      <c r="F465" s="191"/>
      <c r="G465" s="191"/>
      <c r="H465" s="191"/>
      <c r="I465" s="223"/>
      <c r="J465" s="223"/>
      <c r="K465" s="191"/>
      <c r="M465" s="224"/>
      <c r="N465" s="225"/>
      <c r="O465" s="225"/>
    </row>
    <row r="466" ht="15.75" customHeight="1" spans="5:15">
      <c r="E466" s="191"/>
      <c r="F466" s="191"/>
      <c r="G466" s="191"/>
      <c r="H466" s="191"/>
      <c r="I466" s="223"/>
      <c r="J466" s="223"/>
      <c r="K466" s="191"/>
      <c r="M466" s="224"/>
      <c r="N466" s="225"/>
      <c r="O466" s="225"/>
    </row>
    <row r="467" ht="15.75" customHeight="1" spans="5:15">
      <c r="E467" s="191"/>
      <c r="F467" s="191"/>
      <c r="G467" s="191"/>
      <c r="H467" s="191"/>
      <c r="I467" s="223"/>
      <c r="J467" s="223"/>
      <c r="K467" s="191"/>
      <c r="M467" s="224"/>
      <c r="N467" s="225"/>
      <c r="O467" s="225"/>
    </row>
    <row r="468" ht="15.75" customHeight="1" spans="5:15">
      <c r="E468" s="191"/>
      <c r="F468" s="191"/>
      <c r="G468" s="191"/>
      <c r="H468" s="191"/>
      <c r="I468" s="223"/>
      <c r="J468" s="223"/>
      <c r="K468" s="191"/>
      <c r="M468" s="224"/>
      <c r="N468" s="225"/>
      <c r="O468" s="225"/>
    </row>
    <row r="469" ht="15.75" customHeight="1" spans="5:15">
      <c r="E469" s="191"/>
      <c r="F469" s="191"/>
      <c r="G469" s="191"/>
      <c r="H469" s="191"/>
      <c r="I469" s="223"/>
      <c r="J469" s="223"/>
      <c r="K469" s="191"/>
      <c r="M469" s="224"/>
      <c r="N469" s="225"/>
      <c r="O469" s="225"/>
    </row>
    <row r="470" ht="15.75" customHeight="1" spans="5:15">
      <c r="E470" s="191"/>
      <c r="F470" s="191"/>
      <c r="G470" s="191"/>
      <c r="H470" s="191"/>
      <c r="I470" s="223"/>
      <c r="J470" s="223"/>
      <c r="K470" s="191"/>
      <c r="M470" s="224"/>
      <c r="N470" s="225"/>
      <c r="O470" s="225"/>
    </row>
    <row r="471" ht="15.75" customHeight="1" spans="5:15">
      <c r="E471" s="191"/>
      <c r="F471" s="191"/>
      <c r="G471" s="191"/>
      <c r="H471" s="191"/>
      <c r="I471" s="223"/>
      <c r="J471" s="223"/>
      <c r="K471" s="191"/>
      <c r="M471" s="224"/>
      <c r="N471" s="225"/>
      <c r="O471" s="225"/>
    </row>
    <row r="472" ht="15.75" customHeight="1" spans="5:15">
      <c r="E472" s="191"/>
      <c r="F472" s="191"/>
      <c r="G472" s="191"/>
      <c r="H472" s="191"/>
      <c r="I472" s="223"/>
      <c r="J472" s="223"/>
      <c r="K472" s="191"/>
      <c r="M472" s="224"/>
      <c r="N472" s="225"/>
      <c r="O472" s="225"/>
    </row>
    <row r="473" ht="15.75" customHeight="1" spans="5:15">
      <c r="E473" s="191"/>
      <c r="F473" s="191"/>
      <c r="G473" s="191"/>
      <c r="H473" s="191"/>
      <c r="I473" s="223"/>
      <c r="J473" s="223"/>
      <c r="K473" s="191"/>
      <c r="M473" s="224"/>
      <c r="N473" s="225"/>
      <c r="O473" s="225"/>
    </row>
    <row r="474" ht="15.75" customHeight="1" spans="5:15">
      <c r="E474" s="191"/>
      <c r="F474" s="191"/>
      <c r="G474" s="191"/>
      <c r="H474" s="191"/>
      <c r="I474" s="223"/>
      <c r="J474" s="223"/>
      <c r="K474" s="191"/>
      <c r="M474" s="224"/>
      <c r="N474" s="225"/>
      <c r="O474" s="225"/>
    </row>
    <row r="475" ht="15.75" customHeight="1" spans="5:15">
      <c r="E475" s="191"/>
      <c r="F475" s="191"/>
      <c r="G475" s="191"/>
      <c r="H475" s="191"/>
      <c r="I475" s="223"/>
      <c r="J475" s="223"/>
      <c r="K475" s="191"/>
      <c r="M475" s="224"/>
      <c r="N475" s="225"/>
      <c r="O475" s="225"/>
    </row>
    <row r="476" ht="15.75" customHeight="1" spans="5:15">
      <c r="E476" s="191"/>
      <c r="F476" s="191"/>
      <c r="G476" s="191"/>
      <c r="H476" s="191"/>
      <c r="I476" s="223"/>
      <c r="J476" s="223"/>
      <c r="K476" s="191"/>
      <c r="M476" s="224"/>
      <c r="N476" s="225"/>
      <c r="O476" s="225"/>
    </row>
    <row r="477" ht="15.75" customHeight="1" spans="5:15">
      <c r="E477" s="191"/>
      <c r="F477" s="191"/>
      <c r="G477" s="191"/>
      <c r="H477" s="191"/>
      <c r="I477" s="223"/>
      <c r="J477" s="223"/>
      <c r="K477" s="191"/>
      <c r="M477" s="224"/>
      <c r="N477" s="225"/>
      <c r="O477" s="225"/>
    </row>
    <row r="478" ht="15.75" customHeight="1" spans="5:15">
      <c r="E478" s="191"/>
      <c r="F478" s="191"/>
      <c r="G478" s="191"/>
      <c r="H478" s="191"/>
      <c r="I478" s="223"/>
      <c r="J478" s="223"/>
      <c r="K478" s="191"/>
      <c r="M478" s="224"/>
      <c r="N478" s="225"/>
      <c r="O478" s="225"/>
    </row>
    <row r="479" ht="15.75" customHeight="1" spans="5:15">
      <c r="E479" s="191"/>
      <c r="F479" s="191"/>
      <c r="G479" s="191"/>
      <c r="H479" s="191"/>
      <c r="I479" s="223"/>
      <c r="J479" s="223"/>
      <c r="K479" s="191"/>
      <c r="M479" s="224"/>
      <c r="N479" s="225"/>
      <c r="O479" s="225"/>
    </row>
    <row r="480" ht="15.75" customHeight="1" spans="5:15">
      <c r="E480" s="191"/>
      <c r="F480" s="191"/>
      <c r="G480" s="191"/>
      <c r="H480" s="191"/>
      <c r="I480" s="223"/>
      <c r="J480" s="223"/>
      <c r="K480" s="191"/>
      <c r="M480" s="224"/>
      <c r="N480" s="225"/>
      <c r="O480" s="225"/>
    </row>
    <row r="481" ht="15.75" customHeight="1" spans="5:15">
      <c r="E481" s="191"/>
      <c r="F481" s="191"/>
      <c r="G481" s="191"/>
      <c r="H481" s="191"/>
      <c r="I481" s="223"/>
      <c r="J481" s="223"/>
      <c r="K481" s="191"/>
      <c r="M481" s="224"/>
      <c r="N481" s="225"/>
      <c r="O481" s="225"/>
    </row>
    <row r="482" ht="15.75" customHeight="1" spans="5:15">
      <c r="E482" s="191"/>
      <c r="F482" s="191"/>
      <c r="G482" s="191"/>
      <c r="H482" s="191"/>
      <c r="I482" s="223"/>
      <c r="J482" s="223"/>
      <c r="K482" s="191"/>
      <c r="M482" s="224"/>
      <c r="N482" s="225"/>
      <c r="O482" s="225"/>
    </row>
    <row r="483" ht="15.75" customHeight="1" spans="5:15">
      <c r="E483" s="191"/>
      <c r="F483" s="191"/>
      <c r="G483" s="191"/>
      <c r="H483" s="191"/>
      <c r="I483" s="223"/>
      <c r="J483" s="223"/>
      <c r="K483" s="191"/>
      <c r="M483" s="224"/>
      <c r="N483" s="225"/>
      <c r="O483" s="225"/>
    </row>
    <row r="484" ht="15.75" customHeight="1" spans="5:15">
      <c r="E484" s="191"/>
      <c r="F484" s="191"/>
      <c r="G484" s="191"/>
      <c r="H484" s="191"/>
      <c r="I484" s="223"/>
      <c r="J484" s="223"/>
      <c r="K484" s="191"/>
      <c r="M484" s="224"/>
      <c r="N484" s="225"/>
      <c r="O484" s="225"/>
    </row>
    <row r="485" ht="15.75" customHeight="1" spans="5:15">
      <c r="E485" s="191"/>
      <c r="F485" s="191"/>
      <c r="G485" s="191"/>
      <c r="H485" s="191"/>
      <c r="I485" s="223"/>
      <c r="J485" s="223"/>
      <c r="K485" s="191"/>
      <c r="M485" s="224"/>
      <c r="N485" s="225"/>
      <c r="O485" s="225"/>
    </row>
    <row r="486" ht="15.75" customHeight="1" spans="5:15">
      <c r="E486" s="191"/>
      <c r="F486" s="191"/>
      <c r="G486" s="191"/>
      <c r="H486" s="191"/>
      <c r="I486" s="223"/>
      <c r="J486" s="223"/>
      <c r="K486" s="191"/>
      <c r="M486" s="224"/>
      <c r="N486" s="225"/>
      <c r="O486" s="225"/>
    </row>
    <row r="487" ht="15.75" customHeight="1" spans="5:15">
      <c r="E487" s="191"/>
      <c r="F487" s="191"/>
      <c r="G487" s="191"/>
      <c r="H487" s="191"/>
      <c r="I487" s="223"/>
      <c r="J487" s="223"/>
      <c r="K487" s="191"/>
      <c r="M487" s="224"/>
      <c r="N487" s="225"/>
      <c r="O487" s="225"/>
    </row>
    <row r="488" ht="15.75" customHeight="1" spans="5:15">
      <c r="E488" s="191"/>
      <c r="F488" s="191"/>
      <c r="G488" s="191"/>
      <c r="H488" s="191"/>
      <c r="I488" s="223"/>
      <c r="J488" s="223"/>
      <c r="K488" s="191"/>
      <c r="M488" s="224"/>
      <c r="N488" s="225"/>
      <c r="O488" s="225"/>
    </row>
    <row r="489" ht="15.75" customHeight="1" spans="5:15">
      <c r="E489" s="191"/>
      <c r="F489" s="191"/>
      <c r="G489" s="191"/>
      <c r="H489" s="191"/>
      <c r="I489" s="223"/>
      <c r="J489" s="223"/>
      <c r="K489" s="191"/>
      <c r="M489" s="224"/>
      <c r="N489" s="225"/>
      <c r="O489" s="225"/>
    </row>
    <row r="490" ht="15.75" customHeight="1" spans="5:15">
      <c r="E490" s="191"/>
      <c r="F490" s="191"/>
      <c r="G490" s="191"/>
      <c r="H490" s="191"/>
      <c r="I490" s="223"/>
      <c r="J490" s="223"/>
      <c r="K490" s="191"/>
      <c r="M490" s="224"/>
      <c r="N490" s="225"/>
      <c r="O490" s="225"/>
    </row>
    <row r="491" ht="15.75" customHeight="1" spans="5:15">
      <c r="E491" s="191"/>
      <c r="F491" s="191"/>
      <c r="G491" s="191"/>
      <c r="H491" s="191"/>
      <c r="I491" s="223"/>
      <c r="J491" s="223"/>
      <c r="K491" s="191"/>
      <c r="M491" s="224"/>
      <c r="N491" s="225"/>
      <c r="O491" s="225"/>
    </row>
    <row r="492" ht="15.75" customHeight="1" spans="5:15">
      <c r="E492" s="191"/>
      <c r="F492" s="191"/>
      <c r="G492" s="191"/>
      <c r="H492" s="191"/>
      <c r="I492" s="223"/>
      <c r="J492" s="223"/>
      <c r="K492" s="191"/>
      <c r="M492" s="224"/>
      <c r="N492" s="225"/>
      <c r="O492" s="225"/>
    </row>
    <row r="493" ht="15.75" customHeight="1" spans="5:15">
      <c r="E493" s="191"/>
      <c r="F493" s="191"/>
      <c r="G493" s="191"/>
      <c r="H493" s="191"/>
      <c r="I493" s="223"/>
      <c r="J493" s="223"/>
      <c r="K493" s="191"/>
      <c r="M493" s="224"/>
      <c r="N493" s="225"/>
      <c r="O493" s="225"/>
    </row>
    <row r="494" ht="15.75" customHeight="1" spans="5:15">
      <c r="E494" s="191"/>
      <c r="F494" s="191"/>
      <c r="G494" s="191"/>
      <c r="H494" s="191"/>
      <c r="I494" s="223"/>
      <c r="J494" s="223"/>
      <c r="K494" s="191"/>
      <c r="M494" s="224"/>
      <c r="N494" s="225"/>
      <c r="O494" s="225"/>
    </row>
    <row r="495" ht="15.75" customHeight="1" spans="5:15">
      <c r="E495" s="191"/>
      <c r="F495" s="191"/>
      <c r="G495" s="191"/>
      <c r="H495" s="191"/>
      <c r="I495" s="223"/>
      <c r="J495" s="223"/>
      <c r="K495" s="191"/>
      <c r="M495" s="224"/>
      <c r="N495" s="225"/>
      <c r="O495" s="225"/>
    </row>
    <row r="496" ht="15.75" customHeight="1" spans="5:15">
      <c r="E496" s="191"/>
      <c r="F496" s="191"/>
      <c r="G496" s="191"/>
      <c r="H496" s="191"/>
      <c r="I496" s="223"/>
      <c r="J496" s="223"/>
      <c r="K496" s="191"/>
      <c r="M496" s="224"/>
      <c r="N496" s="225"/>
      <c r="O496" s="225"/>
    </row>
    <row r="497" ht="15.75" customHeight="1" spans="5:15">
      <c r="E497" s="191"/>
      <c r="F497" s="191"/>
      <c r="G497" s="191"/>
      <c r="H497" s="191"/>
      <c r="I497" s="223"/>
      <c r="J497" s="223"/>
      <c r="K497" s="191"/>
      <c r="M497" s="224"/>
      <c r="N497" s="225"/>
      <c r="O497" s="225"/>
    </row>
    <row r="498" ht="15.75" customHeight="1" spans="5:15">
      <c r="E498" s="191"/>
      <c r="F498" s="191"/>
      <c r="G498" s="191"/>
      <c r="H498" s="191"/>
      <c r="I498" s="223"/>
      <c r="J498" s="223"/>
      <c r="K498" s="191"/>
      <c r="M498" s="224"/>
      <c r="N498" s="225"/>
      <c r="O498" s="225"/>
    </row>
    <row r="499" ht="15.75" customHeight="1" spans="5:15">
      <c r="E499" s="191"/>
      <c r="F499" s="191"/>
      <c r="G499" s="191"/>
      <c r="H499" s="191"/>
      <c r="I499" s="223"/>
      <c r="J499" s="223"/>
      <c r="K499" s="191"/>
      <c r="M499" s="224"/>
      <c r="N499" s="225"/>
      <c r="O499" s="225"/>
    </row>
    <row r="500" ht="15.75" customHeight="1" spans="5:15">
      <c r="E500" s="191"/>
      <c r="F500" s="191"/>
      <c r="G500" s="191"/>
      <c r="H500" s="191"/>
      <c r="I500" s="223"/>
      <c r="J500" s="223"/>
      <c r="K500" s="191"/>
      <c r="M500" s="224"/>
      <c r="N500" s="225"/>
      <c r="O500" s="225"/>
    </row>
    <row r="501" ht="15.75" customHeight="1" spans="5:15">
      <c r="E501" s="191"/>
      <c r="F501" s="191"/>
      <c r="G501" s="191"/>
      <c r="H501" s="191"/>
      <c r="I501" s="223"/>
      <c r="J501" s="223"/>
      <c r="K501" s="191"/>
      <c r="M501" s="224"/>
      <c r="N501" s="225"/>
      <c r="O501" s="225"/>
    </row>
    <row r="502" ht="15.75" customHeight="1" spans="5:15">
      <c r="E502" s="191"/>
      <c r="F502" s="191"/>
      <c r="G502" s="191"/>
      <c r="H502" s="191"/>
      <c r="I502" s="223"/>
      <c r="J502" s="223"/>
      <c r="K502" s="191"/>
      <c r="M502" s="224"/>
      <c r="N502" s="225"/>
      <c r="O502" s="225"/>
    </row>
    <row r="503" ht="15.75" customHeight="1" spans="5:15">
      <c r="E503" s="191"/>
      <c r="F503" s="191"/>
      <c r="G503" s="191"/>
      <c r="H503" s="191"/>
      <c r="I503" s="223"/>
      <c r="J503" s="223"/>
      <c r="K503" s="191"/>
      <c r="M503" s="224"/>
      <c r="N503" s="225"/>
      <c r="O503" s="225"/>
    </row>
    <row r="504" ht="15.75" customHeight="1" spans="5:15">
      <c r="E504" s="191"/>
      <c r="F504" s="191"/>
      <c r="G504" s="191"/>
      <c r="H504" s="191"/>
      <c r="I504" s="223"/>
      <c r="J504" s="223"/>
      <c r="K504" s="191"/>
      <c r="M504" s="224"/>
      <c r="N504" s="225"/>
      <c r="O504" s="225"/>
    </row>
    <row r="505" ht="15.75" customHeight="1" spans="5:15">
      <c r="E505" s="191"/>
      <c r="F505" s="191"/>
      <c r="G505" s="191"/>
      <c r="H505" s="191"/>
      <c r="I505" s="223"/>
      <c r="J505" s="223"/>
      <c r="K505" s="191"/>
      <c r="M505" s="224"/>
      <c r="N505" s="225"/>
      <c r="O505" s="225"/>
    </row>
    <row r="506" ht="15.75" customHeight="1" spans="5:15">
      <c r="E506" s="191"/>
      <c r="F506" s="191"/>
      <c r="G506" s="191"/>
      <c r="H506" s="191"/>
      <c r="I506" s="223"/>
      <c r="J506" s="223"/>
      <c r="K506" s="191"/>
      <c r="M506" s="224"/>
      <c r="N506" s="225"/>
      <c r="O506" s="225"/>
    </row>
    <row r="507" ht="15.75" customHeight="1" spans="5:15">
      <c r="E507" s="191"/>
      <c r="F507" s="191"/>
      <c r="G507" s="191"/>
      <c r="H507" s="191"/>
      <c r="I507" s="223"/>
      <c r="J507" s="223"/>
      <c r="K507" s="191"/>
      <c r="M507" s="224"/>
      <c r="N507" s="225"/>
      <c r="O507" s="225"/>
    </row>
    <row r="508" ht="15.75" customHeight="1" spans="5:15">
      <c r="E508" s="191"/>
      <c r="F508" s="191"/>
      <c r="G508" s="191"/>
      <c r="H508" s="191"/>
      <c r="I508" s="223"/>
      <c r="J508" s="223"/>
      <c r="K508" s="191"/>
      <c r="M508" s="224"/>
      <c r="N508" s="225"/>
      <c r="O508" s="225"/>
    </row>
    <row r="509" ht="15.75" customHeight="1" spans="5:15">
      <c r="E509" s="191"/>
      <c r="F509" s="191"/>
      <c r="G509" s="191"/>
      <c r="H509" s="191"/>
      <c r="I509" s="223"/>
      <c r="J509" s="223"/>
      <c r="K509" s="191"/>
      <c r="M509" s="224"/>
      <c r="N509" s="225"/>
      <c r="O509" s="225"/>
    </row>
    <row r="510" ht="15.75" customHeight="1" spans="5:15">
      <c r="E510" s="191"/>
      <c r="F510" s="191"/>
      <c r="G510" s="191"/>
      <c r="H510" s="191"/>
      <c r="I510" s="223"/>
      <c r="J510" s="223"/>
      <c r="K510" s="191"/>
      <c r="M510" s="224"/>
      <c r="N510" s="225"/>
      <c r="O510" s="225"/>
    </row>
    <row r="511" ht="15.75" customHeight="1" spans="5:15">
      <c r="E511" s="191"/>
      <c r="F511" s="191"/>
      <c r="G511" s="191"/>
      <c r="H511" s="191"/>
      <c r="I511" s="223"/>
      <c r="J511" s="223"/>
      <c r="K511" s="191"/>
      <c r="M511" s="224"/>
      <c r="N511" s="225"/>
      <c r="O511" s="225"/>
    </row>
    <row r="512" ht="15.75" customHeight="1" spans="5:15">
      <c r="E512" s="191"/>
      <c r="F512" s="191"/>
      <c r="G512" s="191"/>
      <c r="H512" s="191"/>
      <c r="I512" s="223"/>
      <c r="J512" s="223"/>
      <c r="K512" s="191"/>
      <c r="M512" s="224"/>
      <c r="N512" s="225"/>
      <c r="O512" s="225"/>
    </row>
    <row r="513" ht="15.75" customHeight="1" spans="5:15">
      <c r="E513" s="191"/>
      <c r="F513" s="191"/>
      <c r="G513" s="191"/>
      <c r="H513" s="191"/>
      <c r="I513" s="223"/>
      <c r="J513" s="223"/>
      <c r="K513" s="191"/>
      <c r="M513" s="224"/>
      <c r="N513" s="225"/>
      <c r="O513" s="225"/>
    </row>
    <row r="514" ht="15.75" customHeight="1" spans="5:15">
      <c r="E514" s="191"/>
      <c r="F514" s="191"/>
      <c r="G514" s="191"/>
      <c r="H514" s="191"/>
      <c r="I514" s="223"/>
      <c r="J514" s="223"/>
      <c r="K514" s="191"/>
      <c r="M514" s="224"/>
      <c r="N514" s="225"/>
      <c r="O514" s="225"/>
    </row>
    <row r="515" ht="15.75" customHeight="1" spans="5:15">
      <c r="E515" s="191"/>
      <c r="F515" s="191"/>
      <c r="G515" s="191"/>
      <c r="H515" s="191"/>
      <c r="I515" s="223"/>
      <c r="J515" s="223"/>
      <c r="K515" s="191"/>
      <c r="M515" s="224"/>
      <c r="N515" s="225"/>
      <c r="O515" s="225"/>
    </row>
    <row r="516" ht="15.75" customHeight="1" spans="5:15">
      <c r="E516" s="191"/>
      <c r="F516" s="191"/>
      <c r="G516" s="191"/>
      <c r="H516" s="191"/>
      <c r="I516" s="223"/>
      <c r="J516" s="223"/>
      <c r="K516" s="191"/>
      <c r="M516" s="224"/>
      <c r="N516" s="225"/>
      <c r="O516" s="225"/>
    </row>
    <row r="517" ht="15.75" customHeight="1" spans="5:15">
      <c r="E517" s="191"/>
      <c r="F517" s="191"/>
      <c r="G517" s="191"/>
      <c r="H517" s="191"/>
      <c r="I517" s="223"/>
      <c r="J517" s="223"/>
      <c r="K517" s="191"/>
      <c r="M517" s="224"/>
      <c r="N517" s="225"/>
      <c r="O517" s="225"/>
    </row>
    <row r="518" ht="15.75" customHeight="1" spans="5:15">
      <c r="E518" s="191"/>
      <c r="F518" s="191"/>
      <c r="G518" s="191"/>
      <c r="H518" s="191"/>
      <c r="I518" s="223"/>
      <c r="J518" s="223"/>
      <c r="K518" s="191"/>
      <c r="M518" s="224"/>
      <c r="N518" s="225"/>
      <c r="O518" s="225"/>
    </row>
    <row r="519" ht="15.75" customHeight="1" spans="5:15">
      <c r="E519" s="191"/>
      <c r="F519" s="191"/>
      <c r="G519" s="191"/>
      <c r="H519" s="191"/>
      <c r="I519" s="223"/>
      <c r="J519" s="223"/>
      <c r="K519" s="191"/>
      <c r="M519" s="224"/>
      <c r="N519" s="225"/>
      <c r="O519" s="225"/>
    </row>
    <row r="520" ht="15.75" customHeight="1" spans="5:15">
      <c r="E520" s="191"/>
      <c r="F520" s="191"/>
      <c r="G520" s="191"/>
      <c r="H520" s="191"/>
      <c r="I520" s="223"/>
      <c r="J520" s="223"/>
      <c r="K520" s="191"/>
      <c r="M520" s="224"/>
      <c r="N520" s="225"/>
      <c r="O520" s="225"/>
    </row>
    <row r="521" ht="15.75" customHeight="1" spans="5:15">
      <c r="E521" s="191"/>
      <c r="F521" s="191"/>
      <c r="G521" s="191"/>
      <c r="H521" s="191"/>
      <c r="I521" s="223"/>
      <c r="J521" s="223"/>
      <c r="K521" s="191"/>
      <c r="M521" s="224"/>
      <c r="N521" s="225"/>
      <c r="O521" s="225"/>
    </row>
    <row r="522" ht="15.75" customHeight="1" spans="5:15">
      <c r="E522" s="191"/>
      <c r="F522" s="191"/>
      <c r="G522" s="191"/>
      <c r="H522" s="191"/>
      <c r="I522" s="223"/>
      <c r="J522" s="223"/>
      <c r="K522" s="191"/>
      <c r="M522" s="224"/>
      <c r="N522" s="225"/>
      <c r="O522" s="225"/>
    </row>
    <row r="523" ht="15.75" customHeight="1" spans="5:15">
      <c r="E523" s="191"/>
      <c r="F523" s="191"/>
      <c r="G523" s="191"/>
      <c r="H523" s="191"/>
      <c r="I523" s="223"/>
      <c r="J523" s="223"/>
      <c r="K523" s="191"/>
      <c r="M523" s="224"/>
      <c r="N523" s="225"/>
      <c r="O523" s="225"/>
    </row>
    <row r="524" ht="15.75" customHeight="1" spans="5:15">
      <c r="E524" s="191"/>
      <c r="F524" s="191"/>
      <c r="G524" s="191"/>
      <c r="H524" s="191"/>
      <c r="I524" s="223"/>
      <c r="J524" s="223"/>
      <c r="K524" s="191"/>
      <c r="M524" s="224"/>
      <c r="N524" s="225"/>
      <c r="O524" s="225"/>
    </row>
    <row r="525" ht="15.75" customHeight="1" spans="5:15">
      <c r="E525" s="191"/>
      <c r="F525" s="191"/>
      <c r="G525" s="191"/>
      <c r="H525" s="191"/>
      <c r="I525" s="223"/>
      <c r="J525" s="223"/>
      <c r="K525" s="191"/>
      <c r="M525" s="224"/>
      <c r="N525" s="225"/>
      <c r="O525" s="225"/>
    </row>
    <row r="526" ht="15.75" customHeight="1" spans="5:15">
      <c r="E526" s="191"/>
      <c r="F526" s="191"/>
      <c r="G526" s="191"/>
      <c r="H526" s="191"/>
      <c r="I526" s="223"/>
      <c r="J526" s="223"/>
      <c r="K526" s="191"/>
      <c r="M526" s="224"/>
      <c r="N526" s="225"/>
      <c r="O526" s="225"/>
    </row>
    <row r="527" ht="15.75" customHeight="1" spans="5:15">
      <c r="E527" s="191"/>
      <c r="F527" s="191"/>
      <c r="G527" s="191"/>
      <c r="H527" s="191"/>
      <c r="I527" s="223"/>
      <c r="J527" s="223"/>
      <c r="K527" s="191"/>
      <c r="M527" s="224"/>
      <c r="N527" s="225"/>
      <c r="O527" s="225"/>
    </row>
    <row r="528" ht="15.75" customHeight="1" spans="5:15">
      <c r="E528" s="191"/>
      <c r="F528" s="191"/>
      <c r="G528" s="191"/>
      <c r="H528" s="191"/>
      <c r="I528" s="223"/>
      <c r="J528" s="223"/>
      <c r="K528" s="191"/>
      <c r="M528" s="224"/>
      <c r="N528" s="225"/>
      <c r="O528" s="225"/>
    </row>
    <row r="529" ht="15.75" customHeight="1" spans="5:15">
      <c r="E529" s="191"/>
      <c r="F529" s="191"/>
      <c r="G529" s="191"/>
      <c r="H529" s="191"/>
      <c r="I529" s="223"/>
      <c r="J529" s="223"/>
      <c r="K529" s="191"/>
      <c r="M529" s="224"/>
      <c r="N529" s="225"/>
      <c r="O529" s="225"/>
    </row>
    <row r="530" ht="15.75" customHeight="1" spans="5:15">
      <c r="E530" s="191"/>
      <c r="F530" s="191"/>
      <c r="G530" s="191"/>
      <c r="H530" s="191"/>
      <c r="I530" s="223"/>
      <c r="J530" s="223"/>
      <c r="K530" s="191"/>
      <c r="M530" s="224"/>
      <c r="N530" s="225"/>
      <c r="O530" s="225"/>
    </row>
    <row r="531" ht="15.75" customHeight="1" spans="5:15">
      <c r="E531" s="191"/>
      <c r="F531" s="191"/>
      <c r="G531" s="191"/>
      <c r="H531" s="191"/>
      <c r="I531" s="223"/>
      <c r="J531" s="223"/>
      <c r="K531" s="191"/>
      <c r="M531" s="224"/>
      <c r="N531" s="225"/>
      <c r="O531" s="225"/>
    </row>
    <row r="532" ht="15.75" customHeight="1" spans="5:15">
      <c r="E532" s="191"/>
      <c r="F532" s="191"/>
      <c r="G532" s="191"/>
      <c r="H532" s="191"/>
      <c r="I532" s="223"/>
      <c r="J532" s="223"/>
      <c r="K532" s="191"/>
      <c r="M532" s="224"/>
      <c r="N532" s="225"/>
      <c r="O532" s="225"/>
    </row>
    <row r="533" ht="15.75" customHeight="1" spans="5:15">
      <c r="E533" s="191"/>
      <c r="F533" s="191"/>
      <c r="G533" s="191"/>
      <c r="H533" s="191"/>
      <c r="I533" s="223"/>
      <c r="J533" s="223"/>
      <c r="K533" s="191"/>
      <c r="M533" s="224"/>
      <c r="N533" s="225"/>
      <c r="O533" s="225"/>
    </row>
    <row r="534" ht="15.75" customHeight="1" spans="5:15">
      <c r="E534" s="191"/>
      <c r="F534" s="191"/>
      <c r="G534" s="191"/>
      <c r="H534" s="191"/>
      <c r="I534" s="223"/>
      <c r="J534" s="223"/>
      <c r="K534" s="191"/>
      <c r="M534" s="224"/>
      <c r="N534" s="225"/>
      <c r="O534" s="225"/>
    </row>
    <row r="535" ht="15.75" customHeight="1" spans="5:15">
      <c r="E535" s="191"/>
      <c r="F535" s="191"/>
      <c r="G535" s="191"/>
      <c r="H535" s="191"/>
      <c r="I535" s="223"/>
      <c r="J535" s="223"/>
      <c r="K535" s="191"/>
      <c r="M535" s="224"/>
      <c r="N535" s="225"/>
      <c r="O535" s="225"/>
    </row>
    <row r="536" ht="15.75" customHeight="1" spans="5:15">
      <c r="E536" s="191"/>
      <c r="F536" s="191"/>
      <c r="G536" s="191"/>
      <c r="H536" s="191"/>
      <c r="I536" s="223"/>
      <c r="J536" s="223"/>
      <c r="K536" s="191"/>
      <c r="M536" s="224"/>
      <c r="N536" s="225"/>
      <c r="O536" s="225"/>
    </row>
    <row r="537" ht="15.75" customHeight="1" spans="5:15">
      <c r="E537" s="191"/>
      <c r="F537" s="191"/>
      <c r="G537" s="191"/>
      <c r="H537" s="191"/>
      <c r="I537" s="223"/>
      <c r="J537" s="223"/>
      <c r="K537" s="191"/>
      <c r="M537" s="224"/>
      <c r="N537" s="225"/>
      <c r="O537" s="225"/>
    </row>
    <row r="538" ht="15.75" customHeight="1" spans="5:15">
      <c r="E538" s="191"/>
      <c r="F538" s="191"/>
      <c r="G538" s="191"/>
      <c r="H538" s="191"/>
      <c r="I538" s="223"/>
      <c r="J538" s="223"/>
      <c r="K538" s="191"/>
      <c r="M538" s="224"/>
      <c r="N538" s="225"/>
      <c r="O538" s="225"/>
    </row>
    <row r="539" ht="15.75" customHeight="1" spans="5:15">
      <c r="E539" s="191"/>
      <c r="F539" s="191"/>
      <c r="G539" s="191"/>
      <c r="H539" s="191"/>
      <c r="I539" s="223"/>
      <c r="J539" s="223"/>
      <c r="K539" s="191"/>
      <c r="M539" s="224"/>
      <c r="N539" s="225"/>
      <c r="O539" s="225"/>
    </row>
    <row r="540" ht="15.75" customHeight="1" spans="5:15">
      <c r="E540" s="191"/>
      <c r="F540" s="191"/>
      <c r="G540" s="191"/>
      <c r="H540" s="191"/>
      <c r="I540" s="223"/>
      <c r="J540" s="223"/>
      <c r="K540" s="191"/>
      <c r="M540" s="224"/>
      <c r="N540" s="225"/>
      <c r="O540" s="225"/>
    </row>
    <row r="541" ht="15.75" customHeight="1" spans="5:15">
      <c r="E541" s="191"/>
      <c r="F541" s="191"/>
      <c r="G541" s="191"/>
      <c r="H541" s="191"/>
      <c r="I541" s="223"/>
      <c r="J541" s="223"/>
      <c r="K541" s="191"/>
      <c r="M541" s="224"/>
      <c r="N541" s="225"/>
      <c r="O541" s="225"/>
    </row>
    <row r="542" ht="15.75" customHeight="1" spans="5:15">
      <c r="E542" s="191"/>
      <c r="F542" s="191"/>
      <c r="G542" s="191"/>
      <c r="H542" s="191"/>
      <c r="I542" s="223"/>
      <c r="J542" s="223"/>
      <c r="K542" s="191"/>
      <c r="M542" s="224"/>
      <c r="N542" s="225"/>
      <c r="O542" s="225"/>
    </row>
    <row r="543" ht="15.75" customHeight="1" spans="5:15">
      <c r="E543" s="191"/>
      <c r="F543" s="191"/>
      <c r="G543" s="191"/>
      <c r="H543" s="191"/>
      <c r="I543" s="223"/>
      <c r="J543" s="223"/>
      <c r="K543" s="191"/>
      <c r="M543" s="224"/>
      <c r="N543" s="225"/>
      <c r="O543" s="225"/>
    </row>
    <row r="544" ht="15.75" customHeight="1" spans="5:15">
      <c r="E544" s="191"/>
      <c r="F544" s="191"/>
      <c r="G544" s="191"/>
      <c r="H544" s="191"/>
      <c r="I544" s="223"/>
      <c r="J544" s="223"/>
      <c r="K544" s="191"/>
      <c r="M544" s="224"/>
      <c r="N544" s="225"/>
      <c r="O544" s="225"/>
    </row>
    <row r="545" ht="15.75" customHeight="1" spans="5:15">
      <c r="E545" s="191"/>
      <c r="F545" s="191"/>
      <c r="G545" s="191"/>
      <c r="H545" s="191"/>
      <c r="I545" s="223"/>
      <c r="J545" s="223"/>
      <c r="K545" s="191"/>
      <c r="M545" s="224"/>
      <c r="N545" s="225"/>
      <c r="O545" s="225"/>
    </row>
    <row r="546" ht="15.75" customHeight="1" spans="5:15">
      <c r="E546" s="191"/>
      <c r="F546" s="191"/>
      <c r="G546" s="191"/>
      <c r="H546" s="191"/>
      <c r="I546" s="223"/>
      <c r="J546" s="223"/>
      <c r="K546" s="191"/>
      <c r="M546" s="224"/>
      <c r="N546" s="225"/>
      <c r="O546" s="225"/>
    </row>
    <row r="547" ht="15.75" customHeight="1" spans="5:15">
      <c r="E547" s="191"/>
      <c r="F547" s="191"/>
      <c r="G547" s="191"/>
      <c r="H547" s="191"/>
      <c r="I547" s="223"/>
      <c r="J547" s="223"/>
      <c r="K547" s="191"/>
      <c r="M547" s="224"/>
      <c r="N547" s="225"/>
      <c r="O547" s="225"/>
    </row>
    <row r="548" ht="15.75" customHeight="1" spans="5:15">
      <c r="E548" s="191"/>
      <c r="F548" s="191"/>
      <c r="G548" s="191"/>
      <c r="H548" s="191"/>
      <c r="I548" s="223"/>
      <c r="J548" s="223"/>
      <c r="K548" s="191"/>
      <c r="M548" s="224"/>
      <c r="N548" s="225"/>
      <c r="O548" s="225"/>
    </row>
    <row r="549" ht="15.75" customHeight="1" spans="5:15">
      <c r="E549" s="191"/>
      <c r="F549" s="191"/>
      <c r="G549" s="191"/>
      <c r="H549" s="191"/>
      <c r="I549" s="223"/>
      <c r="J549" s="223"/>
      <c r="K549" s="191"/>
      <c r="M549" s="224"/>
      <c r="N549" s="225"/>
      <c r="O549" s="225"/>
    </row>
    <row r="550" ht="15.75" customHeight="1" spans="5:15">
      <c r="E550" s="191"/>
      <c r="F550" s="191"/>
      <c r="G550" s="191"/>
      <c r="H550" s="191"/>
      <c r="I550" s="223"/>
      <c r="J550" s="223"/>
      <c r="K550" s="191"/>
      <c r="M550" s="224"/>
      <c r="N550" s="225"/>
      <c r="O550" s="225"/>
    </row>
    <row r="551" ht="15.75" customHeight="1" spans="5:15">
      <c r="E551" s="191"/>
      <c r="F551" s="191"/>
      <c r="G551" s="191"/>
      <c r="H551" s="191"/>
      <c r="I551" s="223"/>
      <c r="J551" s="223"/>
      <c r="K551" s="191"/>
      <c r="M551" s="224"/>
      <c r="N551" s="225"/>
      <c r="O551" s="225"/>
    </row>
    <row r="552" ht="15.75" customHeight="1" spans="5:15">
      <c r="E552" s="191"/>
      <c r="F552" s="191"/>
      <c r="G552" s="191"/>
      <c r="H552" s="191"/>
      <c r="I552" s="223"/>
      <c r="J552" s="223"/>
      <c r="K552" s="191"/>
      <c r="M552" s="224"/>
      <c r="N552" s="225"/>
      <c r="O552" s="225"/>
    </row>
    <row r="553" ht="15.75" customHeight="1" spans="5:15">
      <c r="E553" s="191"/>
      <c r="F553" s="191"/>
      <c r="G553" s="191"/>
      <c r="H553" s="191"/>
      <c r="I553" s="223"/>
      <c r="J553" s="223"/>
      <c r="K553" s="191"/>
      <c r="M553" s="224"/>
      <c r="N553" s="225"/>
      <c r="O553" s="225"/>
    </row>
    <row r="554" ht="15.75" customHeight="1" spans="5:15">
      <c r="E554" s="191"/>
      <c r="F554" s="191"/>
      <c r="G554" s="191"/>
      <c r="H554" s="191"/>
      <c r="I554" s="223"/>
      <c r="J554" s="223"/>
      <c r="K554" s="191"/>
      <c r="M554" s="224"/>
      <c r="N554" s="225"/>
      <c r="O554" s="225"/>
    </row>
    <row r="555" ht="15.75" customHeight="1" spans="5:15">
      <c r="E555" s="191"/>
      <c r="F555" s="191"/>
      <c r="G555" s="191"/>
      <c r="H555" s="191"/>
      <c r="I555" s="223"/>
      <c r="J555" s="223"/>
      <c r="K555" s="191"/>
      <c r="M555" s="224"/>
      <c r="N555" s="225"/>
      <c r="O555" s="225"/>
    </row>
    <row r="556" ht="15.75" customHeight="1" spans="5:15">
      <c r="E556" s="191"/>
      <c r="F556" s="191"/>
      <c r="G556" s="191"/>
      <c r="H556" s="191"/>
      <c r="I556" s="223"/>
      <c r="J556" s="223"/>
      <c r="K556" s="191"/>
      <c r="M556" s="224"/>
      <c r="N556" s="225"/>
      <c r="O556" s="225"/>
    </row>
    <row r="557" ht="15.75" customHeight="1" spans="5:15">
      <c r="E557" s="191"/>
      <c r="F557" s="191"/>
      <c r="G557" s="191"/>
      <c r="H557" s="191"/>
      <c r="I557" s="223"/>
      <c r="J557" s="223"/>
      <c r="K557" s="191"/>
      <c r="M557" s="224"/>
      <c r="N557" s="225"/>
      <c r="O557" s="225"/>
    </row>
    <row r="558" ht="15.75" customHeight="1" spans="5:15">
      <c r="E558" s="191"/>
      <c r="F558" s="191"/>
      <c r="G558" s="191"/>
      <c r="H558" s="191"/>
      <c r="I558" s="223"/>
      <c r="J558" s="223"/>
      <c r="K558" s="191"/>
      <c r="M558" s="224"/>
      <c r="N558" s="225"/>
      <c r="O558" s="225"/>
    </row>
    <row r="559" ht="15.75" customHeight="1" spans="5:15">
      <c r="E559" s="191"/>
      <c r="F559" s="191"/>
      <c r="G559" s="191"/>
      <c r="H559" s="191"/>
      <c r="I559" s="223"/>
      <c r="J559" s="223"/>
      <c r="K559" s="191"/>
      <c r="M559" s="224"/>
      <c r="N559" s="225"/>
      <c r="O559" s="225"/>
    </row>
    <row r="560" ht="15.75" customHeight="1" spans="5:15">
      <c r="E560" s="191"/>
      <c r="F560" s="191"/>
      <c r="G560" s="191"/>
      <c r="H560" s="191"/>
      <c r="I560" s="223"/>
      <c r="J560" s="223"/>
      <c r="K560" s="191"/>
      <c r="M560" s="224"/>
      <c r="N560" s="225"/>
      <c r="O560" s="225"/>
    </row>
    <row r="561" ht="15.75" customHeight="1" spans="5:15">
      <c r="E561" s="191"/>
      <c r="F561" s="191"/>
      <c r="G561" s="191"/>
      <c r="H561" s="191"/>
      <c r="I561" s="223"/>
      <c r="J561" s="223"/>
      <c r="K561" s="191"/>
      <c r="M561" s="224"/>
      <c r="N561" s="225"/>
      <c r="O561" s="225"/>
    </row>
    <row r="562" ht="15.75" customHeight="1" spans="5:15">
      <c r="E562" s="191"/>
      <c r="F562" s="191"/>
      <c r="G562" s="191"/>
      <c r="H562" s="191"/>
      <c r="I562" s="223"/>
      <c r="J562" s="223"/>
      <c r="K562" s="191"/>
      <c r="M562" s="224"/>
      <c r="N562" s="225"/>
      <c r="O562" s="225"/>
    </row>
    <row r="563" ht="15.75" customHeight="1" spans="5:15">
      <c r="E563" s="191"/>
      <c r="F563" s="191"/>
      <c r="G563" s="191"/>
      <c r="H563" s="191"/>
      <c r="I563" s="223"/>
      <c r="J563" s="223"/>
      <c r="K563" s="191"/>
      <c r="M563" s="224"/>
      <c r="N563" s="225"/>
      <c r="O563" s="225"/>
    </row>
    <row r="564" ht="15.75" customHeight="1" spans="5:15">
      <c r="E564" s="191"/>
      <c r="F564" s="191"/>
      <c r="G564" s="191"/>
      <c r="H564" s="191"/>
      <c r="I564" s="223"/>
      <c r="J564" s="223"/>
      <c r="K564" s="191"/>
      <c r="M564" s="224"/>
      <c r="N564" s="225"/>
      <c r="O564" s="225"/>
    </row>
    <row r="565" ht="15.75" customHeight="1" spans="5:15">
      <c r="E565" s="191"/>
      <c r="F565" s="191"/>
      <c r="G565" s="191"/>
      <c r="H565" s="191"/>
      <c r="I565" s="223"/>
      <c r="J565" s="223"/>
      <c r="K565" s="191"/>
      <c r="M565" s="224"/>
      <c r="N565" s="225"/>
      <c r="O565" s="225"/>
    </row>
    <row r="566" ht="15.75" customHeight="1" spans="5:15">
      <c r="E566" s="191"/>
      <c r="F566" s="191"/>
      <c r="G566" s="191"/>
      <c r="H566" s="191"/>
      <c r="I566" s="223"/>
      <c r="J566" s="223"/>
      <c r="K566" s="191"/>
      <c r="M566" s="224"/>
      <c r="N566" s="225"/>
      <c r="O566" s="225"/>
    </row>
    <row r="567" ht="15.75" customHeight="1" spans="5:15">
      <c r="E567" s="191"/>
      <c r="F567" s="191"/>
      <c r="G567" s="191"/>
      <c r="H567" s="191"/>
      <c r="I567" s="223"/>
      <c r="J567" s="223"/>
      <c r="K567" s="191"/>
      <c r="M567" s="224"/>
      <c r="N567" s="225"/>
      <c r="O567" s="225"/>
    </row>
    <row r="568" ht="15.75" customHeight="1" spans="5:15">
      <c r="E568" s="191"/>
      <c r="F568" s="191"/>
      <c r="G568" s="191"/>
      <c r="H568" s="191"/>
      <c r="I568" s="223"/>
      <c r="J568" s="223"/>
      <c r="K568" s="191"/>
      <c r="M568" s="224"/>
      <c r="N568" s="225"/>
      <c r="O568" s="225"/>
    </row>
    <row r="569" ht="15.75" customHeight="1" spans="5:15">
      <c r="E569" s="191"/>
      <c r="F569" s="191"/>
      <c r="G569" s="191"/>
      <c r="H569" s="191"/>
      <c r="I569" s="223"/>
      <c r="J569" s="223"/>
      <c r="K569" s="191"/>
      <c r="M569" s="224"/>
      <c r="N569" s="225"/>
      <c r="O569" s="225"/>
    </row>
    <row r="570" ht="15.75" customHeight="1" spans="5:15">
      <c r="E570" s="191"/>
      <c r="F570" s="191"/>
      <c r="G570" s="191"/>
      <c r="H570" s="191"/>
      <c r="I570" s="223"/>
      <c r="J570" s="223"/>
      <c r="K570" s="191"/>
      <c r="M570" s="224"/>
      <c r="N570" s="225"/>
      <c r="O570" s="225"/>
    </row>
    <row r="571" ht="15.75" customHeight="1" spans="5:15">
      <c r="E571" s="191"/>
      <c r="F571" s="191"/>
      <c r="G571" s="191"/>
      <c r="H571" s="191"/>
      <c r="I571" s="223"/>
      <c r="J571" s="223"/>
      <c r="K571" s="191"/>
      <c r="M571" s="224"/>
      <c r="N571" s="225"/>
      <c r="O571" s="225"/>
    </row>
    <row r="572" ht="15.75" customHeight="1" spans="5:15">
      <c r="E572" s="191"/>
      <c r="F572" s="191"/>
      <c r="G572" s="191"/>
      <c r="H572" s="191"/>
      <c r="I572" s="223"/>
      <c r="J572" s="223"/>
      <c r="K572" s="191"/>
      <c r="M572" s="224"/>
      <c r="N572" s="225"/>
      <c r="O572" s="225"/>
    </row>
    <row r="573" ht="15.75" customHeight="1" spans="5:15">
      <c r="E573" s="191"/>
      <c r="F573" s="191"/>
      <c r="G573" s="191"/>
      <c r="H573" s="191"/>
      <c r="I573" s="223"/>
      <c r="J573" s="223"/>
      <c r="K573" s="191"/>
      <c r="M573" s="224"/>
      <c r="N573" s="225"/>
      <c r="O573" s="225"/>
    </row>
    <row r="574" ht="15.75" customHeight="1" spans="5:15">
      <c r="E574" s="191"/>
      <c r="F574" s="191"/>
      <c r="G574" s="191"/>
      <c r="H574" s="191"/>
      <c r="I574" s="223"/>
      <c r="J574" s="223"/>
      <c r="K574" s="191"/>
      <c r="M574" s="224"/>
      <c r="N574" s="225"/>
      <c r="O574" s="225"/>
    </row>
    <row r="575" ht="15.75" customHeight="1" spans="5:15">
      <c r="E575" s="191"/>
      <c r="F575" s="191"/>
      <c r="G575" s="191"/>
      <c r="H575" s="191"/>
      <c r="I575" s="223"/>
      <c r="J575" s="223"/>
      <c r="K575" s="191"/>
      <c r="M575" s="224"/>
      <c r="N575" s="225"/>
      <c r="O575" s="225"/>
    </row>
    <row r="576" ht="15.75" customHeight="1" spans="5:15">
      <c r="E576" s="191"/>
      <c r="F576" s="191"/>
      <c r="G576" s="191"/>
      <c r="H576" s="191"/>
      <c r="I576" s="223"/>
      <c r="J576" s="223"/>
      <c r="K576" s="191"/>
      <c r="M576" s="224"/>
      <c r="N576" s="225"/>
      <c r="O576" s="225"/>
    </row>
    <row r="577" ht="15.75" customHeight="1" spans="5:15">
      <c r="E577" s="191"/>
      <c r="F577" s="191"/>
      <c r="G577" s="191"/>
      <c r="H577" s="191"/>
      <c r="I577" s="223"/>
      <c r="J577" s="223"/>
      <c r="K577" s="191"/>
      <c r="M577" s="224"/>
      <c r="N577" s="225"/>
      <c r="O577" s="225"/>
    </row>
    <row r="578" ht="15.75" customHeight="1" spans="5:15">
      <c r="E578" s="191"/>
      <c r="F578" s="191"/>
      <c r="G578" s="191"/>
      <c r="H578" s="191"/>
      <c r="I578" s="223"/>
      <c r="J578" s="223"/>
      <c r="K578" s="191"/>
      <c r="M578" s="224"/>
      <c r="N578" s="225"/>
      <c r="O578" s="225"/>
    </row>
    <row r="579" ht="15.75" customHeight="1" spans="5:15">
      <c r="E579" s="191"/>
      <c r="F579" s="191"/>
      <c r="G579" s="191"/>
      <c r="H579" s="191"/>
      <c r="I579" s="223"/>
      <c r="J579" s="223"/>
      <c r="K579" s="191"/>
      <c r="M579" s="224"/>
      <c r="N579" s="225"/>
      <c r="O579" s="225"/>
    </row>
    <row r="580" ht="15.75" customHeight="1" spans="5:15">
      <c r="E580" s="191"/>
      <c r="F580" s="191"/>
      <c r="G580" s="191"/>
      <c r="H580" s="191"/>
      <c r="I580" s="223"/>
      <c r="J580" s="223"/>
      <c r="K580" s="191"/>
      <c r="M580" s="224"/>
      <c r="N580" s="225"/>
      <c r="O580" s="225"/>
    </row>
    <row r="581" ht="15.75" customHeight="1" spans="5:15">
      <c r="E581" s="191"/>
      <c r="F581" s="191"/>
      <c r="G581" s="191"/>
      <c r="H581" s="191"/>
      <c r="I581" s="223"/>
      <c r="J581" s="223"/>
      <c r="K581" s="191"/>
      <c r="M581" s="224"/>
      <c r="N581" s="225"/>
      <c r="O581" s="225"/>
    </row>
    <row r="582" ht="15.75" customHeight="1" spans="5:15">
      <c r="E582" s="191"/>
      <c r="F582" s="191"/>
      <c r="G582" s="191"/>
      <c r="H582" s="191"/>
      <c r="I582" s="223"/>
      <c r="J582" s="223"/>
      <c r="K582" s="191"/>
      <c r="M582" s="224"/>
      <c r="N582" s="225"/>
      <c r="O582" s="225"/>
    </row>
    <row r="583" ht="15.75" customHeight="1" spans="5:15">
      <c r="E583" s="191"/>
      <c r="F583" s="191"/>
      <c r="G583" s="191"/>
      <c r="H583" s="191"/>
      <c r="I583" s="223"/>
      <c r="J583" s="223"/>
      <c r="K583" s="191"/>
      <c r="M583" s="224"/>
      <c r="N583" s="225"/>
      <c r="O583" s="225"/>
    </row>
    <row r="584" ht="15.75" customHeight="1" spans="5:15">
      <c r="E584" s="191"/>
      <c r="F584" s="191"/>
      <c r="G584" s="191"/>
      <c r="H584" s="191"/>
      <c r="I584" s="223"/>
      <c r="J584" s="223"/>
      <c r="K584" s="191"/>
      <c r="M584" s="224"/>
      <c r="N584" s="225"/>
      <c r="O584" s="225"/>
    </row>
    <row r="585" ht="15.75" customHeight="1" spans="5:15">
      <c r="E585" s="191"/>
      <c r="F585" s="191"/>
      <c r="G585" s="191"/>
      <c r="H585" s="191"/>
      <c r="I585" s="223"/>
      <c r="J585" s="223"/>
      <c r="K585" s="191"/>
      <c r="M585" s="224"/>
      <c r="N585" s="225"/>
      <c r="O585" s="225"/>
    </row>
    <row r="586" ht="15.75" customHeight="1" spans="5:15">
      <c r="E586" s="191"/>
      <c r="F586" s="191"/>
      <c r="G586" s="191"/>
      <c r="H586" s="191"/>
      <c r="I586" s="223"/>
      <c r="J586" s="223"/>
      <c r="K586" s="191"/>
      <c r="M586" s="224"/>
      <c r="N586" s="225"/>
      <c r="O586" s="225"/>
    </row>
    <row r="587" ht="15.75" customHeight="1" spans="5:15">
      <c r="E587" s="191"/>
      <c r="F587" s="191"/>
      <c r="G587" s="191"/>
      <c r="H587" s="191"/>
      <c r="I587" s="223"/>
      <c r="J587" s="223"/>
      <c r="K587" s="191"/>
      <c r="M587" s="224"/>
      <c r="N587" s="225"/>
      <c r="O587" s="225"/>
    </row>
    <row r="588" ht="15.75" customHeight="1" spans="5:15">
      <c r="E588" s="191"/>
      <c r="F588" s="191"/>
      <c r="G588" s="191"/>
      <c r="H588" s="191"/>
      <c r="I588" s="223"/>
      <c r="J588" s="223"/>
      <c r="K588" s="191"/>
      <c r="M588" s="224"/>
      <c r="N588" s="225"/>
      <c r="O588" s="225"/>
    </row>
    <row r="589" ht="15.75" customHeight="1" spans="5:15">
      <c r="E589" s="191"/>
      <c r="F589" s="191"/>
      <c r="G589" s="191"/>
      <c r="H589" s="191"/>
      <c r="I589" s="223"/>
      <c r="J589" s="223"/>
      <c r="K589" s="191"/>
      <c r="M589" s="224"/>
      <c r="N589" s="225"/>
      <c r="O589" s="225"/>
    </row>
    <row r="590" ht="15.75" customHeight="1" spans="5:15">
      <c r="E590" s="191"/>
      <c r="F590" s="191"/>
      <c r="G590" s="191"/>
      <c r="H590" s="191"/>
      <c r="I590" s="223"/>
      <c r="J590" s="223"/>
      <c r="K590" s="191"/>
      <c r="M590" s="224"/>
      <c r="N590" s="225"/>
      <c r="O590" s="225"/>
    </row>
    <row r="591" ht="15.75" customHeight="1" spans="5:15">
      <c r="E591" s="191"/>
      <c r="F591" s="191"/>
      <c r="G591" s="191"/>
      <c r="H591" s="191"/>
      <c r="I591" s="223"/>
      <c r="J591" s="223"/>
      <c r="K591" s="191"/>
      <c r="M591" s="224"/>
      <c r="N591" s="225"/>
      <c r="O591" s="225"/>
    </row>
    <row r="592" ht="15.75" customHeight="1" spans="5:15">
      <c r="E592" s="191"/>
      <c r="F592" s="191"/>
      <c r="G592" s="191"/>
      <c r="H592" s="191"/>
      <c r="I592" s="223"/>
      <c r="J592" s="223"/>
      <c r="K592" s="191"/>
      <c r="M592" s="224"/>
      <c r="N592" s="225"/>
      <c r="O592" s="225"/>
    </row>
    <row r="593" ht="15.75" customHeight="1" spans="5:15">
      <c r="E593" s="191"/>
      <c r="F593" s="191"/>
      <c r="G593" s="191"/>
      <c r="H593" s="191"/>
      <c r="I593" s="223"/>
      <c r="J593" s="223"/>
      <c r="K593" s="191"/>
      <c r="M593" s="224"/>
      <c r="N593" s="225"/>
      <c r="O593" s="225"/>
    </row>
    <row r="594" ht="15.75" customHeight="1" spans="5:15">
      <c r="E594" s="191"/>
      <c r="F594" s="191"/>
      <c r="G594" s="191"/>
      <c r="H594" s="191"/>
      <c r="I594" s="223"/>
      <c r="J594" s="223"/>
      <c r="K594" s="191"/>
      <c r="M594" s="224"/>
      <c r="N594" s="225"/>
      <c r="O594" s="225"/>
    </row>
    <row r="595" ht="15.75" customHeight="1" spans="5:15">
      <c r="E595" s="191"/>
      <c r="F595" s="191"/>
      <c r="G595" s="191"/>
      <c r="H595" s="191"/>
      <c r="I595" s="223"/>
      <c r="J595" s="223"/>
      <c r="K595" s="191"/>
      <c r="M595" s="224"/>
      <c r="N595" s="225"/>
      <c r="O595" s="225"/>
    </row>
    <row r="596" ht="15.75" customHeight="1" spans="5:15">
      <c r="E596" s="191"/>
      <c r="F596" s="191"/>
      <c r="G596" s="191"/>
      <c r="H596" s="191"/>
      <c r="I596" s="223"/>
      <c r="J596" s="223"/>
      <c r="K596" s="191"/>
      <c r="M596" s="224"/>
      <c r="N596" s="225"/>
      <c r="O596" s="225"/>
    </row>
    <row r="597" ht="15.75" customHeight="1" spans="5:15">
      <c r="E597" s="191"/>
      <c r="F597" s="191"/>
      <c r="G597" s="191"/>
      <c r="H597" s="191"/>
      <c r="I597" s="223"/>
      <c r="J597" s="223"/>
      <c r="K597" s="191"/>
      <c r="M597" s="224"/>
      <c r="N597" s="225"/>
      <c r="O597" s="225"/>
    </row>
    <row r="598" ht="15.75" customHeight="1" spans="5:15">
      <c r="E598" s="191"/>
      <c r="F598" s="191"/>
      <c r="G598" s="191"/>
      <c r="H598" s="191"/>
      <c r="I598" s="223"/>
      <c r="J598" s="223"/>
      <c r="K598" s="191"/>
      <c r="M598" s="224"/>
      <c r="N598" s="225"/>
      <c r="O598" s="225"/>
    </row>
    <row r="599" ht="15.75" customHeight="1" spans="5:15">
      <c r="E599" s="191"/>
      <c r="F599" s="191"/>
      <c r="G599" s="191"/>
      <c r="H599" s="191"/>
      <c r="I599" s="223"/>
      <c r="J599" s="223"/>
      <c r="K599" s="191"/>
      <c r="M599" s="224"/>
      <c r="N599" s="225"/>
      <c r="O599" s="225"/>
    </row>
    <row r="600" ht="15.75" customHeight="1" spans="5:15">
      <c r="E600" s="191"/>
      <c r="F600" s="191"/>
      <c r="G600" s="191"/>
      <c r="H600" s="191"/>
      <c r="I600" s="223"/>
      <c r="J600" s="223"/>
      <c r="K600" s="191"/>
      <c r="M600" s="224"/>
      <c r="N600" s="225"/>
      <c r="O600" s="225"/>
    </row>
    <row r="601" ht="15.75" customHeight="1" spans="5:15">
      <c r="E601" s="191"/>
      <c r="F601" s="191"/>
      <c r="G601" s="191"/>
      <c r="H601" s="191"/>
      <c r="I601" s="223"/>
      <c r="J601" s="223"/>
      <c r="K601" s="191"/>
      <c r="M601" s="224"/>
      <c r="N601" s="225"/>
      <c r="O601" s="225"/>
    </row>
    <row r="602" ht="15.75" customHeight="1" spans="5:15">
      <c r="E602" s="191"/>
      <c r="F602" s="191"/>
      <c r="G602" s="191"/>
      <c r="H602" s="191"/>
      <c r="I602" s="223"/>
      <c r="J602" s="223"/>
      <c r="K602" s="191"/>
      <c r="M602" s="224"/>
      <c r="N602" s="225"/>
      <c r="O602" s="225"/>
    </row>
    <row r="603" ht="15.75" customHeight="1" spans="5:15">
      <c r="E603" s="191"/>
      <c r="F603" s="191"/>
      <c r="G603" s="191"/>
      <c r="H603" s="191"/>
      <c r="I603" s="223"/>
      <c r="J603" s="223"/>
      <c r="K603" s="191"/>
      <c r="M603" s="224"/>
      <c r="N603" s="225"/>
      <c r="O603" s="225"/>
    </row>
    <row r="604" ht="15.75" customHeight="1" spans="5:15">
      <c r="E604" s="191"/>
      <c r="F604" s="191"/>
      <c r="G604" s="191"/>
      <c r="H604" s="191"/>
      <c r="I604" s="223"/>
      <c r="J604" s="223"/>
      <c r="K604" s="191"/>
      <c r="M604" s="224"/>
      <c r="N604" s="225"/>
      <c r="O604" s="225"/>
    </row>
    <row r="605" ht="15.75" customHeight="1" spans="5:15">
      <c r="E605" s="191"/>
      <c r="F605" s="191"/>
      <c r="G605" s="191"/>
      <c r="H605" s="191"/>
      <c r="I605" s="223"/>
      <c r="J605" s="223"/>
      <c r="K605" s="191"/>
      <c r="M605" s="224"/>
      <c r="N605" s="225"/>
      <c r="O605" s="225"/>
    </row>
    <row r="606" ht="15.75" customHeight="1" spans="5:15">
      <c r="E606" s="191"/>
      <c r="F606" s="191"/>
      <c r="G606" s="191"/>
      <c r="H606" s="191"/>
      <c r="I606" s="223"/>
      <c r="J606" s="223"/>
      <c r="K606" s="191"/>
      <c r="M606" s="224"/>
      <c r="N606" s="225"/>
      <c r="O606" s="225"/>
    </row>
    <row r="607" ht="15.75" customHeight="1" spans="5:15">
      <c r="E607" s="191"/>
      <c r="F607" s="191"/>
      <c r="G607" s="191"/>
      <c r="H607" s="191"/>
      <c r="I607" s="223"/>
      <c r="J607" s="223"/>
      <c r="K607" s="191"/>
      <c r="M607" s="224"/>
      <c r="N607" s="225"/>
      <c r="O607" s="225"/>
    </row>
    <row r="608" ht="15.75" customHeight="1" spans="5:15">
      <c r="E608" s="191"/>
      <c r="F608" s="191"/>
      <c r="G608" s="191"/>
      <c r="H608" s="191"/>
      <c r="I608" s="223"/>
      <c r="J608" s="223"/>
      <c r="K608" s="191"/>
      <c r="M608" s="224"/>
      <c r="N608" s="225"/>
      <c r="O608" s="225"/>
    </row>
    <row r="609" ht="15.75" customHeight="1" spans="5:15">
      <c r="E609" s="191"/>
      <c r="F609" s="191"/>
      <c r="G609" s="191"/>
      <c r="H609" s="191"/>
      <c r="I609" s="223"/>
      <c r="J609" s="223"/>
      <c r="K609" s="191"/>
      <c r="M609" s="224"/>
      <c r="N609" s="225"/>
      <c r="O609" s="225"/>
    </row>
    <row r="610" ht="15.75" customHeight="1" spans="5:15">
      <c r="E610" s="191"/>
      <c r="F610" s="191"/>
      <c r="G610" s="191"/>
      <c r="H610" s="191"/>
      <c r="I610" s="223"/>
      <c r="J610" s="223"/>
      <c r="K610" s="191"/>
      <c r="M610" s="224"/>
      <c r="N610" s="225"/>
      <c r="O610" s="225"/>
    </row>
    <row r="611" ht="15.75" customHeight="1" spans="5:15">
      <c r="E611" s="191"/>
      <c r="F611" s="191"/>
      <c r="G611" s="191"/>
      <c r="H611" s="191"/>
      <c r="I611" s="223"/>
      <c r="J611" s="223"/>
      <c r="K611" s="191"/>
      <c r="M611" s="224"/>
      <c r="N611" s="225"/>
      <c r="O611" s="225"/>
    </row>
    <row r="612" ht="15.75" customHeight="1" spans="5:15">
      <c r="E612" s="191"/>
      <c r="F612" s="191"/>
      <c r="G612" s="191"/>
      <c r="H612" s="191"/>
      <c r="I612" s="223"/>
      <c r="J612" s="223"/>
      <c r="K612" s="191"/>
      <c r="M612" s="224"/>
      <c r="N612" s="225"/>
      <c r="O612" s="225"/>
    </row>
    <row r="613" ht="15.75" customHeight="1" spans="5:15">
      <c r="E613" s="191"/>
      <c r="F613" s="191"/>
      <c r="G613" s="191"/>
      <c r="H613" s="191"/>
      <c r="I613" s="223"/>
      <c r="J613" s="223"/>
      <c r="K613" s="191"/>
      <c r="M613" s="224"/>
      <c r="N613" s="225"/>
      <c r="O613" s="225"/>
    </row>
    <row r="614" ht="15.75" customHeight="1" spans="5:15">
      <c r="E614" s="191"/>
      <c r="F614" s="191"/>
      <c r="G614" s="191"/>
      <c r="H614" s="191"/>
      <c r="I614" s="223"/>
      <c r="J614" s="223"/>
      <c r="K614" s="191"/>
      <c r="M614" s="224"/>
      <c r="N614" s="225"/>
      <c r="O614" s="225"/>
    </row>
    <row r="615" ht="15.75" customHeight="1" spans="5:15">
      <c r="E615" s="191"/>
      <c r="F615" s="191"/>
      <c r="G615" s="191"/>
      <c r="H615" s="191"/>
      <c r="I615" s="223"/>
      <c r="J615" s="223"/>
      <c r="K615" s="191"/>
      <c r="M615" s="224"/>
      <c r="N615" s="225"/>
      <c r="O615" s="225"/>
    </row>
    <row r="616" ht="15.75" customHeight="1" spans="5:15">
      <c r="E616" s="191"/>
      <c r="F616" s="191"/>
      <c r="G616" s="191"/>
      <c r="H616" s="191"/>
      <c r="I616" s="223"/>
      <c r="J616" s="223"/>
      <c r="K616" s="191"/>
      <c r="M616" s="224"/>
      <c r="N616" s="225"/>
      <c r="O616" s="225"/>
    </row>
    <row r="617" ht="15.75" customHeight="1" spans="5:15">
      <c r="E617" s="191"/>
      <c r="F617" s="191"/>
      <c r="G617" s="191"/>
      <c r="H617" s="191"/>
      <c r="I617" s="223"/>
      <c r="J617" s="223"/>
      <c r="K617" s="191"/>
      <c r="M617" s="224"/>
      <c r="N617" s="225"/>
      <c r="O617" s="225"/>
    </row>
    <row r="618" ht="15.75" customHeight="1" spans="5:15">
      <c r="E618" s="191"/>
      <c r="F618" s="191"/>
      <c r="G618" s="191"/>
      <c r="H618" s="191"/>
      <c r="I618" s="223"/>
      <c r="J618" s="223"/>
      <c r="K618" s="191"/>
      <c r="M618" s="224"/>
      <c r="N618" s="225"/>
      <c r="O618" s="225"/>
    </row>
    <row r="619" ht="15.75" customHeight="1" spans="5:15">
      <c r="E619" s="191"/>
      <c r="F619" s="191"/>
      <c r="G619" s="191"/>
      <c r="H619" s="191"/>
      <c r="I619" s="223"/>
      <c r="J619" s="223"/>
      <c r="K619" s="191"/>
      <c r="M619" s="224"/>
      <c r="N619" s="225"/>
      <c r="O619" s="225"/>
    </row>
    <row r="620" ht="15.75" customHeight="1" spans="5:15">
      <c r="E620" s="191"/>
      <c r="F620" s="191"/>
      <c r="G620" s="191"/>
      <c r="H620" s="191"/>
      <c r="I620" s="223"/>
      <c r="J620" s="223"/>
      <c r="K620" s="191"/>
      <c r="M620" s="224"/>
      <c r="N620" s="225"/>
      <c r="O620" s="225"/>
    </row>
    <row r="621" ht="15.75" customHeight="1" spans="5:15">
      <c r="E621" s="191"/>
      <c r="F621" s="191"/>
      <c r="G621" s="191"/>
      <c r="H621" s="191"/>
      <c r="I621" s="223"/>
      <c r="J621" s="223"/>
      <c r="K621" s="191"/>
      <c r="M621" s="224"/>
      <c r="N621" s="225"/>
      <c r="O621" s="225"/>
    </row>
    <row r="622" ht="15.75" customHeight="1" spans="5:15">
      <c r="E622" s="191"/>
      <c r="F622" s="191"/>
      <c r="G622" s="191"/>
      <c r="H622" s="191"/>
      <c r="I622" s="223"/>
      <c r="J622" s="223"/>
      <c r="K622" s="191"/>
      <c r="M622" s="224"/>
      <c r="N622" s="225"/>
      <c r="O622" s="225"/>
    </row>
    <row r="623" ht="15.75" customHeight="1" spans="5:15">
      <c r="E623" s="191"/>
      <c r="F623" s="191"/>
      <c r="G623" s="191"/>
      <c r="H623" s="191"/>
      <c r="I623" s="223"/>
      <c r="J623" s="223"/>
      <c r="K623" s="191"/>
      <c r="M623" s="224"/>
      <c r="N623" s="225"/>
      <c r="O623" s="225"/>
    </row>
    <row r="624" ht="15.75" customHeight="1" spans="5:15">
      <c r="E624" s="191"/>
      <c r="F624" s="191"/>
      <c r="G624" s="191"/>
      <c r="H624" s="191"/>
      <c r="I624" s="223"/>
      <c r="J624" s="223"/>
      <c r="K624" s="191"/>
      <c r="M624" s="224"/>
      <c r="N624" s="225"/>
      <c r="O624" s="225"/>
    </row>
    <row r="625" ht="15.75" customHeight="1" spans="5:15">
      <c r="E625" s="191"/>
      <c r="F625" s="191"/>
      <c r="G625" s="191"/>
      <c r="H625" s="191"/>
      <c r="I625" s="223"/>
      <c r="J625" s="223"/>
      <c r="K625" s="191"/>
      <c r="M625" s="224"/>
      <c r="N625" s="225"/>
      <c r="O625" s="225"/>
    </row>
    <row r="626" ht="15.75" customHeight="1" spans="5:15">
      <c r="E626" s="191"/>
      <c r="F626" s="191"/>
      <c r="G626" s="191"/>
      <c r="H626" s="191"/>
      <c r="I626" s="223"/>
      <c r="J626" s="223"/>
      <c r="K626" s="191"/>
      <c r="M626" s="224"/>
      <c r="N626" s="225"/>
      <c r="O626" s="225"/>
    </row>
    <row r="627" ht="15.75" customHeight="1" spans="5:15">
      <c r="E627" s="191"/>
      <c r="F627" s="191"/>
      <c r="G627" s="191"/>
      <c r="H627" s="191"/>
      <c r="I627" s="223"/>
      <c r="J627" s="223"/>
      <c r="K627" s="191"/>
      <c r="M627" s="224"/>
      <c r="N627" s="225"/>
      <c r="O627" s="225"/>
    </row>
    <row r="628" ht="15.75" customHeight="1" spans="5:15">
      <c r="E628" s="191"/>
      <c r="F628" s="191"/>
      <c r="G628" s="191"/>
      <c r="H628" s="191"/>
      <c r="I628" s="223"/>
      <c r="J628" s="223"/>
      <c r="K628" s="191"/>
      <c r="M628" s="224"/>
      <c r="N628" s="225"/>
      <c r="O628" s="225"/>
    </row>
    <row r="629" ht="15.75" customHeight="1" spans="5:15">
      <c r="E629" s="191"/>
      <c r="F629" s="191"/>
      <c r="G629" s="191"/>
      <c r="H629" s="191"/>
      <c r="I629" s="223"/>
      <c r="J629" s="223"/>
      <c r="K629" s="191"/>
      <c r="M629" s="224"/>
      <c r="N629" s="225"/>
      <c r="O629" s="225"/>
    </row>
    <row r="630" ht="15.75" customHeight="1" spans="5:15">
      <c r="E630" s="191"/>
      <c r="F630" s="191"/>
      <c r="G630" s="191"/>
      <c r="H630" s="191"/>
      <c r="I630" s="223"/>
      <c r="J630" s="223"/>
      <c r="K630" s="191"/>
      <c r="M630" s="224"/>
      <c r="N630" s="225"/>
      <c r="O630" s="225"/>
    </row>
    <row r="631" ht="15.75" customHeight="1" spans="5:15">
      <c r="E631" s="191"/>
      <c r="F631" s="191"/>
      <c r="G631" s="191"/>
      <c r="H631" s="191"/>
      <c r="I631" s="223"/>
      <c r="J631" s="223"/>
      <c r="K631" s="191"/>
      <c r="M631" s="224"/>
      <c r="N631" s="225"/>
      <c r="O631" s="225"/>
    </row>
    <row r="632" ht="15.75" customHeight="1" spans="5:15">
      <c r="E632" s="191"/>
      <c r="F632" s="191"/>
      <c r="G632" s="191"/>
      <c r="H632" s="191"/>
      <c r="I632" s="223"/>
      <c r="J632" s="223"/>
      <c r="K632" s="191"/>
      <c r="M632" s="224"/>
      <c r="N632" s="225"/>
      <c r="O632" s="225"/>
    </row>
    <row r="633" ht="15.75" customHeight="1" spans="5:15">
      <c r="E633" s="191"/>
      <c r="F633" s="191"/>
      <c r="G633" s="191"/>
      <c r="H633" s="191"/>
      <c r="I633" s="223"/>
      <c r="J633" s="223"/>
      <c r="K633" s="191"/>
      <c r="M633" s="224"/>
      <c r="N633" s="225"/>
      <c r="O633" s="225"/>
    </row>
    <row r="634" ht="15.75" customHeight="1" spans="5:15">
      <c r="E634" s="191"/>
      <c r="F634" s="191"/>
      <c r="G634" s="191"/>
      <c r="H634" s="191"/>
      <c r="I634" s="223"/>
      <c r="J634" s="223"/>
      <c r="K634" s="191"/>
      <c r="M634" s="224"/>
      <c r="N634" s="225"/>
      <c r="O634" s="225"/>
    </row>
    <row r="635" ht="15.75" customHeight="1" spans="5:15">
      <c r="E635" s="191"/>
      <c r="F635" s="191"/>
      <c r="G635" s="191"/>
      <c r="H635" s="191"/>
      <c r="I635" s="223"/>
      <c r="J635" s="223"/>
      <c r="K635" s="191"/>
      <c r="M635" s="224"/>
      <c r="N635" s="225"/>
      <c r="O635" s="225"/>
    </row>
    <row r="636" ht="15.75" customHeight="1" spans="5:15">
      <c r="E636" s="191"/>
      <c r="F636" s="191"/>
      <c r="G636" s="191"/>
      <c r="H636" s="191"/>
      <c r="I636" s="223"/>
      <c r="J636" s="223"/>
      <c r="K636" s="191"/>
      <c r="M636" s="224"/>
      <c r="N636" s="225"/>
      <c r="O636" s="225"/>
    </row>
    <row r="637" ht="15.75" customHeight="1" spans="5:15">
      <c r="E637" s="191"/>
      <c r="F637" s="191"/>
      <c r="G637" s="191"/>
      <c r="H637" s="191"/>
      <c r="I637" s="223"/>
      <c r="J637" s="223"/>
      <c r="K637" s="191"/>
      <c r="M637" s="224"/>
      <c r="N637" s="225"/>
      <c r="O637" s="225"/>
    </row>
    <row r="638" ht="15.75" customHeight="1" spans="5:15">
      <c r="E638" s="191"/>
      <c r="F638" s="191"/>
      <c r="G638" s="191"/>
      <c r="H638" s="191"/>
      <c r="I638" s="223"/>
      <c r="J638" s="223"/>
      <c r="K638" s="191"/>
      <c r="M638" s="224"/>
      <c r="N638" s="225"/>
      <c r="O638" s="225"/>
    </row>
    <row r="639" ht="15.75" customHeight="1" spans="5:15">
      <c r="E639" s="191"/>
      <c r="F639" s="191"/>
      <c r="G639" s="191"/>
      <c r="H639" s="191"/>
      <c r="I639" s="223"/>
      <c r="J639" s="223"/>
      <c r="K639" s="191"/>
      <c r="M639" s="224"/>
      <c r="N639" s="225"/>
      <c r="O639" s="225"/>
    </row>
    <row r="640" ht="15.75" customHeight="1" spans="5:15">
      <c r="E640" s="191"/>
      <c r="F640" s="191"/>
      <c r="G640" s="191"/>
      <c r="H640" s="191"/>
      <c r="I640" s="223"/>
      <c r="J640" s="223"/>
      <c r="K640" s="191"/>
      <c r="M640" s="224"/>
      <c r="N640" s="225"/>
      <c r="O640" s="225"/>
    </row>
    <row r="641" ht="15.75" customHeight="1" spans="5:15">
      <c r="E641" s="191"/>
      <c r="F641" s="191"/>
      <c r="G641" s="191"/>
      <c r="H641" s="191"/>
      <c r="I641" s="223"/>
      <c r="J641" s="223"/>
      <c r="K641" s="191"/>
      <c r="M641" s="224"/>
      <c r="N641" s="225"/>
      <c r="O641" s="225"/>
    </row>
    <row r="642" ht="15.75" customHeight="1" spans="5:15">
      <c r="E642" s="191"/>
      <c r="F642" s="191"/>
      <c r="G642" s="191"/>
      <c r="H642" s="191"/>
      <c r="I642" s="223"/>
      <c r="J642" s="223"/>
      <c r="K642" s="191"/>
      <c r="M642" s="224"/>
      <c r="N642" s="225"/>
      <c r="O642" s="225"/>
    </row>
    <row r="643" ht="15.75" customHeight="1" spans="5:15">
      <c r="E643" s="191"/>
      <c r="F643" s="191"/>
      <c r="G643" s="191"/>
      <c r="H643" s="191"/>
      <c r="I643" s="223"/>
      <c r="J643" s="223"/>
      <c r="K643" s="191"/>
      <c r="M643" s="224"/>
      <c r="N643" s="225"/>
      <c r="O643" s="225"/>
    </row>
    <row r="644" ht="15.75" customHeight="1" spans="5:15">
      <c r="E644" s="191"/>
      <c r="F644" s="191"/>
      <c r="G644" s="191"/>
      <c r="H644" s="191"/>
      <c r="I644" s="223"/>
      <c r="J644" s="223"/>
      <c r="K644" s="191"/>
      <c r="M644" s="224"/>
      <c r="N644" s="225"/>
      <c r="O644" s="225"/>
    </row>
    <row r="645" ht="15.75" customHeight="1" spans="5:15">
      <c r="E645" s="191"/>
      <c r="F645" s="191"/>
      <c r="G645" s="191"/>
      <c r="H645" s="191"/>
      <c r="I645" s="223"/>
      <c r="J645" s="223"/>
      <c r="K645" s="191"/>
      <c r="M645" s="224"/>
      <c r="N645" s="225"/>
      <c r="O645" s="225"/>
    </row>
    <row r="646" ht="15.75" customHeight="1" spans="5:15">
      <c r="E646" s="191"/>
      <c r="F646" s="191"/>
      <c r="G646" s="191"/>
      <c r="H646" s="191"/>
      <c r="I646" s="223"/>
      <c r="J646" s="223"/>
      <c r="K646" s="191"/>
      <c r="M646" s="224"/>
      <c r="N646" s="225"/>
      <c r="O646" s="225"/>
    </row>
    <row r="647" ht="15.75" customHeight="1" spans="5:15">
      <c r="E647" s="191"/>
      <c r="F647" s="191"/>
      <c r="G647" s="191"/>
      <c r="H647" s="191"/>
      <c r="I647" s="223"/>
      <c r="J647" s="223"/>
      <c r="K647" s="191"/>
      <c r="M647" s="224"/>
      <c r="N647" s="225"/>
      <c r="O647" s="225"/>
    </row>
    <row r="648" ht="15.75" customHeight="1" spans="5:15">
      <c r="E648" s="191"/>
      <c r="F648" s="191"/>
      <c r="G648" s="191"/>
      <c r="H648" s="191"/>
      <c r="I648" s="223"/>
      <c r="J648" s="223"/>
      <c r="K648" s="191"/>
      <c r="M648" s="224"/>
      <c r="N648" s="225"/>
      <c r="O648" s="225"/>
    </row>
    <row r="649" ht="15.75" customHeight="1" spans="5:15">
      <c r="E649" s="191"/>
      <c r="F649" s="191"/>
      <c r="G649" s="191"/>
      <c r="H649" s="191"/>
      <c r="I649" s="223"/>
      <c r="J649" s="223"/>
      <c r="K649" s="191"/>
      <c r="M649" s="224"/>
      <c r="N649" s="225"/>
      <c r="O649" s="225"/>
    </row>
    <row r="650" ht="15.75" customHeight="1" spans="5:15">
      <c r="E650" s="191"/>
      <c r="F650" s="191"/>
      <c r="G650" s="191"/>
      <c r="H650" s="191"/>
      <c r="I650" s="223"/>
      <c r="J650" s="223"/>
      <c r="K650" s="191"/>
      <c r="M650" s="224"/>
      <c r="N650" s="225"/>
      <c r="O650" s="225"/>
    </row>
    <row r="651" ht="15.75" customHeight="1" spans="5:15">
      <c r="E651" s="191"/>
      <c r="F651" s="191"/>
      <c r="G651" s="191"/>
      <c r="H651" s="191"/>
      <c r="I651" s="223"/>
      <c r="J651" s="223"/>
      <c r="K651" s="191"/>
      <c r="M651" s="224"/>
      <c r="N651" s="225"/>
      <c r="O651" s="225"/>
    </row>
    <row r="652" ht="15.75" customHeight="1" spans="5:15">
      <c r="E652" s="191"/>
      <c r="F652" s="191"/>
      <c r="G652" s="191"/>
      <c r="H652" s="191"/>
      <c r="I652" s="223"/>
      <c r="J652" s="223"/>
      <c r="K652" s="191"/>
      <c r="M652" s="224"/>
      <c r="N652" s="225"/>
      <c r="O652" s="225"/>
    </row>
    <row r="653" ht="15.75" customHeight="1" spans="5:15">
      <c r="E653" s="191"/>
      <c r="F653" s="191"/>
      <c r="G653" s="191"/>
      <c r="H653" s="191"/>
      <c r="I653" s="223"/>
      <c r="J653" s="223"/>
      <c r="K653" s="191"/>
      <c r="M653" s="224"/>
      <c r="N653" s="225"/>
      <c r="O653" s="225"/>
    </row>
    <row r="654" ht="15.75" customHeight="1" spans="5:15">
      <c r="E654" s="191"/>
      <c r="F654" s="191"/>
      <c r="G654" s="191"/>
      <c r="H654" s="191"/>
      <c r="I654" s="223"/>
      <c r="J654" s="223"/>
      <c r="K654" s="191"/>
      <c r="M654" s="224"/>
      <c r="N654" s="225"/>
      <c r="O654" s="225"/>
    </row>
    <row r="655" ht="15.75" customHeight="1" spans="5:15">
      <c r="E655" s="191"/>
      <c r="F655" s="191"/>
      <c r="G655" s="191"/>
      <c r="H655" s="191"/>
      <c r="I655" s="223"/>
      <c r="J655" s="223"/>
      <c r="K655" s="191"/>
      <c r="M655" s="224"/>
      <c r="N655" s="225"/>
      <c r="O655" s="225"/>
    </row>
    <row r="656" ht="15.75" customHeight="1" spans="5:15">
      <c r="E656" s="191"/>
      <c r="F656" s="191"/>
      <c r="G656" s="191"/>
      <c r="H656" s="191"/>
      <c r="I656" s="223"/>
      <c r="J656" s="223"/>
      <c r="K656" s="191"/>
      <c r="M656" s="224"/>
      <c r="N656" s="225"/>
      <c r="O656" s="225"/>
    </row>
    <row r="657" ht="15.75" customHeight="1" spans="5:15">
      <c r="E657" s="191"/>
      <c r="F657" s="191"/>
      <c r="G657" s="191"/>
      <c r="H657" s="191"/>
      <c r="I657" s="223"/>
      <c r="J657" s="223"/>
      <c r="K657" s="191"/>
      <c r="M657" s="224"/>
      <c r="N657" s="225"/>
      <c r="O657" s="225"/>
    </row>
    <row r="658" ht="15.75" customHeight="1" spans="5:15">
      <c r="E658" s="191"/>
      <c r="F658" s="191"/>
      <c r="G658" s="191"/>
      <c r="H658" s="191"/>
      <c r="I658" s="223"/>
      <c r="J658" s="223"/>
      <c r="K658" s="191"/>
      <c r="M658" s="224"/>
      <c r="N658" s="225"/>
      <c r="O658" s="225"/>
    </row>
    <row r="659" ht="15.75" customHeight="1" spans="5:15">
      <c r="E659" s="191"/>
      <c r="F659" s="191"/>
      <c r="G659" s="191"/>
      <c r="H659" s="191"/>
      <c r="I659" s="223"/>
      <c r="J659" s="223"/>
      <c r="K659" s="191"/>
      <c r="M659" s="224"/>
      <c r="N659" s="225"/>
      <c r="O659" s="225"/>
    </row>
    <row r="660" ht="15.75" customHeight="1" spans="5:15">
      <c r="E660" s="191"/>
      <c r="F660" s="191"/>
      <c r="G660" s="191"/>
      <c r="H660" s="191"/>
      <c r="I660" s="223"/>
      <c r="J660" s="223"/>
      <c r="K660" s="191"/>
      <c r="M660" s="224"/>
      <c r="N660" s="225"/>
      <c r="O660" s="225"/>
    </row>
    <row r="661" ht="15.75" customHeight="1" spans="5:15">
      <c r="E661" s="191"/>
      <c r="F661" s="191"/>
      <c r="G661" s="191"/>
      <c r="H661" s="191"/>
      <c r="I661" s="223"/>
      <c r="J661" s="223"/>
      <c r="K661" s="191"/>
      <c r="M661" s="224"/>
      <c r="N661" s="225"/>
      <c r="O661" s="225"/>
    </row>
    <row r="662" ht="15.75" customHeight="1" spans="5:15">
      <c r="E662" s="191"/>
      <c r="F662" s="191"/>
      <c r="G662" s="191"/>
      <c r="H662" s="191"/>
      <c r="I662" s="223"/>
      <c r="J662" s="223"/>
      <c r="K662" s="191"/>
      <c r="M662" s="224"/>
      <c r="N662" s="225"/>
      <c r="O662" s="225"/>
    </row>
    <row r="663" ht="15.75" customHeight="1" spans="5:15">
      <c r="E663" s="191"/>
      <c r="F663" s="191"/>
      <c r="G663" s="191"/>
      <c r="H663" s="191"/>
      <c r="I663" s="223"/>
      <c r="J663" s="223"/>
      <c r="K663" s="191"/>
      <c r="M663" s="224"/>
      <c r="N663" s="225"/>
      <c r="O663" s="225"/>
    </row>
    <row r="664" ht="15.75" customHeight="1" spans="5:15">
      <c r="E664" s="191"/>
      <c r="F664" s="191"/>
      <c r="G664" s="191"/>
      <c r="H664" s="191"/>
      <c r="I664" s="223"/>
      <c r="J664" s="223"/>
      <c r="K664" s="191"/>
      <c r="M664" s="224"/>
      <c r="N664" s="225"/>
      <c r="O664" s="225"/>
    </row>
    <row r="665" ht="15.75" customHeight="1" spans="5:15">
      <c r="E665" s="191"/>
      <c r="F665" s="191"/>
      <c r="G665" s="191"/>
      <c r="H665" s="191"/>
      <c r="I665" s="223"/>
      <c r="J665" s="223"/>
      <c r="K665" s="191"/>
      <c r="M665" s="224"/>
      <c r="N665" s="225"/>
      <c r="O665" s="225"/>
    </row>
    <row r="666" ht="15.75" customHeight="1" spans="5:15">
      <c r="E666" s="191"/>
      <c r="F666" s="191"/>
      <c r="G666" s="191"/>
      <c r="H666" s="191"/>
      <c r="I666" s="223"/>
      <c r="J666" s="223"/>
      <c r="K666" s="191"/>
      <c r="M666" s="224"/>
      <c r="N666" s="225"/>
      <c r="O666" s="225"/>
    </row>
    <row r="667" ht="15.75" customHeight="1" spans="5:15">
      <c r="E667" s="191"/>
      <c r="F667" s="191"/>
      <c r="G667" s="191"/>
      <c r="H667" s="191"/>
      <c r="I667" s="223"/>
      <c r="J667" s="223"/>
      <c r="K667" s="191"/>
      <c r="M667" s="224"/>
      <c r="N667" s="225"/>
      <c r="O667" s="225"/>
    </row>
    <row r="668" ht="15.75" customHeight="1" spans="5:15">
      <c r="E668" s="191"/>
      <c r="F668" s="191"/>
      <c r="G668" s="191"/>
      <c r="H668" s="191"/>
      <c r="I668" s="223"/>
      <c r="J668" s="223"/>
      <c r="K668" s="191"/>
      <c r="M668" s="224"/>
      <c r="N668" s="225"/>
      <c r="O668" s="225"/>
    </row>
    <row r="669" ht="15.75" customHeight="1" spans="5:15">
      <c r="E669" s="191"/>
      <c r="F669" s="191"/>
      <c r="G669" s="191"/>
      <c r="H669" s="191"/>
      <c r="I669" s="223"/>
      <c r="J669" s="223"/>
      <c r="K669" s="191"/>
      <c r="M669" s="224"/>
      <c r="N669" s="225"/>
      <c r="O669" s="225"/>
    </row>
    <row r="670" ht="15.75" customHeight="1" spans="5:15">
      <c r="E670" s="191"/>
      <c r="F670" s="191"/>
      <c r="G670" s="191"/>
      <c r="H670" s="191"/>
      <c r="I670" s="223"/>
      <c r="J670" s="223"/>
      <c r="K670" s="191"/>
      <c r="M670" s="224"/>
      <c r="N670" s="225"/>
      <c r="O670" s="225"/>
    </row>
    <row r="671" ht="15.75" customHeight="1" spans="5:15">
      <c r="E671" s="191"/>
      <c r="F671" s="191"/>
      <c r="G671" s="191"/>
      <c r="H671" s="191"/>
      <c r="I671" s="223"/>
      <c r="J671" s="223"/>
      <c r="K671" s="191"/>
      <c r="M671" s="224"/>
      <c r="N671" s="225"/>
      <c r="O671" s="225"/>
    </row>
    <row r="672" ht="15.75" customHeight="1" spans="5:15">
      <c r="E672" s="191"/>
      <c r="F672" s="191"/>
      <c r="G672" s="191"/>
      <c r="H672" s="191"/>
      <c r="I672" s="223"/>
      <c r="J672" s="223"/>
      <c r="K672" s="191"/>
      <c r="M672" s="224"/>
      <c r="N672" s="225"/>
      <c r="O672" s="225"/>
    </row>
    <row r="673" ht="15.75" customHeight="1" spans="5:15">
      <c r="E673" s="191"/>
      <c r="F673" s="191"/>
      <c r="G673" s="191"/>
      <c r="H673" s="191"/>
      <c r="I673" s="223"/>
      <c r="J673" s="223"/>
      <c r="K673" s="191"/>
      <c r="M673" s="224"/>
      <c r="N673" s="225"/>
      <c r="O673" s="225"/>
    </row>
    <row r="674" ht="15.75" customHeight="1" spans="5:15">
      <c r="E674" s="191"/>
      <c r="F674" s="191"/>
      <c r="G674" s="191"/>
      <c r="H674" s="191"/>
      <c r="I674" s="223"/>
      <c r="J674" s="223"/>
      <c r="K674" s="191"/>
      <c r="M674" s="224"/>
      <c r="N674" s="225"/>
      <c r="O674" s="225"/>
    </row>
    <row r="675" ht="15.75" customHeight="1" spans="5:15">
      <c r="E675" s="191"/>
      <c r="F675" s="191"/>
      <c r="G675" s="191"/>
      <c r="H675" s="191"/>
      <c r="I675" s="223"/>
      <c r="J675" s="223"/>
      <c r="K675" s="191"/>
      <c r="M675" s="224"/>
      <c r="N675" s="225"/>
      <c r="O675" s="225"/>
    </row>
    <row r="676" ht="15.75" customHeight="1" spans="5:15">
      <c r="E676" s="191"/>
      <c r="F676" s="191"/>
      <c r="G676" s="191"/>
      <c r="H676" s="191"/>
      <c r="I676" s="223"/>
      <c r="J676" s="223"/>
      <c r="K676" s="191"/>
      <c r="M676" s="224"/>
      <c r="N676" s="225"/>
      <c r="O676" s="225"/>
    </row>
    <row r="677" ht="15.75" customHeight="1" spans="5:15">
      <c r="E677" s="191"/>
      <c r="F677" s="191"/>
      <c r="G677" s="191"/>
      <c r="H677" s="191"/>
      <c r="I677" s="223"/>
      <c r="J677" s="223"/>
      <c r="K677" s="191"/>
      <c r="M677" s="224"/>
      <c r="N677" s="225"/>
      <c r="O677" s="225"/>
    </row>
    <row r="678" ht="15.75" customHeight="1" spans="5:15">
      <c r="E678" s="191"/>
      <c r="F678" s="191"/>
      <c r="G678" s="191"/>
      <c r="H678" s="191"/>
      <c r="I678" s="223"/>
      <c r="J678" s="223"/>
      <c r="K678" s="191"/>
      <c r="M678" s="224"/>
      <c r="N678" s="225"/>
      <c r="O678" s="225"/>
    </row>
    <row r="679" ht="15.75" customHeight="1" spans="5:15">
      <c r="E679" s="191"/>
      <c r="F679" s="191"/>
      <c r="G679" s="191"/>
      <c r="H679" s="191"/>
      <c r="I679" s="223"/>
      <c r="J679" s="223"/>
      <c r="K679" s="191"/>
      <c r="M679" s="224"/>
      <c r="N679" s="225"/>
      <c r="O679" s="225"/>
    </row>
    <row r="680" ht="15.75" customHeight="1" spans="5:15">
      <c r="E680" s="191"/>
      <c r="F680" s="191"/>
      <c r="G680" s="191"/>
      <c r="H680" s="191"/>
      <c r="I680" s="223"/>
      <c r="J680" s="223"/>
      <c r="K680" s="191"/>
      <c r="M680" s="224"/>
      <c r="N680" s="225"/>
      <c r="O680" s="225"/>
    </row>
    <row r="681" ht="15.75" customHeight="1" spans="5:15">
      <c r="E681" s="191"/>
      <c r="F681" s="191"/>
      <c r="G681" s="191"/>
      <c r="H681" s="191"/>
      <c r="I681" s="223"/>
      <c r="J681" s="223"/>
      <c r="K681" s="191"/>
      <c r="M681" s="224"/>
      <c r="N681" s="225"/>
      <c r="O681" s="225"/>
    </row>
    <row r="682" ht="15.75" customHeight="1" spans="5:15">
      <c r="E682" s="191"/>
      <c r="F682" s="191"/>
      <c r="G682" s="191"/>
      <c r="H682" s="191"/>
      <c r="I682" s="223"/>
      <c r="J682" s="223"/>
      <c r="K682" s="191"/>
      <c r="M682" s="224"/>
      <c r="N682" s="225"/>
      <c r="O682" s="225"/>
    </row>
    <row r="683" ht="15.75" customHeight="1" spans="5:15">
      <c r="E683" s="191"/>
      <c r="F683" s="191"/>
      <c r="G683" s="191"/>
      <c r="H683" s="191"/>
      <c r="I683" s="223"/>
      <c r="J683" s="223"/>
      <c r="K683" s="191"/>
      <c r="M683" s="224"/>
      <c r="N683" s="225"/>
      <c r="O683" s="225"/>
    </row>
    <row r="684" ht="15.75" customHeight="1" spans="5:15">
      <c r="E684" s="191"/>
      <c r="F684" s="191"/>
      <c r="G684" s="191"/>
      <c r="H684" s="191"/>
      <c r="I684" s="223"/>
      <c r="J684" s="223"/>
      <c r="K684" s="191"/>
      <c r="M684" s="224"/>
      <c r="N684" s="225"/>
      <c r="O684" s="225"/>
    </row>
    <row r="685" ht="15.75" customHeight="1" spans="5:15">
      <c r="E685" s="191"/>
      <c r="F685" s="191"/>
      <c r="G685" s="191"/>
      <c r="H685" s="191"/>
      <c r="I685" s="223"/>
      <c r="J685" s="223"/>
      <c r="K685" s="191"/>
      <c r="M685" s="224"/>
      <c r="N685" s="225"/>
      <c r="O685" s="225"/>
    </row>
    <row r="686" ht="15.75" customHeight="1" spans="5:15">
      <c r="E686" s="191"/>
      <c r="F686" s="191"/>
      <c r="G686" s="191"/>
      <c r="H686" s="191"/>
      <c r="I686" s="223"/>
      <c r="J686" s="223"/>
      <c r="K686" s="191"/>
      <c r="M686" s="224"/>
      <c r="N686" s="225"/>
      <c r="O686" s="225"/>
    </row>
    <row r="687" ht="15.75" customHeight="1" spans="5:15">
      <c r="E687" s="191"/>
      <c r="F687" s="191"/>
      <c r="G687" s="191"/>
      <c r="H687" s="191"/>
      <c r="I687" s="223"/>
      <c r="J687" s="223"/>
      <c r="K687" s="191"/>
      <c r="M687" s="224"/>
      <c r="N687" s="225"/>
      <c r="O687" s="225"/>
    </row>
    <row r="688" ht="15.75" customHeight="1" spans="5:15">
      <c r="E688" s="191"/>
      <c r="F688" s="191"/>
      <c r="G688" s="191"/>
      <c r="H688" s="191"/>
      <c r="I688" s="223"/>
      <c r="J688" s="223"/>
      <c r="K688" s="191"/>
      <c r="M688" s="224"/>
      <c r="N688" s="225"/>
      <c r="O688" s="225"/>
    </row>
    <row r="689" ht="15.75" customHeight="1" spans="5:15">
      <c r="E689" s="191"/>
      <c r="F689" s="191"/>
      <c r="G689" s="191"/>
      <c r="H689" s="191"/>
      <c r="I689" s="223"/>
      <c r="J689" s="223"/>
      <c r="K689" s="191"/>
      <c r="M689" s="224"/>
      <c r="N689" s="225"/>
      <c r="O689" s="225"/>
    </row>
    <row r="690" ht="15.75" customHeight="1" spans="5:15">
      <c r="E690" s="191"/>
      <c r="F690" s="191"/>
      <c r="G690" s="191"/>
      <c r="H690" s="191"/>
      <c r="I690" s="223"/>
      <c r="J690" s="223"/>
      <c r="K690" s="191"/>
      <c r="M690" s="224"/>
      <c r="N690" s="225"/>
      <c r="O690" s="225"/>
    </row>
    <row r="691" ht="15.75" customHeight="1" spans="5:15">
      <c r="E691" s="191"/>
      <c r="F691" s="191"/>
      <c r="G691" s="191"/>
      <c r="H691" s="191"/>
      <c r="I691" s="223"/>
      <c r="J691" s="223"/>
      <c r="K691" s="191"/>
      <c r="M691" s="224"/>
      <c r="N691" s="225"/>
      <c r="O691" s="225"/>
    </row>
    <row r="692" ht="15.75" customHeight="1" spans="5:15">
      <c r="E692" s="191"/>
      <c r="F692" s="191"/>
      <c r="G692" s="191"/>
      <c r="H692" s="191"/>
      <c r="I692" s="223"/>
      <c r="J692" s="223"/>
      <c r="K692" s="191"/>
      <c r="M692" s="224"/>
      <c r="N692" s="225"/>
      <c r="O692" s="225"/>
    </row>
    <row r="693" ht="15.75" customHeight="1" spans="5:15">
      <c r="E693" s="191"/>
      <c r="F693" s="191"/>
      <c r="G693" s="191"/>
      <c r="H693" s="191"/>
      <c r="I693" s="223"/>
      <c r="J693" s="223"/>
      <c r="K693" s="191"/>
      <c r="M693" s="224"/>
      <c r="N693" s="225"/>
      <c r="O693" s="225"/>
    </row>
    <row r="694" ht="15.75" customHeight="1" spans="5:15">
      <c r="E694" s="191"/>
      <c r="F694" s="191"/>
      <c r="G694" s="191"/>
      <c r="H694" s="191"/>
      <c r="I694" s="223"/>
      <c r="J694" s="223"/>
      <c r="K694" s="191"/>
      <c r="M694" s="224"/>
      <c r="N694" s="225"/>
      <c r="O694" s="225"/>
    </row>
    <row r="695" ht="15.75" customHeight="1" spans="5:15">
      <c r="E695" s="191"/>
      <c r="F695" s="191"/>
      <c r="G695" s="191"/>
      <c r="H695" s="191"/>
      <c r="I695" s="223"/>
      <c r="J695" s="223"/>
      <c r="K695" s="191"/>
      <c r="M695" s="224"/>
      <c r="N695" s="225"/>
      <c r="O695" s="225"/>
    </row>
    <row r="696" ht="15.75" customHeight="1" spans="5:15">
      <c r="E696" s="191"/>
      <c r="F696" s="191"/>
      <c r="G696" s="191"/>
      <c r="H696" s="191"/>
      <c r="I696" s="223"/>
      <c r="J696" s="223"/>
      <c r="K696" s="191"/>
      <c r="M696" s="224"/>
      <c r="N696" s="225"/>
      <c r="O696" s="225"/>
    </row>
    <row r="697" ht="15.75" customHeight="1" spans="5:15">
      <c r="E697" s="191"/>
      <c r="F697" s="191"/>
      <c r="G697" s="191"/>
      <c r="H697" s="191"/>
      <c r="I697" s="223"/>
      <c r="J697" s="223"/>
      <c r="K697" s="191"/>
      <c r="M697" s="224"/>
      <c r="N697" s="225"/>
      <c r="O697" s="225"/>
    </row>
    <row r="698" ht="15.75" customHeight="1" spans="5:15">
      <c r="E698" s="191"/>
      <c r="F698" s="191"/>
      <c r="G698" s="191"/>
      <c r="H698" s="191"/>
      <c r="I698" s="223"/>
      <c r="J698" s="223"/>
      <c r="K698" s="191"/>
      <c r="M698" s="224"/>
      <c r="N698" s="225"/>
      <c r="O698" s="225"/>
    </row>
    <row r="699" ht="15.75" customHeight="1" spans="5:15">
      <c r="E699" s="191"/>
      <c r="F699" s="191"/>
      <c r="G699" s="191"/>
      <c r="H699" s="191"/>
      <c r="I699" s="223"/>
      <c r="J699" s="223"/>
      <c r="K699" s="191"/>
      <c r="M699" s="224"/>
      <c r="N699" s="225"/>
      <c r="O699" s="225"/>
    </row>
    <row r="700" ht="15.75" customHeight="1" spans="5:15">
      <c r="E700" s="191"/>
      <c r="F700" s="191"/>
      <c r="G700" s="191"/>
      <c r="H700" s="191"/>
      <c r="I700" s="223"/>
      <c r="J700" s="223"/>
      <c r="K700" s="191"/>
      <c r="M700" s="224"/>
      <c r="N700" s="225"/>
      <c r="O700" s="225"/>
    </row>
    <row r="701" ht="15.75" customHeight="1" spans="5:15">
      <c r="E701" s="191"/>
      <c r="F701" s="191"/>
      <c r="G701" s="191"/>
      <c r="H701" s="191"/>
      <c r="I701" s="223"/>
      <c r="J701" s="223"/>
      <c r="K701" s="191"/>
      <c r="M701" s="224"/>
      <c r="N701" s="225"/>
      <c r="O701" s="225"/>
    </row>
    <row r="702" ht="15.75" customHeight="1" spans="5:15">
      <c r="E702" s="191"/>
      <c r="F702" s="191"/>
      <c r="G702" s="191"/>
      <c r="H702" s="191"/>
      <c r="I702" s="223"/>
      <c r="J702" s="223"/>
      <c r="K702" s="191"/>
      <c r="M702" s="224"/>
      <c r="N702" s="225"/>
      <c r="O702" s="225"/>
    </row>
    <row r="703" ht="15.75" customHeight="1" spans="5:15">
      <c r="E703" s="191"/>
      <c r="F703" s="191"/>
      <c r="G703" s="191"/>
      <c r="H703" s="191"/>
      <c r="I703" s="223"/>
      <c r="J703" s="223"/>
      <c r="K703" s="191"/>
      <c r="M703" s="224"/>
      <c r="N703" s="225"/>
      <c r="O703" s="225"/>
    </row>
    <row r="704" ht="15.75" customHeight="1" spans="5:15">
      <c r="E704" s="191"/>
      <c r="F704" s="191"/>
      <c r="G704" s="191"/>
      <c r="H704" s="191"/>
      <c r="I704" s="223"/>
      <c r="J704" s="223"/>
      <c r="K704" s="191"/>
      <c r="M704" s="224"/>
      <c r="N704" s="225"/>
      <c r="O704" s="225"/>
    </row>
    <row r="705" ht="15.75" customHeight="1" spans="5:15">
      <c r="E705" s="191"/>
      <c r="F705" s="191"/>
      <c r="G705" s="191"/>
      <c r="H705" s="191"/>
      <c r="I705" s="223"/>
      <c r="J705" s="223"/>
      <c r="K705" s="191"/>
      <c r="M705" s="224"/>
      <c r="N705" s="225"/>
      <c r="O705" s="225"/>
    </row>
    <row r="706" ht="15.75" customHeight="1" spans="5:15">
      <c r="E706" s="191"/>
      <c r="F706" s="191"/>
      <c r="G706" s="191"/>
      <c r="H706" s="191"/>
      <c r="I706" s="223"/>
      <c r="J706" s="223"/>
      <c r="K706" s="191"/>
      <c r="M706" s="224"/>
      <c r="N706" s="225"/>
      <c r="O706" s="225"/>
    </row>
    <row r="707" ht="15.75" customHeight="1" spans="5:15">
      <c r="E707" s="191"/>
      <c r="F707" s="191"/>
      <c r="G707" s="191"/>
      <c r="H707" s="191"/>
      <c r="I707" s="223"/>
      <c r="J707" s="223"/>
      <c r="K707" s="191"/>
      <c r="M707" s="224"/>
      <c r="N707" s="225"/>
      <c r="O707" s="225"/>
    </row>
    <row r="708" ht="15.75" customHeight="1" spans="5:15">
      <c r="E708" s="191"/>
      <c r="F708" s="191"/>
      <c r="G708" s="191"/>
      <c r="H708" s="191"/>
      <c r="I708" s="223"/>
      <c r="J708" s="223"/>
      <c r="K708" s="191"/>
      <c r="M708" s="224"/>
      <c r="N708" s="225"/>
      <c r="O708" s="225"/>
    </row>
    <row r="709" ht="15.75" customHeight="1" spans="5:15">
      <c r="E709" s="191"/>
      <c r="F709" s="191"/>
      <c r="G709" s="191"/>
      <c r="H709" s="191"/>
      <c r="I709" s="223"/>
      <c r="J709" s="223"/>
      <c r="K709" s="191"/>
      <c r="M709" s="224"/>
      <c r="N709" s="225"/>
      <c r="O709" s="225"/>
    </row>
    <row r="710" ht="15.75" customHeight="1" spans="5:15">
      <c r="E710" s="191"/>
      <c r="F710" s="191"/>
      <c r="G710" s="191"/>
      <c r="H710" s="191"/>
      <c r="I710" s="223"/>
      <c r="J710" s="223"/>
      <c r="K710" s="191"/>
      <c r="M710" s="224"/>
      <c r="N710" s="225"/>
      <c r="O710" s="225"/>
    </row>
    <row r="711" ht="15.75" customHeight="1" spans="5:15">
      <c r="E711" s="191"/>
      <c r="F711" s="191"/>
      <c r="G711" s="191"/>
      <c r="H711" s="191"/>
      <c r="I711" s="223"/>
      <c r="J711" s="223"/>
      <c r="K711" s="191"/>
      <c r="M711" s="224"/>
      <c r="N711" s="225"/>
      <c r="O711" s="225"/>
    </row>
    <row r="712" ht="15.75" customHeight="1" spans="5:15">
      <c r="E712" s="191"/>
      <c r="F712" s="191"/>
      <c r="G712" s="191"/>
      <c r="H712" s="191"/>
      <c r="I712" s="223"/>
      <c r="J712" s="223"/>
      <c r="K712" s="191"/>
      <c r="M712" s="224"/>
      <c r="N712" s="225"/>
      <c r="O712" s="225"/>
    </row>
    <row r="713" ht="15.75" customHeight="1" spans="5:15">
      <c r="E713" s="191"/>
      <c r="F713" s="191"/>
      <c r="G713" s="191"/>
      <c r="H713" s="191"/>
      <c r="I713" s="223"/>
      <c r="J713" s="223"/>
      <c r="K713" s="191"/>
      <c r="M713" s="224"/>
      <c r="N713" s="225"/>
      <c r="O713" s="225"/>
    </row>
    <row r="714" ht="15.75" customHeight="1" spans="5:15">
      <c r="E714" s="191"/>
      <c r="F714" s="191"/>
      <c r="G714" s="191"/>
      <c r="H714" s="191"/>
      <c r="I714" s="223"/>
      <c r="J714" s="223"/>
      <c r="K714" s="191"/>
      <c r="M714" s="224"/>
      <c r="N714" s="225"/>
      <c r="O714" s="225"/>
    </row>
    <row r="715" ht="15.75" customHeight="1" spans="5:15">
      <c r="E715" s="191"/>
      <c r="F715" s="191"/>
      <c r="G715" s="191"/>
      <c r="H715" s="191"/>
      <c r="I715" s="223"/>
      <c r="J715" s="223"/>
      <c r="K715" s="191"/>
      <c r="M715" s="224"/>
      <c r="N715" s="225"/>
      <c r="O715" s="225"/>
    </row>
    <row r="716" ht="15.75" customHeight="1" spans="5:15">
      <c r="E716" s="191"/>
      <c r="F716" s="191"/>
      <c r="G716" s="191"/>
      <c r="H716" s="191"/>
      <c r="I716" s="223"/>
      <c r="J716" s="223"/>
      <c r="K716" s="191"/>
      <c r="M716" s="224"/>
      <c r="N716" s="225"/>
      <c r="O716" s="225"/>
    </row>
    <row r="717" ht="15.75" customHeight="1" spans="5:15">
      <c r="E717" s="191"/>
      <c r="F717" s="191"/>
      <c r="G717" s="191"/>
      <c r="H717" s="191"/>
      <c r="I717" s="223"/>
      <c r="J717" s="223"/>
      <c r="K717" s="191"/>
      <c r="M717" s="224"/>
      <c r="N717" s="225"/>
      <c r="O717" s="225"/>
    </row>
    <row r="718" ht="15.75" customHeight="1" spans="5:15">
      <c r="E718" s="191"/>
      <c r="F718" s="191"/>
      <c r="G718" s="191"/>
      <c r="H718" s="191"/>
      <c r="I718" s="223"/>
      <c r="J718" s="223"/>
      <c r="K718" s="191"/>
      <c r="M718" s="224"/>
      <c r="N718" s="225"/>
      <c r="O718" s="225"/>
    </row>
    <row r="719" ht="15.75" customHeight="1" spans="5:15">
      <c r="E719" s="191"/>
      <c r="F719" s="191"/>
      <c r="G719" s="191"/>
      <c r="H719" s="191"/>
      <c r="I719" s="223"/>
      <c r="J719" s="223"/>
      <c r="K719" s="191"/>
      <c r="M719" s="224"/>
      <c r="N719" s="225"/>
      <c r="O719" s="225"/>
    </row>
    <row r="720" ht="15.75" customHeight="1" spans="5:15">
      <c r="E720" s="191"/>
      <c r="F720" s="191"/>
      <c r="G720" s="191"/>
      <c r="H720" s="191"/>
      <c r="I720" s="223"/>
      <c r="J720" s="223"/>
      <c r="K720" s="191"/>
      <c r="M720" s="224"/>
      <c r="N720" s="225"/>
      <c r="O720" s="225"/>
    </row>
    <row r="721" ht="15.75" customHeight="1" spans="5:15">
      <c r="E721" s="191"/>
      <c r="F721" s="191"/>
      <c r="G721" s="191"/>
      <c r="H721" s="191"/>
      <c r="I721" s="223"/>
      <c r="J721" s="223"/>
      <c r="K721" s="191"/>
      <c r="M721" s="224"/>
      <c r="N721" s="225"/>
      <c r="O721" s="225"/>
    </row>
    <row r="722" ht="15.75" customHeight="1" spans="5:15">
      <c r="E722" s="191"/>
      <c r="F722" s="191"/>
      <c r="G722" s="191"/>
      <c r="H722" s="191"/>
      <c r="I722" s="223"/>
      <c r="J722" s="223"/>
      <c r="K722" s="191"/>
      <c r="M722" s="224"/>
      <c r="N722" s="225"/>
      <c r="O722" s="225"/>
    </row>
    <row r="723" ht="15.75" customHeight="1" spans="5:15">
      <c r="E723" s="191"/>
      <c r="F723" s="191"/>
      <c r="G723" s="191"/>
      <c r="H723" s="191"/>
      <c r="I723" s="223"/>
      <c r="J723" s="223"/>
      <c r="K723" s="191"/>
      <c r="M723" s="224"/>
      <c r="N723" s="225"/>
      <c r="O723" s="225"/>
    </row>
    <row r="724" ht="15.75" customHeight="1" spans="5:15">
      <c r="E724" s="191"/>
      <c r="F724" s="191"/>
      <c r="G724" s="191"/>
      <c r="H724" s="191"/>
      <c r="I724" s="223"/>
      <c r="J724" s="223"/>
      <c r="K724" s="191"/>
      <c r="M724" s="224"/>
      <c r="N724" s="225"/>
      <c r="O724" s="225"/>
    </row>
    <row r="725" ht="15.75" customHeight="1" spans="5:15">
      <c r="E725" s="191"/>
      <c r="F725" s="191"/>
      <c r="G725" s="191"/>
      <c r="H725" s="191"/>
      <c r="I725" s="223"/>
      <c r="J725" s="223"/>
      <c r="K725" s="191"/>
      <c r="M725" s="224"/>
      <c r="N725" s="225"/>
      <c r="O725" s="225"/>
    </row>
    <row r="726" ht="15.75" customHeight="1" spans="5:15">
      <c r="E726" s="191"/>
      <c r="F726" s="191"/>
      <c r="G726" s="191"/>
      <c r="H726" s="191"/>
      <c r="I726" s="223"/>
      <c r="J726" s="223"/>
      <c r="K726" s="191"/>
      <c r="M726" s="224"/>
      <c r="N726" s="225"/>
      <c r="O726" s="225"/>
    </row>
    <row r="727" ht="15.75" customHeight="1" spans="5:15">
      <c r="E727" s="191"/>
      <c r="F727" s="191"/>
      <c r="G727" s="191"/>
      <c r="H727" s="191"/>
      <c r="I727" s="223"/>
      <c r="J727" s="223"/>
      <c r="K727" s="191"/>
      <c r="M727" s="224"/>
      <c r="N727" s="225"/>
      <c r="O727" s="225"/>
    </row>
    <row r="728" ht="15.75" customHeight="1" spans="5:15">
      <c r="E728" s="191"/>
      <c r="F728" s="191"/>
      <c r="G728" s="191"/>
      <c r="H728" s="191"/>
      <c r="I728" s="223"/>
      <c r="J728" s="223"/>
      <c r="K728" s="191"/>
      <c r="M728" s="224"/>
      <c r="N728" s="225"/>
      <c r="O728" s="225"/>
    </row>
    <row r="729" ht="15.75" customHeight="1" spans="5:15">
      <c r="E729" s="191"/>
      <c r="F729" s="191"/>
      <c r="G729" s="191"/>
      <c r="H729" s="191"/>
      <c r="I729" s="223"/>
      <c r="J729" s="223"/>
      <c r="K729" s="191"/>
      <c r="M729" s="224"/>
      <c r="N729" s="225"/>
      <c r="O729" s="225"/>
    </row>
    <row r="730" ht="15.75" customHeight="1" spans="5:15">
      <c r="E730" s="191"/>
      <c r="F730" s="191"/>
      <c r="G730" s="191"/>
      <c r="H730" s="191"/>
      <c r="I730" s="223"/>
      <c r="J730" s="223"/>
      <c r="K730" s="191"/>
      <c r="M730" s="224"/>
      <c r="N730" s="225"/>
      <c r="O730" s="225"/>
    </row>
    <row r="731" ht="15.75" customHeight="1" spans="5:15">
      <c r="E731" s="191"/>
      <c r="F731" s="191"/>
      <c r="G731" s="191"/>
      <c r="H731" s="191"/>
      <c r="I731" s="223"/>
      <c r="J731" s="223"/>
      <c r="K731" s="191"/>
      <c r="M731" s="224"/>
      <c r="N731" s="225"/>
      <c r="O731" s="225"/>
    </row>
    <row r="732" ht="15.75" customHeight="1" spans="5:15">
      <c r="E732" s="191"/>
      <c r="F732" s="191"/>
      <c r="G732" s="191"/>
      <c r="H732" s="191"/>
      <c r="I732" s="223"/>
      <c r="J732" s="223"/>
      <c r="K732" s="191"/>
      <c r="M732" s="224"/>
      <c r="N732" s="225"/>
      <c r="O732" s="225"/>
    </row>
    <row r="733" ht="15.75" customHeight="1" spans="5:15">
      <c r="E733" s="191"/>
      <c r="F733" s="191"/>
      <c r="G733" s="191"/>
      <c r="H733" s="191"/>
      <c r="I733" s="223"/>
      <c r="J733" s="223"/>
      <c r="K733" s="191"/>
      <c r="M733" s="224"/>
      <c r="N733" s="225"/>
      <c r="O733" s="225"/>
    </row>
    <row r="734" ht="15.75" customHeight="1" spans="5:15">
      <c r="E734" s="191"/>
      <c r="F734" s="191"/>
      <c r="G734" s="191"/>
      <c r="H734" s="191"/>
      <c r="I734" s="223"/>
      <c r="J734" s="223"/>
      <c r="K734" s="191"/>
      <c r="M734" s="224"/>
      <c r="N734" s="225"/>
      <c r="O734" s="225"/>
    </row>
    <row r="735" ht="15.75" customHeight="1" spans="5:15">
      <c r="E735" s="191"/>
      <c r="F735" s="191"/>
      <c r="G735" s="191"/>
      <c r="H735" s="191"/>
      <c r="I735" s="223"/>
      <c r="J735" s="223"/>
      <c r="K735" s="191"/>
      <c r="M735" s="224"/>
      <c r="N735" s="225"/>
      <c r="O735" s="225"/>
    </row>
    <row r="736" ht="15.75" customHeight="1" spans="5:15">
      <c r="E736" s="191"/>
      <c r="F736" s="191"/>
      <c r="G736" s="191"/>
      <c r="H736" s="191"/>
      <c r="I736" s="223"/>
      <c r="J736" s="223"/>
      <c r="K736" s="191"/>
      <c r="M736" s="224"/>
      <c r="N736" s="225"/>
      <c r="O736" s="225"/>
    </row>
    <row r="737" ht="15.75" customHeight="1" spans="5:15">
      <c r="E737" s="191"/>
      <c r="F737" s="191"/>
      <c r="G737" s="191"/>
      <c r="H737" s="191"/>
      <c r="I737" s="223"/>
      <c r="J737" s="223"/>
      <c r="K737" s="191"/>
      <c r="M737" s="224"/>
      <c r="N737" s="225"/>
      <c r="O737" s="225"/>
    </row>
    <row r="738" ht="15.75" customHeight="1" spans="5:15">
      <c r="E738" s="191"/>
      <c r="F738" s="191"/>
      <c r="G738" s="191"/>
      <c r="H738" s="191"/>
      <c r="I738" s="223"/>
      <c r="J738" s="223"/>
      <c r="K738" s="191"/>
      <c r="M738" s="224"/>
      <c r="N738" s="225"/>
      <c r="O738" s="225"/>
    </row>
    <row r="739" ht="15.75" customHeight="1" spans="5:15">
      <c r="E739" s="191"/>
      <c r="F739" s="191"/>
      <c r="G739" s="191"/>
      <c r="H739" s="191"/>
      <c r="I739" s="223"/>
      <c r="J739" s="223"/>
      <c r="K739" s="191"/>
      <c r="M739" s="224"/>
      <c r="N739" s="225"/>
      <c r="O739" s="225"/>
    </row>
    <row r="740" ht="15.75" customHeight="1" spans="5:15">
      <c r="E740" s="191"/>
      <c r="F740" s="191"/>
      <c r="G740" s="191"/>
      <c r="H740" s="191"/>
      <c r="I740" s="223"/>
      <c r="J740" s="223"/>
      <c r="K740" s="191"/>
      <c r="M740" s="224"/>
      <c r="N740" s="225"/>
      <c r="O740" s="225"/>
    </row>
    <row r="741" ht="15.75" customHeight="1" spans="5:15">
      <c r="E741" s="191"/>
      <c r="F741" s="191"/>
      <c r="G741" s="191"/>
      <c r="H741" s="191"/>
      <c r="I741" s="223"/>
      <c r="J741" s="223"/>
      <c r="K741" s="191"/>
      <c r="M741" s="224"/>
      <c r="N741" s="225"/>
      <c r="O741" s="225"/>
    </row>
    <row r="742" ht="15.75" customHeight="1" spans="5:15">
      <c r="E742" s="191"/>
      <c r="F742" s="191"/>
      <c r="G742" s="191"/>
      <c r="H742" s="191"/>
      <c r="I742" s="223"/>
      <c r="J742" s="223"/>
      <c r="K742" s="191"/>
      <c r="M742" s="224"/>
      <c r="N742" s="225"/>
      <c r="O742" s="225"/>
    </row>
    <row r="743" ht="15.75" customHeight="1" spans="5:15">
      <c r="E743" s="191"/>
      <c r="F743" s="191"/>
      <c r="G743" s="191"/>
      <c r="H743" s="191"/>
      <c r="I743" s="223"/>
      <c r="J743" s="223"/>
      <c r="K743" s="191"/>
      <c r="M743" s="224"/>
      <c r="N743" s="225"/>
      <c r="O743" s="225"/>
    </row>
    <row r="744" ht="15.75" customHeight="1" spans="5:15">
      <c r="E744" s="191"/>
      <c r="F744" s="191"/>
      <c r="G744" s="191"/>
      <c r="H744" s="191"/>
      <c r="I744" s="223"/>
      <c r="J744" s="223"/>
      <c r="K744" s="191"/>
      <c r="M744" s="224"/>
      <c r="N744" s="225"/>
      <c r="O744" s="225"/>
    </row>
    <row r="745" ht="15.75" customHeight="1" spans="5:15">
      <c r="E745" s="191"/>
      <c r="F745" s="191"/>
      <c r="G745" s="191"/>
      <c r="H745" s="191"/>
      <c r="I745" s="223"/>
      <c r="J745" s="223"/>
      <c r="K745" s="191"/>
      <c r="M745" s="224"/>
      <c r="N745" s="225"/>
      <c r="O745" s="225"/>
    </row>
    <row r="746" ht="15.75" customHeight="1" spans="5:15">
      <c r="E746" s="191"/>
      <c r="F746" s="191"/>
      <c r="G746" s="191"/>
      <c r="H746" s="191"/>
      <c r="I746" s="223"/>
      <c r="J746" s="223"/>
      <c r="K746" s="191"/>
      <c r="M746" s="224"/>
      <c r="N746" s="225"/>
      <c r="O746" s="225"/>
    </row>
    <row r="747" ht="15.75" customHeight="1" spans="5:15">
      <c r="E747" s="191"/>
      <c r="F747" s="191"/>
      <c r="G747" s="191"/>
      <c r="H747" s="191"/>
      <c r="I747" s="223"/>
      <c r="J747" s="223"/>
      <c r="K747" s="191"/>
      <c r="M747" s="224"/>
      <c r="N747" s="225"/>
      <c r="O747" s="225"/>
    </row>
    <row r="748" ht="15.75" customHeight="1" spans="5:15">
      <c r="E748" s="191"/>
      <c r="F748" s="191"/>
      <c r="G748" s="191"/>
      <c r="H748" s="191"/>
      <c r="I748" s="223"/>
      <c r="J748" s="223"/>
      <c r="K748" s="191"/>
      <c r="M748" s="224"/>
      <c r="N748" s="225"/>
      <c r="O748" s="225"/>
    </row>
    <row r="749" ht="15.75" customHeight="1" spans="5:15">
      <c r="E749" s="191"/>
      <c r="F749" s="191"/>
      <c r="G749" s="191"/>
      <c r="H749" s="191"/>
      <c r="I749" s="223"/>
      <c r="J749" s="223"/>
      <c r="K749" s="191"/>
      <c r="M749" s="224"/>
      <c r="N749" s="225"/>
      <c r="O749" s="225"/>
    </row>
    <row r="750" ht="15.75" customHeight="1" spans="5:15">
      <c r="E750" s="191"/>
      <c r="F750" s="191"/>
      <c r="G750" s="191"/>
      <c r="H750" s="191"/>
      <c r="I750" s="223"/>
      <c r="J750" s="223"/>
      <c r="K750" s="191"/>
      <c r="M750" s="224"/>
      <c r="N750" s="225"/>
      <c r="O750" s="225"/>
    </row>
    <row r="751" ht="15.75" customHeight="1" spans="5:15">
      <c r="E751" s="191"/>
      <c r="F751" s="191"/>
      <c r="G751" s="191"/>
      <c r="H751" s="191"/>
      <c r="I751" s="223"/>
      <c r="J751" s="223"/>
      <c r="K751" s="191"/>
      <c r="M751" s="224"/>
      <c r="N751" s="225"/>
      <c r="O751" s="225"/>
    </row>
    <row r="752" ht="15.75" customHeight="1" spans="5:15">
      <c r="E752" s="191"/>
      <c r="F752" s="191"/>
      <c r="G752" s="191"/>
      <c r="H752" s="191"/>
      <c r="I752" s="223"/>
      <c r="J752" s="223"/>
      <c r="K752" s="191"/>
      <c r="M752" s="224"/>
      <c r="N752" s="225"/>
      <c r="O752" s="225"/>
    </row>
    <row r="753" ht="15.75" customHeight="1" spans="5:15">
      <c r="E753" s="191"/>
      <c r="F753" s="191"/>
      <c r="G753" s="191"/>
      <c r="H753" s="191"/>
      <c r="I753" s="223"/>
      <c r="J753" s="223"/>
      <c r="K753" s="191"/>
      <c r="M753" s="224"/>
      <c r="N753" s="225"/>
      <c r="O753" s="225"/>
    </row>
    <row r="754" ht="15.75" customHeight="1" spans="5:15">
      <c r="E754" s="191"/>
      <c r="F754" s="191"/>
      <c r="G754" s="191"/>
      <c r="H754" s="191"/>
      <c r="I754" s="223"/>
      <c r="J754" s="223"/>
      <c r="K754" s="191"/>
      <c r="M754" s="224"/>
      <c r="N754" s="225"/>
      <c r="O754" s="225"/>
    </row>
    <row r="755" ht="15.75" customHeight="1" spans="5:15">
      <c r="E755" s="191"/>
      <c r="F755" s="191"/>
      <c r="G755" s="191"/>
      <c r="H755" s="191"/>
      <c r="I755" s="223"/>
      <c r="J755" s="223"/>
      <c r="K755" s="191"/>
      <c r="M755" s="224"/>
      <c r="N755" s="225"/>
      <c r="O755" s="225"/>
    </row>
    <row r="756" ht="15.75" customHeight="1" spans="5:15">
      <c r="E756" s="191"/>
      <c r="F756" s="191"/>
      <c r="G756" s="191"/>
      <c r="H756" s="191"/>
      <c r="I756" s="223"/>
      <c r="J756" s="223"/>
      <c r="K756" s="191"/>
      <c r="M756" s="224"/>
      <c r="N756" s="225"/>
      <c r="O756" s="225"/>
    </row>
    <row r="757" ht="15.75" customHeight="1" spans="5:15">
      <c r="E757" s="191"/>
      <c r="F757" s="191"/>
      <c r="G757" s="191"/>
      <c r="H757" s="191"/>
      <c r="I757" s="223"/>
      <c r="J757" s="223"/>
      <c r="K757" s="191"/>
      <c r="M757" s="224"/>
      <c r="N757" s="225"/>
      <c r="O757" s="225"/>
    </row>
    <row r="758" ht="15.75" customHeight="1" spans="5:15">
      <c r="E758" s="191"/>
      <c r="F758" s="191"/>
      <c r="G758" s="191"/>
      <c r="H758" s="191"/>
      <c r="I758" s="223"/>
      <c r="J758" s="223"/>
      <c r="K758" s="191"/>
      <c r="M758" s="224"/>
      <c r="N758" s="225"/>
      <c r="O758" s="225"/>
    </row>
    <row r="759" ht="15.75" customHeight="1" spans="5:15">
      <c r="E759" s="191"/>
      <c r="F759" s="191"/>
      <c r="G759" s="191"/>
      <c r="H759" s="191"/>
      <c r="I759" s="223"/>
      <c r="J759" s="223"/>
      <c r="K759" s="191"/>
      <c r="M759" s="224"/>
      <c r="N759" s="225"/>
      <c r="O759" s="225"/>
    </row>
    <row r="760" ht="15.75" customHeight="1" spans="5:15">
      <c r="E760" s="191"/>
      <c r="F760" s="191"/>
      <c r="G760" s="191"/>
      <c r="H760" s="191"/>
      <c r="I760" s="223"/>
      <c r="J760" s="223"/>
      <c r="K760" s="191"/>
      <c r="M760" s="224"/>
      <c r="N760" s="225"/>
      <c r="O760" s="225"/>
    </row>
    <row r="761" ht="15.75" customHeight="1" spans="5:15">
      <c r="E761" s="191"/>
      <c r="F761" s="191"/>
      <c r="G761" s="191"/>
      <c r="H761" s="191"/>
      <c r="I761" s="223"/>
      <c r="J761" s="223"/>
      <c r="K761" s="191"/>
      <c r="M761" s="224"/>
      <c r="N761" s="225"/>
      <c r="O761" s="225"/>
    </row>
    <row r="762" ht="15.75" customHeight="1" spans="5:15">
      <c r="E762" s="191"/>
      <c r="F762" s="191"/>
      <c r="G762" s="191"/>
      <c r="H762" s="191"/>
      <c r="I762" s="223"/>
      <c r="J762" s="223"/>
      <c r="K762" s="191"/>
      <c r="M762" s="224"/>
      <c r="N762" s="225"/>
      <c r="O762" s="225"/>
    </row>
    <row r="763" ht="15.75" customHeight="1" spans="5:15">
      <c r="E763" s="191"/>
      <c r="F763" s="191"/>
      <c r="G763" s="191"/>
      <c r="H763" s="191"/>
      <c r="I763" s="223"/>
      <c r="J763" s="223"/>
      <c r="K763" s="191"/>
      <c r="M763" s="224"/>
      <c r="N763" s="225"/>
      <c r="O763" s="225"/>
    </row>
    <row r="764" ht="15.75" customHeight="1" spans="5:15">
      <c r="E764" s="191"/>
      <c r="F764" s="191"/>
      <c r="G764" s="191"/>
      <c r="H764" s="191"/>
      <c r="I764" s="223"/>
      <c r="J764" s="223"/>
      <c r="K764" s="191"/>
      <c r="M764" s="224"/>
      <c r="N764" s="225"/>
      <c r="O764" s="225"/>
    </row>
    <row r="765" ht="15.75" customHeight="1" spans="5:15">
      <c r="E765" s="191"/>
      <c r="F765" s="191"/>
      <c r="G765" s="191"/>
      <c r="H765" s="191"/>
      <c r="I765" s="223"/>
      <c r="J765" s="223"/>
      <c r="K765" s="191"/>
      <c r="M765" s="224"/>
      <c r="N765" s="225"/>
      <c r="O765" s="225"/>
    </row>
    <row r="766" ht="15.75" customHeight="1" spans="5:15">
      <c r="E766" s="191"/>
      <c r="F766" s="191"/>
      <c r="G766" s="191"/>
      <c r="H766" s="191"/>
      <c r="I766" s="223"/>
      <c r="J766" s="223"/>
      <c r="K766" s="191"/>
      <c r="M766" s="224"/>
      <c r="N766" s="225"/>
      <c r="O766" s="225"/>
    </row>
    <row r="767" ht="15.75" customHeight="1" spans="5:15">
      <c r="E767" s="191"/>
      <c r="F767" s="191"/>
      <c r="G767" s="191"/>
      <c r="H767" s="191"/>
      <c r="I767" s="223"/>
      <c r="J767" s="223"/>
      <c r="K767" s="191"/>
      <c r="M767" s="224"/>
      <c r="N767" s="225"/>
      <c r="O767" s="225"/>
    </row>
    <row r="768" ht="15.75" customHeight="1" spans="5:15">
      <c r="E768" s="191"/>
      <c r="F768" s="191"/>
      <c r="G768" s="191"/>
      <c r="H768" s="191"/>
      <c r="I768" s="223"/>
      <c r="J768" s="223"/>
      <c r="K768" s="191"/>
      <c r="M768" s="224"/>
      <c r="N768" s="225"/>
      <c r="O768" s="225"/>
    </row>
    <row r="769" ht="15.75" customHeight="1" spans="5:15">
      <c r="E769" s="191"/>
      <c r="F769" s="191"/>
      <c r="G769" s="191"/>
      <c r="H769" s="191"/>
      <c r="I769" s="223"/>
      <c r="J769" s="223"/>
      <c r="K769" s="191"/>
      <c r="M769" s="224"/>
      <c r="N769" s="225"/>
      <c r="O769" s="225"/>
    </row>
    <row r="770" ht="15.75" customHeight="1" spans="5:15">
      <c r="E770" s="191"/>
      <c r="F770" s="191"/>
      <c r="G770" s="191"/>
      <c r="H770" s="191"/>
      <c r="I770" s="223"/>
      <c r="J770" s="223"/>
      <c r="K770" s="191"/>
      <c r="M770" s="224"/>
      <c r="N770" s="225"/>
      <c r="O770" s="225"/>
    </row>
    <row r="771" ht="15.75" customHeight="1" spans="5:15">
      <c r="E771" s="191"/>
      <c r="F771" s="191"/>
      <c r="G771" s="191"/>
      <c r="H771" s="191"/>
      <c r="I771" s="223"/>
      <c r="J771" s="223"/>
      <c r="K771" s="191"/>
      <c r="M771" s="224"/>
      <c r="N771" s="225"/>
      <c r="O771" s="225"/>
    </row>
    <row r="772" ht="15.75" customHeight="1" spans="5:15">
      <c r="E772" s="191"/>
      <c r="F772" s="191"/>
      <c r="G772" s="191"/>
      <c r="H772" s="191"/>
      <c r="I772" s="223"/>
      <c r="J772" s="223"/>
      <c r="K772" s="191"/>
      <c r="M772" s="224"/>
      <c r="N772" s="225"/>
      <c r="O772" s="225"/>
    </row>
    <row r="773" ht="15.75" customHeight="1" spans="5:15">
      <c r="E773" s="191"/>
      <c r="F773" s="191"/>
      <c r="G773" s="191"/>
      <c r="H773" s="191"/>
      <c r="I773" s="223"/>
      <c r="J773" s="223"/>
      <c r="K773" s="191"/>
      <c r="M773" s="224"/>
      <c r="N773" s="225"/>
      <c r="O773" s="225"/>
    </row>
    <row r="774" ht="15.75" customHeight="1" spans="5:15">
      <c r="E774" s="191"/>
      <c r="F774" s="191"/>
      <c r="G774" s="191"/>
      <c r="H774" s="191"/>
      <c r="I774" s="223"/>
      <c r="J774" s="223"/>
      <c r="K774" s="191"/>
      <c r="M774" s="224"/>
      <c r="N774" s="225"/>
      <c r="O774" s="225"/>
    </row>
    <row r="775" ht="15.75" customHeight="1" spans="5:15">
      <c r="E775" s="191"/>
      <c r="F775" s="191"/>
      <c r="G775" s="191"/>
      <c r="H775" s="191"/>
      <c r="I775" s="223"/>
      <c r="J775" s="223"/>
      <c r="K775" s="191"/>
      <c r="M775" s="224"/>
      <c r="N775" s="225"/>
      <c r="O775" s="225"/>
    </row>
    <row r="776" ht="15.75" customHeight="1" spans="5:15">
      <c r="E776" s="191"/>
      <c r="F776" s="191"/>
      <c r="G776" s="191"/>
      <c r="H776" s="191"/>
      <c r="I776" s="223"/>
      <c r="J776" s="223"/>
      <c r="K776" s="191"/>
      <c r="M776" s="224"/>
      <c r="N776" s="225"/>
      <c r="O776" s="225"/>
    </row>
    <row r="777" ht="15.75" customHeight="1" spans="5:15">
      <c r="E777" s="191"/>
      <c r="F777" s="191"/>
      <c r="G777" s="191"/>
      <c r="H777" s="191"/>
      <c r="I777" s="223"/>
      <c r="J777" s="223"/>
      <c r="K777" s="191"/>
      <c r="M777" s="224"/>
      <c r="N777" s="225"/>
      <c r="O777" s="225"/>
    </row>
    <row r="778" ht="15.75" customHeight="1" spans="5:15">
      <c r="E778" s="191"/>
      <c r="F778" s="191"/>
      <c r="G778" s="191"/>
      <c r="H778" s="191"/>
      <c r="I778" s="223"/>
      <c r="J778" s="223"/>
      <c r="K778" s="191"/>
      <c r="M778" s="224"/>
      <c r="N778" s="225"/>
      <c r="O778" s="225"/>
    </row>
    <row r="779" ht="15.75" customHeight="1" spans="5:15">
      <c r="E779" s="191"/>
      <c r="F779" s="191"/>
      <c r="G779" s="191"/>
      <c r="H779" s="191"/>
      <c r="I779" s="223"/>
      <c r="J779" s="223"/>
      <c r="K779" s="191"/>
      <c r="M779" s="224"/>
      <c r="N779" s="225"/>
      <c r="O779" s="225"/>
    </row>
    <row r="780" ht="15.75" customHeight="1" spans="5:15">
      <c r="E780" s="191"/>
      <c r="F780" s="191"/>
      <c r="G780" s="191"/>
      <c r="H780" s="191"/>
      <c r="I780" s="223"/>
      <c r="J780" s="223"/>
      <c r="K780" s="191"/>
      <c r="M780" s="224"/>
      <c r="N780" s="225"/>
      <c r="O780" s="225"/>
    </row>
    <row r="781" ht="15.75" customHeight="1" spans="5:15">
      <c r="E781" s="191"/>
      <c r="F781" s="191"/>
      <c r="G781" s="191"/>
      <c r="H781" s="191"/>
      <c r="I781" s="223"/>
      <c r="J781" s="223"/>
      <c r="K781" s="191"/>
      <c r="M781" s="224"/>
      <c r="N781" s="225"/>
      <c r="O781" s="225"/>
    </row>
    <row r="782" ht="15.75" customHeight="1" spans="5:15">
      <c r="E782" s="191"/>
      <c r="F782" s="191"/>
      <c r="G782" s="191"/>
      <c r="H782" s="191"/>
      <c r="I782" s="223"/>
      <c r="J782" s="223"/>
      <c r="K782" s="191"/>
      <c r="M782" s="224"/>
      <c r="N782" s="225"/>
      <c r="O782" s="225"/>
    </row>
    <row r="783" ht="15.75" customHeight="1" spans="5:15">
      <c r="E783" s="191"/>
      <c r="F783" s="191"/>
      <c r="G783" s="191"/>
      <c r="H783" s="191"/>
      <c r="I783" s="223"/>
      <c r="J783" s="223"/>
      <c r="K783" s="191"/>
      <c r="M783" s="224"/>
      <c r="N783" s="225"/>
      <c r="O783" s="225"/>
    </row>
    <row r="784" ht="15.75" customHeight="1" spans="5:15">
      <c r="E784" s="191"/>
      <c r="F784" s="191"/>
      <c r="G784" s="191"/>
      <c r="H784" s="191"/>
      <c r="I784" s="223"/>
      <c r="J784" s="223"/>
      <c r="K784" s="191"/>
      <c r="M784" s="224"/>
      <c r="N784" s="225"/>
      <c r="O784" s="225"/>
    </row>
    <row r="785" ht="15.75" customHeight="1" spans="5:15">
      <c r="E785" s="191"/>
      <c r="F785" s="191"/>
      <c r="G785" s="191"/>
      <c r="H785" s="191"/>
      <c r="I785" s="223"/>
      <c r="J785" s="223"/>
      <c r="K785" s="191"/>
      <c r="M785" s="224"/>
      <c r="N785" s="225"/>
      <c r="O785" s="225"/>
    </row>
    <row r="786" ht="15.75" customHeight="1" spans="5:15">
      <c r="E786" s="191"/>
      <c r="F786" s="191"/>
      <c r="G786" s="191"/>
      <c r="H786" s="191"/>
      <c r="I786" s="223"/>
      <c r="J786" s="223"/>
      <c r="K786" s="191"/>
      <c r="M786" s="224"/>
      <c r="N786" s="225"/>
      <c r="O786" s="225"/>
    </row>
    <row r="787" ht="15.75" customHeight="1" spans="5:15">
      <c r="E787" s="191"/>
      <c r="F787" s="191"/>
      <c r="G787" s="191"/>
      <c r="H787" s="191"/>
      <c r="I787" s="223"/>
      <c r="J787" s="223"/>
      <c r="K787" s="191"/>
      <c r="M787" s="224"/>
      <c r="N787" s="225"/>
      <c r="O787" s="225"/>
    </row>
    <row r="788" ht="15.75" customHeight="1" spans="5:15">
      <c r="E788" s="191"/>
      <c r="F788" s="191"/>
      <c r="G788" s="191"/>
      <c r="H788" s="191"/>
      <c r="I788" s="223"/>
      <c r="J788" s="223"/>
      <c r="K788" s="191"/>
      <c r="M788" s="224"/>
      <c r="N788" s="225"/>
      <c r="O788" s="225"/>
    </row>
    <row r="789" ht="15.75" customHeight="1" spans="5:15">
      <c r="E789" s="191"/>
      <c r="F789" s="191"/>
      <c r="G789" s="191"/>
      <c r="H789" s="191"/>
      <c r="I789" s="223"/>
      <c r="J789" s="223"/>
      <c r="K789" s="191"/>
      <c r="M789" s="224"/>
      <c r="N789" s="225"/>
      <c r="O789" s="225"/>
    </row>
    <row r="790" ht="15.75" customHeight="1" spans="5:15">
      <c r="E790" s="191"/>
      <c r="F790" s="191"/>
      <c r="G790" s="191"/>
      <c r="H790" s="191"/>
      <c r="I790" s="223"/>
      <c r="J790" s="223"/>
      <c r="K790" s="191"/>
      <c r="M790" s="224"/>
      <c r="N790" s="225"/>
      <c r="O790" s="225"/>
    </row>
    <row r="791" ht="15.75" customHeight="1" spans="5:15">
      <c r="E791" s="191"/>
      <c r="F791" s="191"/>
      <c r="G791" s="191"/>
      <c r="H791" s="191"/>
      <c r="I791" s="223"/>
      <c r="J791" s="223"/>
      <c r="K791" s="191"/>
      <c r="M791" s="224"/>
      <c r="N791" s="225"/>
      <c r="O791" s="225"/>
    </row>
    <row r="792" ht="15.75" customHeight="1" spans="5:15">
      <c r="E792" s="191"/>
      <c r="F792" s="191"/>
      <c r="G792" s="191"/>
      <c r="H792" s="191"/>
      <c r="I792" s="223"/>
      <c r="J792" s="223"/>
      <c r="K792" s="191"/>
      <c r="M792" s="224"/>
      <c r="N792" s="225"/>
      <c r="O792" s="225"/>
    </row>
    <row r="793" ht="15.75" customHeight="1" spans="5:15">
      <c r="E793" s="191"/>
      <c r="F793" s="191"/>
      <c r="G793" s="191"/>
      <c r="H793" s="191"/>
      <c r="I793" s="223"/>
      <c r="J793" s="223"/>
      <c r="K793" s="191"/>
      <c r="M793" s="224"/>
      <c r="N793" s="225"/>
      <c r="O793" s="225"/>
    </row>
    <row r="794" ht="15.75" customHeight="1" spans="5:15">
      <c r="E794" s="191"/>
      <c r="F794" s="191"/>
      <c r="G794" s="191"/>
      <c r="H794" s="191"/>
      <c r="I794" s="223"/>
      <c r="J794" s="223"/>
      <c r="K794" s="191"/>
      <c r="M794" s="224"/>
      <c r="N794" s="225"/>
      <c r="O794" s="225"/>
    </row>
    <row r="795" ht="15.75" customHeight="1" spans="5:15">
      <c r="E795" s="191"/>
      <c r="F795" s="191"/>
      <c r="G795" s="191"/>
      <c r="H795" s="191"/>
      <c r="I795" s="223"/>
      <c r="J795" s="223"/>
      <c r="K795" s="191"/>
      <c r="M795" s="224"/>
      <c r="N795" s="225"/>
      <c r="O795" s="225"/>
    </row>
    <row r="796" ht="15.75" customHeight="1" spans="5:15">
      <c r="E796" s="191"/>
      <c r="F796" s="191"/>
      <c r="G796" s="191"/>
      <c r="H796" s="191"/>
      <c r="I796" s="223"/>
      <c r="J796" s="223"/>
      <c r="K796" s="191"/>
      <c r="M796" s="224"/>
      <c r="N796" s="225"/>
      <c r="O796" s="225"/>
    </row>
    <row r="797" ht="15.75" customHeight="1" spans="5:15">
      <c r="E797" s="191"/>
      <c r="F797" s="191"/>
      <c r="G797" s="191"/>
      <c r="H797" s="191"/>
      <c r="I797" s="223"/>
      <c r="J797" s="223"/>
      <c r="K797" s="191"/>
      <c r="M797" s="224"/>
      <c r="N797" s="225"/>
      <c r="O797" s="225"/>
    </row>
    <row r="798" ht="15.75" customHeight="1" spans="5:15">
      <c r="E798" s="191"/>
      <c r="F798" s="191"/>
      <c r="G798" s="191"/>
      <c r="H798" s="191"/>
      <c r="I798" s="223"/>
      <c r="J798" s="223"/>
      <c r="K798" s="191"/>
      <c r="M798" s="224"/>
      <c r="N798" s="225"/>
      <c r="O798" s="225"/>
    </row>
    <row r="799" ht="15.75" customHeight="1" spans="5:15">
      <c r="E799" s="191"/>
      <c r="F799" s="191"/>
      <c r="G799" s="191"/>
      <c r="H799" s="191"/>
      <c r="I799" s="223"/>
      <c r="J799" s="223"/>
      <c r="K799" s="191"/>
      <c r="M799" s="224"/>
      <c r="N799" s="225"/>
      <c r="O799" s="225"/>
    </row>
    <row r="800" ht="15.75" customHeight="1" spans="5:15">
      <c r="E800" s="191"/>
      <c r="F800" s="191"/>
      <c r="G800" s="191"/>
      <c r="H800" s="191"/>
      <c r="I800" s="223"/>
      <c r="J800" s="223"/>
      <c r="K800" s="191"/>
      <c r="M800" s="224"/>
      <c r="N800" s="225"/>
      <c r="O800" s="225"/>
    </row>
    <row r="801" ht="15.75" customHeight="1" spans="5:15">
      <c r="E801" s="191"/>
      <c r="F801" s="191"/>
      <c r="G801" s="191"/>
      <c r="H801" s="191"/>
      <c r="I801" s="223"/>
      <c r="J801" s="223"/>
      <c r="K801" s="191"/>
      <c r="M801" s="224"/>
      <c r="N801" s="225"/>
      <c r="O801" s="225"/>
    </row>
    <row r="802" ht="15.75" customHeight="1" spans="5:15">
      <c r="E802" s="191"/>
      <c r="F802" s="191"/>
      <c r="G802" s="191"/>
      <c r="H802" s="191"/>
      <c r="I802" s="223"/>
      <c r="J802" s="223"/>
      <c r="K802" s="191"/>
      <c r="M802" s="224"/>
      <c r="N802" s="225"/>
      <c r="O802" s="225"/>
    </row>
    <row r="803" ht="15.75" customHeight="1" spans="5:15">
      <c r="E803" s="191"/>
      <c r="F803" s="191"/>
      <c r="G803" s="191"/>
      <c r="H803" s="191"/>
      <c r="I803" s="223"/>
      <c r="J803" s="223"/>
      <c r="K803" s="191"/>
      <c r="M803" s="224"/>
      <c r="N803" s="225"/>
      <c r="O803" s="225"/>
    </row>
    <row r="804" ht="15.75" customHeight="1" spans="5:15">
      <c r="E804" s="191"/>
      <c r="F804" s="191"/>
      <c r="G804" s="191"/>
      <c r="H804" s="191"/>
      <c r="I804" s="223"/>
      <c r="J804" s="223"/>
      <c r="K804" s="191"/>
      <c r="M804" s="224"/>
      <c r="N804" s="225"/>
      <c r="O804" s="225"/>
    </row>
    <row r="805" ht="15.75" customHeight="1" spans="5:15">
      <c r="E805" s="191"/>
      <c r="F805" s="191"/>
      <c r="G805" s="191"/>
      <c r="H805" s="191"/>
      <c r="I805" s="223"/>
      <c r="J805" s="223"/>
      <c r="K805" s="191"/>
      <c r="M805" s="224"/>
      <c r="N805" s="225"/>
      <c r="O805" s="225"/>
    </row>
    <row r="806" ht="15.75" customHeight="1" spans="5:15">
      <c r="E806" s="191"/>
      <c r="F806" s="191"/>
      <c r="G806" s="191"/>
      <c r="H806" s="191"/>
      <c r="I806" s="223"/>
      <c r="J806" s="223"/>
      <c r="K806" s="191"/>
      <c r="M806" s="224"/>
      <c r="N806" s="225"/>
      <c r="O806" s="225"/>
    </row>
    <row r="807" ht="15.75" customHeight="1" spans="5:15">
      <c r="E807" s="191"/>
      <c r="F807" s="191"/>
      <c r="G807" s="191"/>
      <c r="H807" s="191"/>
      <c r="I807" s="223"/>
      <c r="J807" s="223"/>
      <c r="K807" s="191"/>
      <c r="M807" s="224"/>
      <c r="N807" s="225"/>
      <c r="O807" s="225"/>
    </row>
    <row r="808" ht="15.75" customHeight="1" spans="5:15">
      <c r="E808" s="191"/>
      <c r="F808" s="191"/>
      <c r="G808" s="191"/>
      <c r="H808" s="191"/>
      <c r="I808" s="223"/>
      <c r="J808" s="223"/>
      <c r="K808" s="191"/>
      <c r="M808" s="224"/>
      <c r="N808" s="225"/>
      <c r="O808" s="225"/>
    </row>
    <row r="809" ht="15.75" customHeight="1" spans="5:15">
      <c r="E809" s="191"/>
      <c r="F809" s="191"/>
      <c r="G809" s="191"/>
      <c r="H809" s="191"/>
      <c r="I809" s="223"/>
      <c r="J809" s="223"/>
      <c r="K809" s="191"/>
      <c r="M809" s="224"/>
      <c r="N809" s="225"/>
      <c r="O809" s="225"/>
    </row>
    <row r="810" ht="15.75" customHeight="1" spans="5:15">
      <c r="E810" s="191"/>
      <c r="F810" s="191"/>
      <c r="G810" s="191"/>
      <c r="H810" s="191"/>
      <c r="I810" s="223"/>
      <c r="J810" s="223"/>
      <c r="K810" s="191"/>
      <c r="M810" s="224"/>
      <c r="N810" s="225"/>
      <c r="O810" s="225"/>
    </row>
    <row r="811" ht="15.75" customHeight="1" spans="5:15">
      <c r="E811" s="191"/>
      <c r="F811" s="191"/>
      <c r="G811" s="191"/>
      <c r="H811" s="191"/>
      <c r="I811" s="223"/>
      <c r="J811" s="223"/>
      <c r="K811" s="191"/>
      <c r="M811" s="224"/>
      <c r="N811" s="225"/>
      <c r="O811" s="225"/>
    </row>
    <row r="812" ht="15.75" customHeight="1" spans="5:15">
      <c r="E812" s="191"/>
      <c r="F812" s="191"/>
      <c r="G812" s="191"/>
      <c r="H812" s="191"/>
      <c r="I812" s="223"/>
      <c r="J812" s="223"/>
      <c r="K812" s="191"/>
      <c r="M812" s="224"/>
      <c r="N812" s="225"/>
      <c r="O812" s="225"/>
    </row>
    <row r="813" ht="15.75" customHeight="1" spans="5:15">
      <c r="E813" s="191"/>
      <c r="F813" s="191"/>
      <c r="G813" s="191"/>
      <c r="H813" s="191"/>
      <c r="I813" s="223"/>
      <c r="J813" s="223"/>
      <c r="K813" s="191"/>
      <c r="M813" s="224"/>
      <c r="N813" s="225"/>
      <c r="O813" s="225"/>
    </row>
    <row r="814" ht="15.75" customHeight="1" spans="5:15">
      <c r="E814" s="191"/>
      <c r="F814" s="191"/>
      <c r="G814" s="191"/>
      <c r="H814" s="191"/>
      <c r="I814" s="223"/>
      <c r="J814" s="223"/>
      <c r="K814" s="191"/>
      <c r="M814" s="224"/>
      <c r="N814" s="225"/>
      <c r="O814" s="225"/>
    </row>
    <row r="815" ht="15.75" customHeight="1" spans="5:15">
      <c r="E815" s="191"/>
      <c r="F815" s="191"/>
      <c r="G815" s="191"/>
      <c r="H815" s="191"/>
      <c r="I815" s="223"/>
      <c r="J815" s="223"/>
      <c r="K815" s="191"/>
      <c r="M815" s="224"/>
      <c r="N815" s="225"/>
      <c r="O815" s="225"/>
    </row>
    <row r="816" ht="15.75" customHeight="1" spans="5:15">
      <c r="E816" s="191"/>
      <c r="F816" s="191"/>
      <c r="G816" s="191"/>
      <c r="H816" s="191"/>
      <c r="I816" s="223"/>
      <c r="J816" s="223"/>
      <c r="K816" s="191"/>
      <c r="M816" s="224"/>
      <c r="N816" s="225"/>
      <c r="O816" s="225"/>
    </row>
    <row r="817" ht="15.75" customHeight="1" spans="5:15">
      <c r="E817" s="191"/>
      <c r="F817" s="191"/>
      <c r="G817" s="191"/>
      <c r="H817" s="191"/>
      <c r="I817" s="223"/>
      <c r="J817" s="223"/>
      <c r="K817" s="191"/>
      <c r="M817" s="224"/>
      <c r="N817" s="225"/>
      <c r="O817" s="225"/>
    </row>
    <row r="818" ht="15.75" customHeight="1" spans="5:15">
      <c r="E818" s="191"/>
      <c r="F818" s="191"/>
      <c r="G818" s="191"/>
      <c r="H818" s="191"/>
      <c r="I818" s="223"/>
      <c r="J818" s="223"/>
      <c r="K818" s="191"/>
      <c r="M818" s="224"/>
      <c r="N818" s="225"/>
      <c r="O818" s="225"/>
    </row>
    <row r="819" ht="15.75" customHeight="1" spans="5:15">
      <c r="E819" s="191"/>
      <c r="F819" s="191"/>
      <c r="G819" s="191"/>
      <c r="H819" s="191"/>
      <c r="I819" s="223"/>
      <c r="J819" s="223"/>
      <c r="K819" s="191"/>
      <c r="M819" s="224"/>
      <c r="N819" s="225"/>
      <c r="O819" s="225"/>
    </row>
    <row r="820" ht="15.75" customHeight="1" spans="5:15">
      <c r="E820" s="191"/>
      <c r="F820" s="191"/>
      <c r="G820" s="191"/>
      <c r="H820" s="191"/>
      <c r="I820" s="223"/>
      <c r="J820" s="223"/>
      <c r="K820" s="191"/>
      <c r="M820" s="224"/>
      <c r="N820" s="225"/>
      <c r="O820" s="225"/>
    </row>
    <row r="821" ht="15.75" customHeight="1" spans="5:15">
      <c r="E821" s="191"/>
      <c r="F821" s="191"/>
      <c r="G821" s="191"/>
      <c r="H821" s="191"/>
      <c r="I821" s="223"/>
      <c r="J821" s="223"/>
      <c r="K821" s="191"/>
      <c r="M821" s="224"/>
      <c r="N821" s="225"/>
      <c r="O821" s="225"/>
    </row>
    <row r="822" ht="15.75" customHeight="1" spans="5:15">
      <c r="E822" s="191"/>
      <c r="F822" s="191"/>
      <c r="G822" s="191"/>
      <c r="H822" s="191"/>
      <c r="I822" s="223"/>
      <c r="J822" s="223"/>
      <c r="K822" s="191"/>
      <c r="M822" s="224"/>
      <c r="N822" s="225"/>
      <c r="O822" s="225"/>
    </row>
    <row r="823" ht="15.75" customHeight="1" spans="5:15">
      <c r="E823" s="191"/>
      <c r="F823" s="191"/>
      <c r="G823" s="191"/>
      <c r="H823" s="191"/>
      <c r="I823" s="223"/>
      <c r="J823" s="223"/>
      <c r="K823" s="191"/>
      <c r="M823" s="224"/>
      <c r="N823" s="225"/>
      <c r="O823" s="225"/>
    </row>
    <row r="824" ht="15.75" customHeight="1" spans="5:15">
      <c r="E824" s="191"/>
      <c r="F824" s="191"/>
      <c r="G824" s="191"/>
      <c r="H824" s="191"/>
      <c r="I824" s="223"/>
      <c r="J824" s="223"/>
      <c r="K824" s="191"/>
      <c r="M824" s="224"/>
      <c r="N824" s="225"/>
      <c r="O824" s="225"/>
    </row>
    <row r="825" ht="15.75" customHeight="1" spans="5:15">
      <c r="E825" s="191"/>
      <c r="F825" s="191"/>
      <c r="G825" s="191"/>
      <c r="H825" s="191"/>
      <c r="I825" s="223"/>
      <c r="J825" s="223"/>
      <c r="K825" s="191"/>
      <c r="M825" s="224"/>
      <c r="N825" s="225"/>
      <c r="O825" s="225"/>
    </row>
    <row r="826" ht="15.75" customHeight="1" spans="5:15">
      <c r="E826" s="191"/>
      <c r="F826" s="191"/>
      <c r="G826" s="191"/>
      <c r="H826" s="191"/>
      <c r="I826" s="223"/>
      <c r="J826" s="223"/>
      <c r="K826" s="191"/>
      <c r="M826" s="224"/>
      <c r="N826" s="225"/>
      <c r="O826" s="225"/>
    </row>
    <row r="827" ht="15.75" customHeight="1" spans="5:15">
      <c r="E827" s="191"/>
      <c r="F827" s="191"/>
      <c r="G827" s="191"/>
      <c r="H827" s="191"/>
      <c r="I827" s="223"/>
      <c r="J827" s="223"/>
      <c r="K827" s="191"/>
      <c r="M827" s="224"/>
      <c r="N827" s="225"/>
      <c r="O827" s="225"/>
    </row>
    <row r="828" ht="15.75" customHeight="1" spans="5:15">
      <c r="E828" s="191"/>
      <c r="F828" s="191"/>
      <c r="G828" s="191"/>
      <c r="H828" s="191"/>
      <c r="I828" s="223"/>
      <c r="J828" s="223"/>
      <c r="K828" s="191"/>
      <c r="M828" s="224"/>
      <c r="N828" s="225"/>
      <c r="O828" s="225"/>
    </row>
    <row r="829" ht="15.75" customHeight="1" spans="5:15">
      <c r="E829" s="191"/>
      <c r="F829" s="191"/>
      <c r="G829" s="191"/>
      <c r="H829" s="191"/>
      <c r="I829" s="223"/>
      <c r="J829" s="223"/>
      <c r="K829" s="191"/>
      <c r="M829" s="224"/>
      <c r="N829" s="225"/>
      <c r="O829" s="225"/>
    </row>
    <row r="830" ht="15.75" customHeight="1" spans="5:15">
      <c r="E830" s="191"/>
      <c r="F830" s="191"/>
      <c r="G830" s="191"/>
      <c r="H830" s="191"/>
      <c r="I830" s="223"/>
      <c r="J830" s="223"/>
      <c r="K830" s="191"/>
      <c r="M830" s="224"/>
      <c r="N830" s="225"/>
      <c r="O830" s="225"/>
    </row>
    <row r="831" ht="15.75" customHeight="1" spans="5:15">
      <c r="E831" s="191"/>
      <c r="F831" s="191"/>
      <c r="G831" s="191"/>
      <c r="H831" s="191"/>
      <c r="I831" s="223"/>
      <c r="J831" s="223"/>
      <c r="K831" s="191"/>
      <c r="M831" s="224"/>
      <c r="N831" s="225"/>
      <c r="O831" s="225"/>
    </row>
    <row r="832" ht="15.75" customHeight="1" spans="5:15">
      <c r="E832" s="191"/>
      <c r="F832" s="191"/>
      <c r="G832" s="191"/>
      <c r="H832" s="191"/>
      <c r="I832" s="223"/>
      <c r="J832" s="223"/>
      <c r="K832" s="191"/>
      <c r="M832" s="224"/>
      <c r="N832" s="225"/>
      <c r="O832" s="225"/>
    </row>
    <row r="833" ht="15.75" customHeight="1" spans="5:15">
      <c r="E833" s="191"/>
      <c r="F833" s="191"/>
      <c r="G833" s="191"/>
      <c r="H833" s="191"/>
      <c r="I833" s="223"/>
      <c r="J833" s="223"/>
      <c r="K833" s="191"/>
      <c r="M833" s="224"/>
      <c r="N833" s="225"/>
      <c r="O833" s="225"/>
    </row>
    <row r="834" ht="15.75" customHeight="1" spans="5:15">
      <c r="E834" s="191"/>
      <c r="F834" s="191"/>
      <c r="G834" s="191"/>
      <c r="H834" s="191"/>
      <c r="I834" s="223"/>
      <c r="J834" s="223"/>
      <c r="K834" s="191"/>
      <c r="M834" s="224"/>
      <c r="N834" s="225"/>
      <c r="O834" s="225"/>
    </row>
    <row r="835" ht="15.75" customHeight="1" spans="5:15">
      <c r="E835" s="191"/>
      <c r="F835" s="191"/>
      <c r="G835" s="191"/>
      <c r="H835" s="191"/>
      <c r="I835" s="223"/>
      <c r="J835" s="223"/>
      <c r="K835" s="191"/>
      <c r="M835" s="224"/>
      <c r="N835" s="225"/>
      <c r="O835" s="225"/>
    </row>
    <row r="836" ht="15.75" customHeight="1" spans="5:15">
      <c r="E836" s="191"/>
      <c r="F836" s="191"/>
      <c r="G836" s="191"/>
      <c r="H836" s="191"/>
      <c r="I836" s="223"/>
      <c r="J836" s="223"/>
      <c r="K836" s="191"/>
      <c r="M836" s="224"/>
      <c r="N836" s="225"/>
      <c r="O836" s="225"/>
    </row>
    <row r="837" ht="15.75" customHeight="1" spans="5:15">
      <c r="E837" s="191"/>
      <c r="F837" s="191"/>
      <c r="G837" s="191"/>
      <c r="H837" s="191"/>
      <c r="I837" s="223"/>
      <c r="J837" s="223"/>
      <c r="K837" s="191"/>
      <c r="M837" s="224"/>
      <c r="N837" s="225"/>
      <c r="O837" s="225"/>
    </row>
    <row r="838" ht="15.75" customHeight="1" spans="5:15">
      <c r="E838" s="191"/>
      <c r="F838" s="191"/>
      <c r="G838" s="191"/>
      <c r="H838" s="191"/>
      <c r="I838" s="223"/>
      <c r="J838" s="223"/>
      <c r="K838" s="191"/>
      <c r="M838" s="224"/>
      <c r="N838" s="225"/>
      <c r="O838" s="225"/>
    </row>
    <row r="839" ht="15.75" customHeight="1" spans="5:15">
      <c r="E839" s="191"/>
      <c r="F839" s="191"/>
      <c r="G839" s="191"/>
      <c r="H839" s="191"/>
      <c r="I839" s="223"/>
      <c r="J839" s="223"/>
      <c r="K839" s="191"/>
      <c r="M839" s="224"/>
      <c r="N839" s="225"/>
      <c r="O839" s="225"/>
    </row>
    <row r="840" ht="15.75" customHeight="1" spans="5:15">
      <c r="E840" s="191"/>
      <c r="F840" s="191"/>
      <c r="G840" s="191"/>
      <c r="H840" s="191"/>
      <c r="I840" s="223"/>
      <c r="J840" s="223"/>
      <c r="K840" s="191"/>
      <c r="M840" s="224"/>
      <c r="N840" s="225"/>
      <c r="O840" s="225"/>
    </row>
    <row r="841" ht="15.75" customHeight="1" spans="5:15">
      <c r="E841" s="191"/>
      <c r="F841" s="191"/>
      <c r="G841" s="191"/>
      <c r="H841" s="191"/>
      <c r="I841" s="223"/>
      <c r="J841" s="223"/>
      <c r="K841" s="191"/>
      <c r="M841" s="224"/>
      <c r="N841" s="225"/>
      <c r="O841" s="225"/>
    </row>
    <row r="842" ht="15.75" customHeight="1" spans="5:15">
      <c r="E842" s="191"/>
      <c r="F842" s="191"/>
      <c r="G842" s="191"/>
      <c r="H842" s="191"/>
      <c r="I842" s="223"/>
      <c r="J842" s="223"/>
      <c r="K842" s="191"/>
      <c r="M842" s="224"/>
      <c r="N842" s="225"/>
      <c r="O842" s="225"/>
    </row>
    <row r="843" ht="15.75" customHeight="1" spans="5:15">
      <c r="E843" s="191"/>
      <c r="F843" s="191"/>
      <c r="G843" s="191"/>
      <c r="H843" s="191"/>
      <c r="I843" s="223"/>
      <c r="J843" s="223"/>
      <c r="K843" s="191"/>
      <c r="M843" s="224"/>
      <c r="N843" s="225"/>
      <c r="O843" s="225"/>
    </row>
    <row r="844" ht="15.75" customHeight="1" spans="5:15">
      <c r="E844" s="191"/>
      <c r="F844" s="191"/>
      <c r="G844" s="191"/>
      <c r="H844" s="191"/>
      <c r="I844" s="223"/>
      <c r="J844" s="223"/>
      <c r="K844" s="191"/>
      <c r="M844" s="224"/>
      <c r="N844" s="225"/>
      <c r="O844" s="225"/>
    </row>
    <row r="845" ht="15.75" customHeight="1" spans="5:15">
      <c r="E845" s="191"/>
      <c r="F845" s="191"/>
      <c r="G845" s="191"/>
      <c r="H845" s="191"/>
      <c r="I845" s="223"/>
      <c r="J845" s="223"/>
      <c r="K845" s="191"/>
      <c r="M845" s="224"/>
      <c r="N845" s="225"/>
      <c r="O845" s="225"/>
    </row>
    <row r="846" ht="15.75" customHeight="1" spans="5:15">
      <c r="E846" s="191"/>
      <c r="F846" s="191"/>
      <c r="G846" s="191"/>
      <c r="H846" s="191"/>
      <c r="I846" s="223"/>
      <c r="J846" s="223"/>
      <c r="K846" s="191"/>
      <c r="M846" s="224"/>
      <c r="N846" s="225"/>
      <c r="O846" s="225"/>
    </row>
    <row r="847" ht="15.75" customHeight="1" spans="5:15">
      <c r="E847" s="191"/>
      <c r="F847" s="191"/>
      <c r="G847" s="191"/>
      <c r="H847" s="191"/>
      <c r="I847" s="223"/>
      <c r="J847" s="223"/>
      <c r="K847" s="191"/>
      <c r="M847" s="224"/>
      <c r="N847" s="225"/>
      <c r="O847" s="225"/>
    </row>
    <row r="848" ht="15.75" customHeight="1" spans="5:15">
      <c r="E848" s="191"/>
      <c r="F848" s="191"/>
      <c r="G848" s="191"/>
      <c r="H848" s="191"/>
      <c r="I848" s="223"/>
      <c r="J848" s="223"/>
      <c r="K848" s="191"/>
      <c r="M848" s="224"/>
      <c r="N848" s="225"/>
      <c r="O848" s="225"/>
    </row>
    <row r="849" ht="15.75" customHeight="1" spans="5:15">
      <c r="E849" s="191"/>
      <c r="F849" s="191"/>
      <c r="G849" s="191"/>
      <c r="H849" s="191"/>
      <c r="I849" s="223"/>
      <c r="J849" s="223"/>
      <c r="K849" s="191"/>
      <c r="M849" s="224"/>
      <c r="N849" s="225"/>
      <c r="O849" s="225"/>
    </row>
    <row r="850" ht="15.75" customHeight="1" spans="5:15">
      <c r="E850" s="191"/>
      <c r="F850" s="191"/>
      <c r="G850" s="191"/>
      <c r="H850" s="191"/>
      <c r="I850" s="223"/>
      <c r="J850" s="223"/>
      <c r="K850" s="191"/>
      <c r="M850" s="224"/>
      <c r="N850" s="225"/>
      <c r="O850" s="225"/>
    </row>
    <row r="851" ht="15.75" customHeight="1" spans="5:15">
      <c r="E851" s="191"/>
      <c r="F851" s="191"/>
      <c r="G851" s="191"/>
      <c r="H851" s="191"/>
      <c r="I851" s="223"/>
      <c r="J851" s="223"/>
      <c r="K851" s="191"/>
      <c r="M851" s="224"/>
      <c r="N851" s="225"/>
      <c r="O851" s="225"/>
    </row>
    <row r="852" ht="15.75" customHeight="1" spans="5:15">
      <c r="E852" s="191"/>
      <c r="F852" s="191"/>
      <c r="G852" s="191"/>
      <c r="H852" s="191"/>
      <c r="I852" s="223"/>
      <c r="J852" s="223"/>
      <c r="K852" s="191"/>
      <c r="M852" s="224"/>
      <c r="N852" s="225"/>
      <c r="O852" s="225"/>
    </row>
    <row r="853" ht="15.75" customHeight="1" spans="5:15">
      <c r="E853" s="191"/>
      <c r="F853" s="191"/>
      <c r="G853" s="191"/>
      <c r="H853" s="191"/>
      <c r="I853" s="223"/>
      <c r="J853" s="223"/>
      <c r="K853" s="191"/>
      <c r="M853" s="224"/>
      <c r="N853" s="225"/>
      <c r="O853" s="225"/>
    </row>
    <row r="854" ht="15.75" customHeight="1" spans="5:15">
      <c r="E854" s="191"/>
      <c r="F854" s="191"/>
      <c r="G854" s="191"/>
      <c r="H854" s="191"/>
      <c r="I854" s="223"/>
      <c r="J854" s="223"/>
      <c r="K854" s="191"/>
      <c r="M854" s="224"/>
      <c r="N854" s="225"/>
      <c r="O854" s="225"/>
    </row>
    <row r="855" ht="15.75" customHeight="1" spans="5:15">
      <c r="E855" s="191"/>
      <c r="F855" s="191"/>
      <c r="G855" s="191"/>
      <c r="H855" s="191"/>
      <c r="I855" s="223"/>
      <c r="J855" s="223"/>
      <c r="K855" s="191"/>
      <c r="M855" s="224"/>
      <c r="N855" s="225"/>
      <c r="O855" s="225"/>
    </row>
    <row r="856" ht="15.75" customHeight="1" spans="5:15">
      <c r="E856" s="191"/>
      <c r="F856" s="191"/>
      <c r="G856" s="191"/>
      <c r="H856" s="191"/>
      <c r="I856" s="223"/>
      <c r="J856" s="223"/>
      <c r="K856" s="191"/>
      <c r="M856" s="224"/>
      <c r="N856" s="225"/>
      <c r="O856" s="225"/>
    </row>
    <row r="857" ht="15.75" customHeight="1" spans="5:15">
      <c r="E857" s="191"/>
      <c r="F857" s="191"/>
      <c r="G857" s="191"/>
      <c r="H857" s="191"/>
      <c r="I857" s="223"/>
      <c r="J857" s="223"/>
      <c r="K857" s="191"/>
      <c r="M857" s="224"/>
      <c r="N857" s="225"/>
      <c r="O857" s="225"/>
    </row>
    <row r="858" ht="15.75" customHeight="1" spans="5:15">
      <c r="E858" s="191"/>
      <c r="F858" s="191"/>
      <c r="G858" s="191"/>
      <c r="H858" s="191"/>
      <c r="I858" s="223"/>
      <c r="J858" s="223"/>
      <c r="K858" s="191"/>
      <c r="M858" s="224"/>
      <c r="N858" s="225"/>
      <c r="O858" s="225"/>
    </row>
    <row r="859" ht="15.75" customHeight="1" spans="5:15">
      <c r="E859" s="191"/>
      <c r="F859" s="191"/>
      <c r="G859" s="191"/>
      <c r="H859" s="191"/>
      <c r="I859" s="223"/>
      <c r="J859" s="223"/>
      <c r="K859" s="191"/>
      <c r="M859" s="224"/>
      <c r="N859" s="225"/>
      <c r="O859" s="225"/>
    </row>
    <row r="860" ht="15.75" customHeight="1" spans="5:15">
      <c r="E860" s="191"/>
      <c r="F860" s="191"/>
      <c r="G860" s="191"/>
      <c r="H860" s="191"/>
      <c r="I860" s="223"/>
      <c r="J860" s="223"/>
      <c r="K860" s="191"/>
      <c r="M860" s="224"/>
      <c r="N860" s="225"/>
      <c r="O860" s="225"/>
    </row>
    <row r="861" ht="15.75" customHeight="1" spans="5:15">
      <c r="E861" s="191"/>
      <c r="F861" s="191"/>
      <c r="G861" s="191"/>
      <c r="H861" s="191"/>
      <c r="I861" s="223"/>
      <c r="J861" s="223"/>
      <c r="K861" s="191"/>
      <c r="M861" s="224"/>
      <c r="N861" s="225"/>
      <c r="O861" s="225"/>
    </row>
    <row r="862" ht="15.75" customHeight="1" spans="5:15">
      <c r="E862" s="191"/>
      <c r="F862" s="191"/>
      <c r="G862" s="191"/>
      <c r="H862" s="191"/>
      <c r="I862" s="223"/>
      <c r="J862" s="223"/>
      <c r="K862" s="191"/>
      <c r="M862" s="224"/>
      <c r="N862" s="225"/>
      <c r="O862" s="225"/>
    </row>
    <row r="863" ht="15.75" customHeight="1" spans="5:15">
      <c r="E863" s="191"/>
      <c r="F863" s="191"/>
      <c r="G863" s="191"/>
      <c r="H863" s="191"/>
      <c r="I863" s="223"/>
      <c r="J863" s="223"/>
      <c r="K863" s="191"/>
      <c r="M863" s="224"/>
      <c r="N863" s="225"/>
      <c r="O863" s="225"/>
    </row>
    <row r="864" ht="15.75" customHeight="1" spans="5:15">
      <c r="E864" s="191"/>
      <c r="F864" s="191"/>
      <c r="G864" s="191"/>
      <c r="H864" s="191"/>
      <c r="I864" s="223"/>
      <c r="J864" s="223"/>
      <c r="K864" s="191"/>
      <c r="M864" s="224"/>
      <c r="N864" s="225"/>
      <c r="O864" s="225"/>
    </row>
    <row r="865" ht="15.75" customHeight="1" spans="5:15">
      <c r="E865" s="191"/>
      <c r="F865" s="191"/>
      <c r="G865" s="191"/>
      <c r="H865" s="191"/>
      <c r="I865" s="223"/>
      <c r="J865" s="223"/>
      <c r="K865" s="191"/>
      <c r="M865" s="224"/>
      <c r="N865" s="225"/>
      <c r="O865" s="225"/>
    </row>
    <row r="866" ht="15.75" customHeight="1" spans="5:15">
      <c r="E866" s="191"/>
      <c r="F866" s="191"/>
      <c r="G866" s="191"/>
      <c r="H866" s="191"/>
      <c r="I866" s="223"/>
      <c r="J866" s="223"/>
      <c r="K866" s="191"/>
      <c r="M866" s="224"/>
      <c r="N866" s="225"/>
      <c r="O866" s="225"/>
    </row>
    <row r="867" ht="15.75" customHeight="1" spans="5:15">
      <c r="E867" s="191"/>
      <c r="F867" s="191"/>
      <c r="G867" s="191"/>
      <c r="H867" s="191"/>
      <c r="I867" s="223"/>
      <c r="J867" s="223"/>
      <c r="K867" s="191"/>
      <c r="M867" s="224"/>
      <c r="N867" s="225"/>
      <c r="O867" s="225"/>
    </row>
    <row r="868" ht="15.75" customHeight="1" spans="5:15">
      <c r="E868" s="191"/>
      <c r="F868" s="191"/>
      <c r="G868" s="191"/>
      <c r="H868" s="191"/>
      <c r="I868" s="223"/>
      <c r="J868" s="223"/>
      <c r="K868" s="191"/>
      <c r="M868" s="224"/>
      <c r="N868" s="225"/>
      <c r="O868" s="225"/>
    </row>
    <row r="869" ht="15.75" customHeight="1" spans="5:15">
      <c r="E869" s="191"/>
      <c r="F869" s="191"/>
      <c r="G869" s="191"/>
      <c r="H869" s="191"/>
      <c r="I869" s="223"/>
      <c r="J869" s="223"/>
      <c r="K869" s="191"/>
      <c r="M869" s="224"/>
      <c r="N869" s="225"/>
      <c r="O869" s="225"/>
    </row>
    <row r="870" ht="15.75" customHeight="1" spans="5:15">
      <c r="E870" s="191"/>
      <c r="F870" s="191"/>
      <c r="G870" s="191"/>
      <c r="H870" s="191"/>
      <c r="I870" s="223"/>
      <c r="J870" s="223"/>
      <c r="K870" s="191"/>
      <c r="M870" s="224"/>
      <c r="N870" s="225"/>
      <c r="O870" s="225"/>
    </row>
    <row r="871" ht="15.75" customHeight="1" spans="5:15">
      <c r="E871" s="191"/>
      <c r="F871" s="191"/>
      <c r="G871" s="191"/>
      <c r="H871" s="191"/>
      <c r="I871" s="223"/>
      <c r="J871" s="223"/>
      <c r="K871" s="191"/>
      <c r="M871" s="224"/>
      <c r="N871" s="225"/>
      <c r="O871" s="225"/>
    </row>
    <row r="872" ht="15.75" customHeight="1" spans="5:15">
      <c r="E872" s="191"/>
      <c r="F872" s="191"/>
      <c r="G872" s="191"/>
      <c r="H872" s="191"/>
      <c r="I872" s="223"/>
      <c r="J872" s="223"/>
      <c r="K872" s="191"/>
      <c r="M872" s="224"/>
      <c r="N872" s="225"/>
      <c r="O872" s="225"/>
    </row>
    <row r="873" ht="15.75" customHeight="1" spans="5:15">
      <c r="E873" s="191"/>
      <c r="F873" s="191"/>
      <c r="G873" s="191"/>
      <c r="H873" s="191"/>
      <c r="I873" s="223"/>
      <c r="J873" s="223"/>
      <c r="K873" s="191"/>
      <c r="M873" s="224"/>
      <c r="N873" s="225"/>
      <c r="O873" s="225"/>
    </row>
    <row r="874" ht="15.75" customHeight="1" spans="5:15">
      <c r="E874" s="191"/>
      <c r="F874" s="191"/>
      <c r="G874" s="191"/>
      <c r="H874" s="191"/>
      <c r="I874" s="223"/>
      <c r="J874" s="223"/>
      <c r="K874" s="191"/>
      <c r="M874" s="224"/>
      <c r="N874" s="225"/>
      <c r="O874" s="225"/>
    </row>
    <row r="875" ht="15.75" customHeight="1" spans="5:15">
      <c r="E875" s="191"/>
      <c r="F875" s="191"/>
      <c r="G875" s="191"/>
      <c r="H875" s="191"/>
      <c r="I875" s="223"/>
      <c r="J875" s="223"/>
      <c r="K875" s="191"/>
      <c r="M875" s="224"/>
      <c r="N875" s="225"/>
      <c r="O875" s="225"/>
    </row>
    <row r="876" ht="15.75" customHeight="1" spans="5:15">
      <c r="E876" s="191"/>
      <c r="F876" s="191"/>
      <c r="G876" s="191"/>
      <c r="H876" s="191"/>
      <c r="I876" s="223"/>
      <c r="J876" s="223"/>
      <c r="K876" s="191"/>
      <c r="M876" s="224"/>
      <c r="N876" s="225"/>
      <c r="O876" s="225"/>
    </row>
    <row r="877" ht="15.75" customHeight="1" spans="5:15">
      <c r="E877" s="191"/>
      <c r="F877" s="191"/>
      <c r="G877" s="191"/>
      <c r="H877" s="191"/>
      <c r="I877" s="223"/>
      <c r="J877" s="223"/>
      <c r="K877" s="191"/>
      <c r="M877" s="224"/>
      <c r="N877" s="225"/>
      <c r="O877" s="225"/>
    </row>
    <row r="878" ht="15.75" customHeight="1" spans="5:15">
      <c r="E878" s="191"/>
      <c r="F878" s="191"/>
      <c r="G878" s="191"/>
      <c r="H878" s="191"/>
      <c r="I878" s="223"/>
      <c r="J878" s="223"/>
      <c r="K878" s="191"/>
      <c r="M878" s="224"/>
      <c r="N878" s="225"/>
      <c r="O878" s="225"/>
    </row>
    <row r="879" ht="15.75" customHeight="1" spans="5:15">
      <c r="E879" s="191"/>
      <c r="F879" s="191"/>
      <c r="G879" s="191"/>
      <c r="H879" s="191"/>
      <c r="I879" s="223"/>
      <c r="J879" s="223"/>
      <c r="K879" s="191"/>
      <c r="M879" s="224"/>
      <c r="N879" s="225"/>
      <c r="O879" s="225"/>
    </row>
    <row r="880" ht="15.75" customHeight="1" spans="5:15">
      <c r="E880" s="191"/>
      <c r="F880" s="191"/>
      <c r="G880" s="191"/>
      <c r="H880" s="191"/>
      <c r="I880" s="223"/>
      <c r="J880" s="223"/>
      <c r="K880" s="191"/>
      <c r="M880" s="224"/>
      <c r="N880" s="225"/>
      <c r="O880" s="225"/>
    </row>
    <row r="881" ht="15.75" customHeight="1" spans="5:15">
      <c r="E881" s="191"/>
      <c r="F881" s="191"/>
      <c r="G881" s="191"/>
      <c r="H881" s="191"/>
      <c r="I881" s="223"/>
      <c r="J881" s="223"/>
      <c r="K881" s="191"/>
      <c r="M881" s="224"/>
      <c r="N881" s="225"/>
      <c r="O881" s="225"/>
    </row>
    <row r="882" ht="15.75" customHeight="1" spans="5:15">
      <c r="E882" s="191"/>
      <c r="F882" s="191"/>
      <c r="G882" s="191"/>
      <c r="H882" s="191"/>
      <c r="I882" s="223"/>
      <c r="J882" s="223"/>
      <c r="K882" s="191"/>
      <c r="M882" s="224"/>
      <c r="N882" s="225"/>
      <c r="O882" s="225"/>
    </row>
    <row r="883" ht="15.75" customHeight="1" spans="5:15">
      <c r="E883" s="191"/>
      <c r="F883" s="191"/>
      <c r="G883" s="191"/>
      <c r="H883" s="191"/>
      <c r="I883" s="223"/>
      <c r="J883" s="223"/>
      <c r="K883" s="191"/>
      <c r="M883" s="224"/>
      <c r="N883" s="225"/>
      <c r="O883" s="225"/>
    </row>
    <row r="884" ht="15.75" customHeight="1" spans="5:15">
      <c r="E884" s="191"/>
      <c r="F884" s="191"/>
      <c r="G884" s="191"/>
      <c r="H884" s="191"/>
      <c r="I884" s="223"/>
      <c r="J884" s="223"/>
      <c r="K884" s="191"/>
      <c r="M884" s="224"/>
      <c r="N884" s="225"/>
      <c r="O884" s="225"/>
    </row>
    <row r="885" ht="15.75" customHeight="1" spans="5:15">
      <c r="E885" s="191"/>
      <c r="F885" s="191"/>
      <c r="G885" s="191"/>
      <c r="H885" s="191"/>
      <c r="I885" s="223"/>
      <c r="J885" s="223"/>
      <c r="K885" s="191"/>
      <c r="M885" s="224"/>
      <c r="N885" s="225"/>
      <c r="O885" s="225"/>
    </row>
    <row r="886" ht="15.75" customHeight="1" spans="5:15">
      <c r="E886" s="191"/>
      <c r="F886" s="191"/>
      <c r="G886" s="191"/>
      <c r="H886" s="191"/>
      <c r="I886" s="223"/>
      <c r="J886" s="223"/>
      <c r="K886" s="191"/>
      <c r="M886" s="224"/>
      <c r="N886" s="225"/>
      <c r="O886" s="225"/>
    </row>
    <row r="887" ht="15.75" customHeight="1" spans="5:15">
      <c r="E887" s="191"/>
      <c r="F887" s="191"/>
      <c r="G887" s="191"/>
      <c r="H887" s="191"/>
      <c r="I887" s="223"/>
      <c r="J887" s="223"/>
      <c r="K887" s="191"/>
      <c r="M887" s="224"/>
      <c r="N887" s="225"/>
      <c r="O887" s="225"/>
    </row>
    <row r="888" ht="15.75" customHeight="1" spans="5:15">
      <c r="E888" s="191"/>
      <c r="F888" s="191"/>
      <c r="G888" s="191"/>
      <c r="H888" s="191"/>
      <c r="I888" s="223"/>
      <c r="J888" s="223"/>
      <c r="K888" s="191"/>
      <c r="M888" s="224"/>
      <c r="N888" s="225"/>
      <c r="O888" s="225"/>
    </row>
    <row r="889" ht="15.75" customHeight="1" spans="5:15">
      <c r="E889" s="191"/>
      <c r="F889" s="191"/>
      <c r="G889" s="191"/>
      <c r="H889" s="191"/>
      <c r="I889" s="223"/>
      <c r="J889" s="223"/>
      <c r="K889" s="191"/>
      <c r="M889" s="224"/>
      <c r="N889" s="225"/>
      <c r="O889" s="225"/>
    </row>
    <row r="890" ht="15.75" customHeight="1" spans="5:15">
      <c r="E890" s="191"/>
      <c r="F890" s="191"/>
      <c r="G890" s="191"/>
      <c r="H890" s="191"/>
      <c r="I890" s="223"/>
      <c r="J890" s="223"/>
      <c r="K890" s="191"/>
      <c r="M890" s="224"/>
      <c r="N890" s="225"/>
      <c r="O890" s="225"/>
    </row>
    <row r="891" ht="15.75" customHeight="1" spans="5:15">
      <c r="E891" s="191"/>
      <c r="F891" s="191"/>
      <c r="G891" s="191"/>
      <c r="H891" s="191"/>
      <c r="I891" s="223"/>
      <c r="J891" s="223"/>
      <c r="K891" s="191"/>
      <c r="M891" s="224"/>
      <c r="N891" s="225"/>
      <c r="O891" s="225"/>
    </row>
    <row r="892" ht="15.75" customHeight="1" spans="5:15">
      <c r="E892" s="191"/>
      <c r="F892" s="191"/>
      <c r="G892" s="191"/>
      <c r="H892" s="191"/>
      <c r="I892" s="223"/>
      <c r="J892" s="223"/>
      <c r="K892" s="191"/>
      <c r="M892" s="224"/>
      <c r="N892" s="225"/>
      <c r="O892" s="225"/>
    </row>
    <row r="893" ht="15.75" customHeight="1" spans="5:15">
      <c r="E893" s="191"/>
      <c r="F893" s="191"/>
      <c r="G893" s="191"/>
      <c r="H893" s="191"/>
      <c r="I893" s="223"/>
      <c r="J893" s="223"/>
      <c r="K893" s="191"/>
      <c r="M893" s="224"/>
      <c r="N893" s="225"/>
      <c r="O893" s="225"/>
    </row>
    <row r="894" ht="15.75" customHeight="1" spans="5:15">
      <c r="E894" s="191"/>
      <c r="F894" s="191"/>
      <c r="G894" s="191"/>
      <c r="H894" s="191"/>
      <c r="I894" s="223"/>
      <c r="J894" s="223"/>
      <c r="K894" s="191"/>
      <c r="M894" s="224"/>
      <c r="N894" s="225"/>
      <c r="O894" s="225"/>
    </row>
    <row r="895" ht="15.75" customHeight="1" spans="5:15">
      <c r="E895" s="191"/>
      <c r="F895" s="191"/>
      <c r="G895" s="191"/>
      <c r="H895" s="191"/>
      <c r="I895" s="223"/>
      <c r="J895" s="223"/>
      <c r="K895" s="191"/>
      <c r="M895" s="224"/>
      <c r="N895" s="225"/>
      <c r="O895" s="225"/>
    </row>
    <row r="896" ht="15.75" customHeight="1" spans="5:15">
      <c r="E896" s="191"/>
      <c r="F896" s="191"/>
      <c r="G896" s="191"/>
      <c r="H896" s="191"/>
      <c r="I896" s="223"/>
      <c r="J896" s="223"/>
      <c r="K896" s="191"/>
      <c r="M896" s="224"/>
      <c r="N896" s="225"/>
      <c r="O896" s="225"/>
    </row>
    <row r="897" ht="15.75" customHeight="1" spans="5:15">
      <c r="E897" s="191"/>
      <c r="F897" s="191"/>
      <c r="G897" s="191"/>
      <c r="H897" s="191"/>
      <c r="I897" s="223"/>
      <c r="J897" s="223"/>
      <c r="K897" s="191"/>
      <c r="M897" s="224"/>
      <c r="N897" s="225"/>
      <c r="O897" s="225"/>
    </row>
    <row r="898" ht="15.75" customHeight="1" spans="5:15">
      <c r="E898" s="191"/>
      <c r="F898" s="191"/>
      <c r="G898" s="191"/>
      <c r="H898" s="191"/>
      <c r="I898" s="223"/>
      <c r="J898" s="223"/>
      <c r="K898" s="191"/>
      <c r="M898" s="224"/>
      <c r="N898" s="225"/>
      <c r="O898" s="225"/>
    </row>
    <row r="899" ht="15.75" customHeight="1" spans="5:15">
      <c r="E899" s="191"/>
      <c r="F899" s="191"/>
      <c r="G899" s="191"/>
      <c r="H899" s="191"/>
      <c r="I899" s="223"/>
      <c r="J899" s="223"/>
      <c r="K899" s="191"/>
      <c r="M899" s="224"/>
      <c r="N899" s="225"/>
      <c r="O899" s="225"/>
    </row>
    <row r="900" ht="15.75" customHeight="1" spans="5:15">
      <c r="E900" s="191"/>
      <c r="F900" s="191"/>
      <c r="G900" s="191"/>
      <c r="H900" s="191"/>
      <c r="I900" s="223"/>
      <c r="J900" s="223"/>
      <c r="K900" s="191"/>
      <c r="M900" s="224"/>
      <c r="N900" s="225"/>
      <c r="O900" s="225"/>
    </row>
    <row r="901" ht="15.75" customHeight="1" spans="5:15">
      <c r="E901" s="191"/>
      <c r="F901" s="191"/>
      <c r="G901" s="191"/>
      <c r="H901" s="191"/>
      <c r="I901" s="223"/>
      <c r="J901" s="223"/>
      <c r="K901" s="191"/>
      <c r="M901" s="224"/>
      <c r="N901" s="225"/>
      <c r="O901" s="225"/>
    </row>
    <row r="902" ht="15.75" customHeight="1" spans="5:15">
      <c r="E902" s="191"/>
      <c r="F902" s="191"/>
      <c r="G902" s="191"/>
      <c r="H902" s="191"/>
      <c r="I902" s="223"/>
      <c r="J902" s="223"/>
      <c r="K902" s="191"/>
      <c r="M902" s="224"/>
      <c r="N902" s="225"/>
      <c r="O902" s="225"/>
    </row>
    <row r="903" ht="15.75" customHeight="1" spans="5:15">
      <c r="E903" s="191"/>
      <c r="F903" s="191"/>
      <c r="G903" s="191"/>
      <c r="H903" s="191"/>
      <c r="I903" s="223"/>
      <c r="J903" s="223"/>
      <c r="K903" s="191"/>
      <c r="M903" s="224"/>
      <c r="N903" s="225"/>
      <c r="O903" s="225"/>
    </row>
    <row r="904" ht="15.75" customHeight="1" spans="5:15">
      <c r="E904" s="191"/>
      <c r="F904" s="191"/>
      <c r="G904" s="191"/>
      <c r="H904" s="191"/>
      <c r="I904" s="223"/>
      <c r="J904" s="223"/>
      <c r="K904" s="191"/>
      <c r="M904" s="224"/>
      <c r="N904" s="225"/>
      <c r="O904" s="225"/>
    </row>
    <row r="905" ht="15.75" customHeight="1" spans="5:15">
      <c r="E905" s="191"/>
      <c r="F905" s="191"/>
      <c r="G905" s="191"/>
      <c r="H905" s="191"/>
      <c r="I905" s="223"/>
      <c r="J905" s="223"/>
      <c r="K905" s="191"/>
      <c r="M905" s="224"/>
      <c r="N905" s="225"/>
      <c r="O905" s="225"/>
    </row>
    <row r="906" ht="15.75" customHeight="1" spans="5:15">
      <c r="E906" s="191"/>
      <c r="F906" s="191"/>
      <c r="G906" s="191"/>
      <c r="H906" s="191"/>
      <c r="I906" s="223"/>
      <c r="J906" s="223"/>
      <c r="K906" s="191"/>
      <c r="M906" s="224"/>
      <c r="N906" s="225"/>
      <c r="O906" s="225"/>
    </row>
    <row r="907" ht="15.75" customHeight="1" spans="5:15">
      <c r="E907" s="191"/>
      <c r="F907" s="191"/>
      <c r="G907" s="191"/>
      <c r="H907" s="191"/>
      <c r="I907" s="223"/>
      <c r="J907" s="223"/>
      <c r="K907" s="191"/>
      <c r="M907" s="224"/>
      <c r="N907" s="225"/>
      <c r="O907" s="225"/>
    </row>
    <row r="908" ht="15.75" customHeight="1" spans="5:15">
      <c r="E908" s="191"/>
      <c r="F908" s="191"/>
      <c r="G908" s="191"/>
      <c r="H908" s="191"/>
      <c r="I908" s="223"/>
      <c r="J908" s="223"/>
      <c r="K908" s="191"/>
      <c r="M908" s="224"/>
      <c r="N908" s="225"/>
      <c r="O908" s="225"/>
    </row>
    <row r="909" ht="15.75" customHeight="1" spans="5:15">
      <c r="E909" s="191"/>
      <c r="F909" s="191"/>
      <c r="G909" s="191"/>
      <c r="H909" s="191"/>
      <c r="I909" s="223"/>
      <c r="J909" s="223"/>
      <c r="K909" s="191"/>
      <c r="M909" s="224"/>
      <c r="N909" s="225"/>
      <c r="O909" s="225"/>
    </row>
    <row r="910" ht="15.75" customHeight="1" spans="5:15">
      <c r="E910" s="191"/>
      <c r="F910" s="191"/>
      <c r="G910" s="191"/>
      <c r="H910" s="191"/>
      <c r="I910" s="223"/>
      <c r="J910" s="223"/>
      <c r="K910" s="191"/>
      <c r="M910" s="224"/>
      <c r="N910" s="225"/>
      <c r="O910" s="225"/>
    </row>
    <row r="911" ht="15.75" customHeight="1" spans="5:15">
      <c r="E911" s="191"/>
      <c r="F911" s="191"/>
      <c r="G911" s="191"/>
      <c r="H911" s="191"/>
      <c r="I911" s="223"/>
      <c r="J911" s="223"/>
      <c r="K911" s="191"/>
      <c r="M911" s="224"/>
      <c r="N911" s="225"/>
      <c r="O911" s="225"/>
    </row>
    <row r="912" ht="15.75" customHeight="1" spans="5:15">
      <c r="E912" s="191"/>
      <c r="F912" s="191"/>
      <c r="G912" s="191"/>
      <c r="H912" s="191"/>
      <c r="I912" s="223"/>
      <c r="J912" s="223"/>
      <c r="K912" s="191"/>
      <c r="M912" s="224"/>
      <c r="N912" s="225"/>
      <c r="O912" s="225"/>
    </row>
    <row r="913" ht="15.75" customHeight="1" spans="5:15">
      <c r="E913" s="191"/>
      <c r="F913" s="191"/>
      <c r="G913" s="191"/>
      <c r="H913" s="191"/>
      <c r="I913" s="223"/>
      <c r="J913" s="223"/>
      <c r="K913" s="191"/>
      <c r="M913" s="224"/>
      <c r="N913" s="225"/>
      <c r="O913" s="225"/>
    </row>
    <row r="914" ht="15.75" customHeight="1" spans="5:15">
      <c r="E914" s="191"/>
      <c r="F914" s="191"/>
      <c r="G914" s="191"/>
      <c r="H914" s="191"/>
      <c r="I914" s="223"/>
      <c r="J914" s="223"/>
      <c r="K914" s="191"/>
      <c r="M914" s="224"/>
      <c r="N914" s="225"/>
      <c r="O914" s="225"/>
    </row>
    <row r="915" ht="15.75" customHeight="1" spans="5:15">
      <c r="E915" s="191"/>
      <c r="F915" s="191"/>
      <c r="G915" s="191"/>
      <c r="H915" s="191"/>
      <c r="I915" s="223"/>
      <c r="J915" s="223"/>
      <c r="K915" s="191"/>
      <c r="M915" s="224"/>
      <c r="N915" s="225"/>
      <c r="O915" s="225"/>
    </row>
    <row r="916" ht="15.75" customHeight="1" spans="5:15">
      <c r="E916" s="191"/>
      <c r="F916" s="191"/>
      <c r="G916" s="191"/>
      <c r="H916" s="191"/>
      <c r="I916" s="223"/>
      <c r="J916" s="223"/>
      <c r="K916" s="191"/>
      <c r="M916" s="224"/>
      <c r="N916" s="225"/>
      <c r="O916" s="225"/>
    </row>
    <row r="917" ht="15.75" customHeight="1" spans="5:15">
      <c r="E917" s="191"/>
      <c r="F917" s="191"/>
      <c r="G917" s="191"/>
      <c r="H917" s="191"/>
      <c r="I917" s="223"/>
      <c r="J917" s="223"/>
      <c r="K917" s="191"/>
      <c r="M917" s="224"/>
      <c r="N917" s="225"/>
      <c r="O917" s="225"/>
    </row>
    <row r="918" ht="15.75" customHeight="1" spans="5:15">
      <c r="E918" s="191"/>
      <c r="F918" s="191"/>
      <c r="G918" s="191"/>
      <c r="H918" s="191"/>
      <c r="I918" s="223"/>
      <c r="J918" s="223"/>
      <c r="K918" s="191"/>
      <c r="M918" s="224"/>
      <c r="N918" s="225"/>
      <c r="O918" s="225"/>
    </row>
    <row r="919" ht="15.75" customHeight="1" spans="5:15">
      <c r="E919" s="191"/>
      <c r="F919" s="191"/>
      <c r="G919" s="191"/>
      <c r="H919" s="191"/>
      <c r="I919" s="223"/>
      <c r="J919" s="223"/>
      <c r="K919" s="191"/>
      <c r="M919" s="224"/>
      <c r="N919" s="225"/>
      <c r="O919" s="225"/>
    </row>
    <row r="920" ht="15.75" customHeight="1" spans="5:15">
      <c r="E920" s="191"/>
      <c r="F920" s="191"/>
      <c r="G920" s="191"/>
      <c r="H920" s="191"/>
      <c r="I920" s="223"/>
      <c r="J920" s="223"/>
      <c r="K920" s="191"/>
      <c r="M920" s="224"/>
      <c r="N920" s="225"/>
      <c r="O920" s="225"/>
    </row>
    <row r="921" ht="15.75" customHeight="1" spans="5:15">
      <c r="E921" s="191"/>
      <c r="F921" s="191"/>
      <c r="G921" s="191"/>
      <c r="H921" s="191"/>
      <c r="I921" s="223"/>
      <c r="J921" s="223"/>
      <c r="K921" s="191"/>
      <c r="M921" s="224"/>
      <c r="N921" s="225"/>
      <c r="O921" s="225"/>
    </row>
    <row r="922" ht="15.75" customHeight="1" spans="5:15">
      <c r="E922" s="191"/>
      <c r="F922" s="191"/>
      <c r="G922" s="191"/>
      <c r="H922" s="191"/>
      <c r="I922" s="223"/>
      <c r="J922" s="223"/>
      <c r="K922" s="191"/>
      <c r="M922" s="224"/>
      <c r="N922" s="225"/>
      <c r="O922" s="225"/>
    </row>
    <row r="923" ht="15.75" customHeight="1" spans="5:15">
      <c r="E923" s="191"/>
      <c r="F923" s="191"/>
      <c r="G923" s="191"/>
      <c r="H923" s="191"/>
      <c r="I923" s="223"/>
      <c r="J923" s="223"/>
      <c r="K923" s="191"/>
      <c r="M923" s="224"/>
      <c r="N923" s="225"/>
      <c r="O923" s="225"/>
    </row>
    <row r="924" ht="15.75" customHeight="1" spans="5:15">
      <c r="E924" s="191"/>
      <c r="F924" s="191"/>
      <c r="G924" s="191"/>
      <c r="H924" s="191"/>
      <c r="I924" s="223"/>
      <c r="J924" s="223"/>
      <c r="K924" s="191"/>
      <c r="M924" s="224"/>
      <c r="N924" s="225"/>
      <c r="O924" s="225"/>
    </row>
    <row r="925" ht="15.75" customHeight="1" spans="5:15">
      <c r="E925" s="191"/>
      <c r="F925" s="191"/>
      <c r="G925" s="191"/>
      <c r="H925" s="191"/>
      <c r="I925" s="223"/>
      <c r="J925" s="223"/>
      <c r="K925" s="191"/>
      <c r="M925" s="224"/>
      <c r="N925" s="225"/>
      <c r="O925" s="225"/>
    </row>
    <row r="926" ht="15.75" customHeight="1" spans="5:15">
      <c r="E926" s="191"/>
      <c r="F926" s="191"/>
      <c r="G926" s="191"/>
      <c r="H926" s="191"/>
      <c r="I926" s="223"/>
      <c r="J926" s="223"/>
      <c r="K926" s="191"/>
      <c r="M926" s="224"/>
      <c r="N926" s="225"/>
      <c r="O926" s="225"/>
    </row>
    <row r="927" ht="15.75" customHeight="1" spans="5:15">
      <c r="E927" s="191"/>
      <c r="F927" s="191"/>
      <c r="G927" s="191"/>
      <c r="H927" s="191"/>
      <c r="I927" s="223"/>
      <c r="J927" s="223"/>
      <c r="K927" s="191"/>
      <c r="M927" s="224"/>
      <c r="N927" s="225"/>
      <c r="O927" s="225"/>
    </row>
    <row r="928" ht="15.75" customHeight="1" spans="5:15">
      <c r="E928" s="191"/>
      <c r="F928" s="191"/>
      <c r="G928" s="191"/>
      <c r="H928" s="191"/>
      <c r="I928" s="223"/>
      <c r="J928" s="223"/>
      <c r="K928" s="191"/>
      <c r="M928" s="224"/>
      <c r="N928" s="225"/>
      <c r="O928" s="225"/>
    </row>
    <row r="929" ht="15.75" customHeight="1" spans="5:15">
      <c r="E929" s="191"/>
      <c r="F929" s="191"/>
      <c r="G929" s="191"/>
      <c r="H929" s="191"/>
      <c r="I929" s="223"/>
      <c r="J929" s="223"/>
      <c r="K929" s="191"/>
      <c r="M929" s="224"/>
      <c r="N929" s="225"/>
      <c r="O929" s="225"/>
    </row>
    <row r="930" ht="15.75" customHeight="1" spans="5:15">
      <c r="E930" s="191"/>
      <c r="F930" s="191"/>
      <c r="G930" s="191"/>
      <c r="H930" s="191"/>
      <c r="I930" s="223"/>
      <c r="J930" s="223"/>
      <c r="K930" s="191"/>
      <c r="M930" s="224"/>
      <c r="N930" s="225"/>
      <c r="O930" s="225"/>
    </row>
    <row r="931" ht="15.75" customHeight="1" spans="5:15">
      <c r="E931" s="191"/>
      <c r="F931" s="191"/>
      <c r="G931" s="191"/>
      <c r="H931" s="191"/>
      <c r="I931" s="223"/>
      <c r="J931" s="223"/>
      <c r="K931" s="191"/>
      <c r="M931" s="224"/>
      <c r="N931" s="225"/>
      <c r="O931" s="225"/>
    </row>
    <row r="932" ht="15.75" customHeight="1" spans="5:15">
      <c r="E932" s="191"/>
      <c r="F932" s="191"/>
      <c r="G932" s="191"/>
      <c r="H932" s="191"/>
      <c r="I932" s="223"/>
      <c r="J932" s="223"/>
      <c r="K932" s="191"/>
      <c r="M932" s="224"/>
      <c r="N932" s="225"/>
      <c r="O932" s="225"/>
    </row>
    <row r="933" ht="15.75" customHeight="1" spans="5:15">
      <c r="E933" s="191"/>
      <c r="F933" s="191"/>
      <c r="G933" s="191"/>
      <c r="H933" s="191"/>
      <c r="I933" s="223"/>
      <c r="J933" s="223"/>
      <c r="K933" s="191"/>
      <c r="M933" s="224"/>
      <c r="N933" s="225"/>
      <c r="O933" s="225"/>
    </row>
    <row r="934" ht="15.75" customHeight="1" spans="5:15">
      <c r="E934" s="191"/>
      <c r="F934" s="191"/>
      <c r="G934" s="191"/>
      <c r="H934" s="191"/>
      <c r="I934" s="223"/>
      <c r="J934" s="223"/>
      <c r="K934" s="191"/>
      <c r="M934" s="224"/>
      <c r="N934" s="225"/>
      <c r="O934" s="225"/>
    </row>
    <row r="935" ht="15.75" customHeight="1" spans="5:15">
      <c r="E935" s="191"/>
      <c r="F935" s="191"/>
      <c r="G935" s="191"/>
      <c r="H935" s="191"/>
      <c r="I935" s="223"/>
      <c r="J935" s="223"/>
      <c r="K935" s="191"/>
      <c r="M935" s="224"/>
      <c r="N935" s="225"/>
      <c r="O935" s="225"/>
    </row>
    <row r="936" ht="15.75" customHeight="1" spans="5:15">
      <c r="E936" s="191"/>
      <c r="F936" s="191"/>
      <c r="G936" s="191"/>
      <c r="H936" s="191"/>
      <c r="I936" s="223"/>
      <c r="J936" s="223"/>
      <c r="K936" s="191"/>
      <c r="M936" s="224"/>
      <c r="N936" s="225"/>
      <c r="O936" s="225"/>
    </row>
    <row r="937" ht="15.75" customHeight="1" spans="5:15">
      <c r="E937" s="191"/>
      <c r="F937" s="191"/>
      <c r="G937" s="191"/>
      <c r="H937" s="191"/>
      <c r="I937" s="223"/>
      <c r="J937" s="223"/>
      <c r="K937" s="191"/>
      <c r="M937" s="224"/>
      <c r="N937" s="225"/>
      <c r="O937" s="225"/>
    </row>
    <row r="938" ht="15.75" customHeight="1" spans="5:15">
      <c r="E938" s="191"/>
      <c r="F938" s="191"/>
      <c r="G938" s="191"/>
      <c r="H938" s="191"/>
      <c r="I938" s="223"/>
      <c r="J938" s="223"/>
      <c r="K938" s="191"/>
      <c r="M938" s="224"/>
      <c r="N938" s="225"/>
      <c r="O938" s="225"/>
    </row>
    <row r="939" ht="15.75" customHeight="1" spans="5:15">
      <c r="E939" s="191"/>
      <c r="F939" s="191"/>
      <c r="G939" s="191"/>
      <c r="H939" s="191"/>
      <c r="I939" s="223"/>
      <c r="J939" s="223"/>
      <c r="K939" s="191"/>
      <c r="M939" s="224"/>
      <c r="N939" s="225"/>
      <c r="O939" s="225"/>
    </row>
    <row r="940" ht="15.75" customHeight="1" spans="5:15">
      <c r="E940" s="191"/>
      <c r="F940" s="191"/>
      <c r="G940" s="191"/>
      <c r="H940" s="191"/>
      <c r="I940" s="223"/>
      <c r="J940" s="223"/>
      <c r="K940" s="191"/>
      <c r="M940" s="224"/>
      <c r="N940" s="225"/>
      <c r="O940" s="225"/>
    </row>
    <row r="941" ht="15.75" customHeight="1" spans="5:15">
      <c r="E941" s="191"/>
      <c r="F941" s="191"/>
      <c r="G941" s="191"/>
      <c r="H941" s="191"/>
      <c r="I941" s="223"/>
      <c r="J941" s="223"/>
      <c r="K941" s="191"/>
      <c r="M941" s="224"/>
      <c r="N941" s="225"/>
      <c r="O941" s="225"/>
    </row>
    <row r="942" ht="15.75" customHeight="1" spans="5:15">
      <c r="E942" s="191"/>
      <c r="F942" s="191"/>
      <c r="G942" s="191"/>
      <c r="H942" s="191"/>
      <c r="I942" s="223"/>
      <c r="J942" s="223"/>
      <c r="K942" s="191"/>
      <c r="M942" s="224"/>
      <c r="N942" s="225"/>
      <c r="O942" s="225"/>
    </row>
    <row r="943" ht="15.75" customHeight="1" spans="5:15">
      <c r="E943" s="191"/>
      <c r="F943" s="191"/>
      <c r="G943" s="191"/>
      <c r="H943" s="191"/>
      <c r="I943" s="223"/>
      <c r="J943" s="223"/>
      <c r="K943" s="191"/>
      <c r="M943" s="224"/>
      <c r="N943" s="225"/>
      <c r="O943" s="225"/>
    </row>
    <row r="944" ht="15.75" customHeight="1" spans="5:15">
      <c r="E944" s="191"/>
      <c r="F944" s="191"/>
      <c r="G944" s="191"/>
      <c r="H944" s="191"/>
      <c r="I944" s="223"/>
      <c r="J944" s="223"/>
      <c r="K944" s="191"/>
      <c r="M944" s="224"/>
      <c r="N944" s="225"/>
      <c r="O944" s="225"/>
    </row>
    <row r="945" ht="15.75" customHeight="1" spans="5:15">
      <c r="E945" s="191"/>
      <c r="F945" s="191"/>
      <c r="G945" s="191"/>
      <c r="H945" s="191"/>
      <c r="I945" s="223"/>
      <c r="J945" s="223"/>
      <c r="K945" s="191"/>
      <c r="M945" s="224"/>
      <c r="N945" s="225"/>
      <c r="O945" s="225"/>
    </row>
    <row r="946" ht="15.75" customHeight="1" spans="5:15">
      <c r="E946" s="191"/>
      <c r="F946" s="191"/>
      <c r="G946" s="191"/>
      <c r="H946" s="191"/>
      <c r="I946" s="223"/>
      <c r="J946" s="223"/>
      <c r="K946" s="191"/>
      <c r="M946" s="224"/>
      <c r="N946" s="225"/>
      <c r="O946" s="225"/>
    </row>
    <row r="947" ht="15.75" customHeight="1" spans="5:15">
      <c r="E947" s="191"/>
      <c r="F947" s="191"/>
      <c r="G947" s="191"/>
      <c r="H947" s="191"/>
      <c r="I947" s="223"/>
      <c r="J947" s="223"/>
      <c r="K947" s="191"/>
      <c r="M947" s="224"/>
      <c r="N947" s="225"/>
      <c r="O947" s="225"/>
    </row>
    <row r="948" ht="15.75" customHeight="1" spans="5:15">
      <c r="E948" s="191"/>
      <c r="F948" s="191"/>
      <c r="G948" s="191"/>
      <c r="H948" s="191"/>
      <c r="I948" s="223"/>
      <c r="J948" s="223"/>
      <c r="K948" s="191"/>
      <c r="M948" s="224"/>
      <c r="N948" s="225"/>
      <c r="O948" s="225"/>
    </row>
    <row r="949" ht="15.75" customHeight="1" spans="5:15">
      <c r="E949" s="191"/>
      <c r="F949" s="191"/>
      <c r="G949" s="191"/>
      <c r="H949" s="191"/>
      <c r="I949" s="223"/>
      <c r="J949" s="223"/>
      <c r="K949" s="191"/>
      <c r="M949" s="224"/>
      <c r="N949" s="225"/>
      <c r="O949" s="225"/>
    </row>
    <row r="950" ht="15.75" customHeight="1" spans="5:15">
      <c r="E950" s="191"/>
      <c r="F950" s="191"/>
      <c r="G950" s="191"/>
      <c r="H950" s="191"/>
      <c r="I950" s="223"/>
      <c r="J950" s="223"/>
      <c r="K950" s="191"/>
      <c r="M950" s="224"/>
      <c r="N950" s="225"/>
      <c r="O950" s="225"/>
    </row>
    <row r="951" ht="15.75" customHeight="1" spans="5:15">
      <c r="E951" s="191"/>
      <c r="F951" s="191"/>
      <c r="G951" s="191"/>
      <c r="H951" s="191"/>
      <c r="I951" s="223"/>
      <c r="J951" s="223"/>
      <c r="K951" s="191"/>
      <c r="M951" s="224"/>
      <c r="N951" s="225"/>
      <c r="O951" s="225"/>
    </row>
    <row r="952" ht="15.75" customHeight="1" spans="5:15">
      <c r="E952" s="191"/>
      <c r="F952" s="191"/>
      <c r="G952" s="191"/>
      <c r="H952" s="191"/>
      <c r="I952" s="223"/>
      <c r="J952" s="223"/>
      <c r="K952" s="191"/>
      <c r="M952" s="224"/>
      <c r="N952" s="225"/>
      <c r="O952" s="225"/>
    </row>
    <row r="953" ht="15.75" customHeight="1" spans="5:15">
      <c r="E953" s="191"/>
      <c r="F953" s="191"/>
      <c r="G953" s="191"/>
      <c r="H953" s="191"/>
      <c r="I953" s="223"/>
      <c r="J953" s="223"/>
      <c r="K953" s="191"/>
      <c r="M953" s="224"/>
      <c r="N953" s="225"/>
      <c r="O953" s="225"/>
    </row>
    <row r="954" ht="15.75" customHeight="1" spans="5:15">
      <c r="E954" s="191"/>
      <c r="F954" s="191"/>
      <c r="G954" s="191"/>
      <c r="H954" s="191"/>
      <c r="I954" s="223"/>
      <c r="J954" s="223"/>
      <c r="K954" s="191"/>
      <c r="M954" s="224"/>
      <c r="N954" s="225"/>
      <c r="O954" s="225"/>
    </row>
    <row r="955" ht="15.75" customHeight="1" spans="5:15">
      <c r="E955" s="191"/>
      <c r="F955" s="191"/>
      <c r="G955" s="191"/>
      <c r="H955" s="191"/>
      <c r="I955" s="223"/>
      <c r="J955" s="223"/>
      <c r="K955" s="191"/>
      <c r="M955" s="224"/>
      <c r="N955" s="225"/>
      <c r="O955" s="225"/>
    </row>
    <row r="956" ht="15.75" customHeight="1" spans="5:15">
      <c r="E956" s="191"/>
      <c r="F956" s="191"/>
      <c r="G956" s="191"/>
      <c r="H956" s="191"/>
      <c r="I956" s="223"/>
      <c r="J956" s="223"/>
      <c r="K956" s="191"/>
      <c r="M956" s="224"/>
      <c r="N956" s="225"/>
      <c r="O956" s="225"/>
    </row>
    <row r="957" ht="15.75" customHeight="1" spans="5:15">
      <c r="E957" s="191"/>
      <c r="F957" s="191"/>
      <c r="G957" s="191"/>
      <c r="H957" s="191"/>
      <c r="I957" s="223"/>
      <c r="J957" s="223"/>
      <c r="K957" s="191"/>
      <c r="M957" s="224"/>
      <c r="N957" s="225"/>
      <c r="O957" s="225"/>
    </row>
    <row r="958" ht="15.75" customHeight="1" spans="5:15">
      <c r="E958" s="191"/>
      <c r="F958" s="191"/>
      <c r="G958" s="191"/>
      <c r="H958" s="191"/>
      <c r="I958" s="223"/>
      <c r="J958" s="223"/>
      <c r="K958" s="191"/>
      <c r="M958" s="224"/>
      <c r="N958" s="225"/>
      <c r="O958" s="225"/>
    </row>
    <row r="959" ht="15.75" customHeight="1" spans="5:15">
      <c r="E959" s="191"/>
      <c r="F959" s="191"/>
      <c r="G959" s="191"/>
      <c r="H959" s="191"/>
      <c r="I959" s="223"/>
      <c r="J959" s="223"/>
      <c r="K959" s="191"/>
      <c r="M959" s="224"/>
      <c r="N959" s="225"/>
      <c r="O959" s="225"/>
    </row>
    <row r="960" ht="15.75" customHeight="1" spans="5:15">
      <c r="E960" s="191"/>
      <c r="F960" s="191"/>
      <c r="G960" s="191"/>
      <c r="H960" s="191"/>
      <c r="I960" s="223"/>
      <c r="J960" s="223"/>
      <c r="K960" s="191"/>
      <c r="M960" s="224"/>
      <c r="N960" s="225"/>
      <c r="O960" s="225"/>
    </row>
    <row r="961" ht="15.75" customHeight="1" spans="5:15">
      <c r="E961" s="191"/>
      <c r="F961" s="191"/>
      <c r="G961" s="191"/>
      <c r="H961" s="191"/>
      <c r="I961" s="223"/>
      <c r="J961" s="223"/>
      <c r="K961" s="191"/>
      <c r="M961" s="224"/>
      <c r="N961" s="225"/>
      <c r="O961" s="225"/>
    </row>
    <row r="962" ht="15.75" customHeight="1" spans="5:15">
      <c r="E962" s="191"/>
      <c r="F962" s="191"/>
      <c r="G962" s="191"/>
      <c r="H962" s="191"/>
      <c r="I962" s="223"/>
      <c r="J962" s="223"/>
      <c r="K962" s="191"/>
      <c r="M962" s="224"/>
      <c r="N962" s="225"/>
      <c r="O962" s="225"/>
    </row>
    <row r="963" ht="15.75" customHeight="1" spans="5:15">
      <c r="E963" s="191"/>
      <c r="F963" s="191"/>
      <c r="G963" s="191"/>
      <c r="H963" s="191"/>
      <c r="I963" s="223"/>
      <c r="J963" s="223"/>
      <c r="K963" s="191"/>
      <c r="M963" s="224"/>
      <c r="N963" s="225"/>
      <c r="O963" s="225"/>
    </row>
    <row r="964" ht="15.75" customHeight="1" spans="5:15">
      <c r="E964" s="191"/>
      <c r="F964" s="191"/>
      <c r="G964" s="191"/>
      <c r="H964" s="191"/>
      <c r="I964" s="223"/>
      <c r="J964" s="223"/>
      <c r="K964" s="191"/>
      <c r="M964" s="224"/>
      <c r="N964" s="225"/>
      <c r="O964" s="225"/>
    </row>
    <row r="965" ht="15.75" customHeight="1" spans="5:15">
      <c r="E965" s="191"/>
      <c r="F965" s="191"/>
      <c r="G965" s="191"/>
      <c r="H965" s="191"/>
      <c r="I965" s="223"/>
      <c r="J965" s="223"/>
      <c r="K965" s="191"/>
      <c r="M965" s="224"/>
      <c r="N965" s="225"/>
      <c r="O965" s="225"/>
    </row>
    <row r="966" ht="15.75" customHeight="1" spans="5:15">
      <c r="E966" s="191"/>
      <c r="F966" s="191"/>
      <c r="G966" s="191"/>
      <c r="H966" s="191"/>
      <c r="I966" s="223"/>
      <c r="J966" s="223"/>
      <c r="K966" s="191"/>
      <c r="M966" s="224"/>
      <c r="N966" s="225"/>
      <c r="O966" s="225"/>
    </row>
    <row r="967" ht="15.75" customHeight="1" spans="5:15">
      <c r="E967" s="191"/>
      <c r="F967" s="191"/>
      <c r="G967" s="191"/>
      <c r="H967" s="191"/>
      <c r="I967" s="223"/>
      <c r="J967" s="223"/>
      <c r="K967" s="191"/>
      <c r="M967" s="224"/>
      <c r="N967" s="225"/>
      <c r="O967" s="225"/>
    </row>
    <row r="968" ht="15.75" customHeight="1" spans="5:15">
      <c r="E968" s="191"/>
      <c r="F968" s="191"/>
      <c r="G968" s="191"/>
      <c r="H968" s="191"/>
      <c r="I968" s="223"/>
      <c r="J968" s="223"/>
      <c r="K968" s="191"/>
      <c r="M968" s="224"/>
      <c r="N968" s="225"/>
      <c r="O968" s="225"/>
    </row>
    <row r="969" ht="15.75" customHeight="1" spans="5:15">
      <c r="E969" s="191"/>
      <c r="F969" s="191"/>
      <c r="G969" s="191"/>
      <c r="H969" s="191"/>
      <c r="I969" s="223"/>
      <c r="J969" s="223"/>
      <c r="K969" s="191"/>
      <c r="M969" s="224"/>
      <c r="N969" s="225"/>
      <c r="O969" s="225"/>
    </row>
    <row r="970" ht="15.75" customHeight="1" spans="5:15">
      <c r="E970" s="191"/>
      <c r="F970" s="191"/>
      <c r="G970" s="191"/>
      <c r="H970" s="191"/>
      <c r="I970" s="223"/>
      <c r="J970" s="223"/>
      <c r="K970" s="191"/>
      <c r="M970" s="224"/>
      <c r="N970" s="225"/>
      <c r="O970" s="225"/>
    </row>
    <row r="971" ht="15.75" customHeight="1" spans="5:15">
      <c r="E971" s="191"/>
      <c r="F971" s="191"/>
      <c r="G971" s="191"/>
      <c r="H971" s="191"/>
      <c r="I971" s="223"/>
      <c r="J971" s="223"/>
      <c r="K971" s="191"/>
      <c r="M971" s="224"/>
      <c r="N971" s="225"/>
      <c r="O971" s="225"/>
    </row>
    <row r="972" ht="15.75" customHeight="1" spans="5:15">
      <c r="E972" s="191"/>
      <c r="F972" s="191"/>
      <c r="G972" s="191"/>
      <c r="H972" s="191"/>
      <c r="I972" s="223"/>
      <c r="J972" s="223"/>
      <c r="K972" s="191"/>
      <c r="M972" s="224"/>
      <c r="N972" s="225"/>
      <c r="O972" s="225"/>
    </row>
    <row r="973" ht="15.75" customHeight="1" spans="5:15">
      <c r="E973" s="191"/>
      <c r="F973" s="191"/>
      <c r="G973" s="191"/>
      <c r="H973" s="191"/>
      <c r="I973" s="223"/>
      <c r="J973" s="223"/>
      <c r="K973" s="191"/>
      <c r="M973" s="224"/>
      <c r="N973" s="225"/>
      <c r="O973" s="225"/>
    </row>
    <row r="974" ht="15.75" customHeight="1" spans="5:15">
      <c r="E974" s="191"/>
      <c r="F974" s="191"/>
      <c r="G974" s="191"/>
      <c r="H974" s="191"/>
      <c r="I974" s="223"/>
      <c r="J974" s="223"/>
      <c r="K974" s="191"/>
      <c r="M974" s="224"/>
      <c r="N974" s="225"/>
      <c r="O974" s="225"/>
    </row>
    <row r="975" ht="15.75" customHeight="1" spans="5:15">
      <c r="E975" s="191"/>
      <c r="F975" s="191"/>
      <c r="G975" s="191"/>
      <c r="H975" s="191"/>
      <c r="I975" s="223"/>
      <c r="J975" s="223"/>
      <c r="K975" s="191"/>
      <c r="M975" s="224"/>
      <c r="N975" s="225"/>
      <c r="O975" s="225"/>
    </row>
    <row r="976" ht="15.75" customHeight="1" spans="5:15">
      <c r="E976" s="191"/>
      <c r="F976" s="191"/>
      <c r="G976" s="191"/>
      <c r="H976" s="191"/>
      <c r="I976" s="223"/>
      <c r="J976" s="223"/>
      <c r="K976" s="191"/>
      <c r="M976" s="224"/>
      <c r="N976" s="225"/>
      <c r="O976" s="225"/>
    </row>
    <row r="977" ht="15.75" customHeight="1" spans="5:15">
      <c r="E977" s="191"/>
      <c r="F977" s="191"/>
      <c r="G977" s="191"/>
      <c r="H977" s="191"/>
      <c r="I977" s="223"/>
      <c r="J977" s="223"/>
      <c r="K977" s="191"/>
      <c r="M977" s="224"/>
      <c r="N977" s="225"/>
      <c r="O977" s="225"/>
    </row>
    <row r="978" ht="15.75" customHeight="1" spans="5:15">
      <c r="E978" s="191"/>
      <c r="F978" s="191"/>
      <c r="G978" s="191"/>
      <c r="H978" s="191"/>
      <c r="I978" s="223"/>
      <c r="J978" s="223"/>
      <c r="K978" s="191"/>
      <c r="M978" s="224"/>
      <c r="N978" s="225"/>
      <c r="O978" s="225"/>
    </row>
    <row r="979" ht="15.75" customHeight="1" spans="5:15">
      <c r="E979" s="191"/>
      <c r="F979" s="191"/>
      <c r="G979" s="191"/>
      <c r="H979" s="191"/>
      <c r="I979" s="223"/>
      <c r="J979" s="223"/>
      <c r="K979" s="191"/>
      <c r="M979" s="224"/>
      <c r="N979" s="225"/>
      <c r="O979" s="225"/>
    </row>
    <row r="980" ht="15.75" customHeight="1" spans="5:15">
      <c r="E980" s="191"/>
      <c r="F980" s="191"/>
      <c r="G980" s="191"/>
      <c r="H980" s="191"/>
      <c r="I980" s="223"/>
      <c r="J980" s="223"/>
      <c r="K980" s="191"/>
      <c r="M980" s="224"/>
      <c r="N980" s="225"/>
      <c r="O980" s="225"/>
    </row>
    <row r="981" ht="15.75" customHeight="1" spans="5:15">
      <c r="E981" s="191"/>
      <c r="F981" s="191"/>
      <c r="G981" s="191"/>
      <c r="H981" s="191"/>
      <c r="I981" s="223"/>
      <c r="J981" s="223"/>
      <c r="K981" s="191"/>
      <c r="M981" s="224"/>
      <c r="N981" s="225"/>
      <c r="O981" s="225"/>
    </row>
    <row r="982" ht="15.75" customHeight="1" spans="5:15">
      <c r="E982" s="191"/>
      <c r="F982" s="191"/>
      <c r="G982" s="191"/>
      <c r="H982" s="191"/>
      <c r="I982" s="223"/>
      <c r="J982" s="223"/>
      <c r="K982" s="191"/>
      <c r="M982" s="224"/>
      <c r="N982" s="225"/>
      <c r="O982" s="225"/>
    </row>
    <row r="983" ht="15.75" customHeight="1" spans="5:15">
      <c r="E983" s="191"/>
      <c r="F983" s="191"/>
      <c r="G983" s="191"/>
      <c r="H983" s="191"/>
      <c r="I983" s="223"/>
      <c r="J983" s="223"/>
      <c r="K983" s="191"/>
      <c r="M983" s="224"/>
      <c r="N983" s="225"/>
      <c r="O983" s="225"/>
    </row>
    <row r="984" ht="15.75" customHeight="1" spans="5:15">
      <c r="E984" s="191"/>
      <c r="F984" s="191"/>
      <c r="G984" s="191"/>
      <c r="H984" s="191"/>
      <c r="I984" s="223"/>
      <c r="J984" s="223"/>
      <c r="K984" s="191"/>
      <c r="M984" s="224"/>
      <c r="N984" s="225"/>
      <c r="O984" s="225"/>
    </row>
    <row r="985" ht="15.75" customHeight="1" spans="5:15">
      <c r="E985" s="191"/>
      <c r="F985" s="191"/>
      <c r="G985" s="191"/>
      <c r="H985" s="191"/>
      <c r="I985" s="223"/>
      <c r="J985" s="223"/>
      <c r="K985" s="191"/>
      <c r="M985" s="224"/>
      <c r="N985" s="225"/>
      <c r="O985" s="225"/>
    </row>
    <row r="986" ht="15.75" customHeight="1" spans="5:15">
      <c r="E986" s="191"/>
      <c r="F986" s="191"/>
      <c r="G986" s="191"/>
      <c r="H986" s="191"/>
      <c r="I986" s="223"/>
      <c r="J986" s="223"/>
      <c r="K986" s="191"/>
      <c r="M986" s="224"/>
      <c r="N986" s="225"/>
      <c r="O986" s="225"/>
    </row>
    <row r="987" ht="15.75" customHeight="1" spans="5:15">
      <c r="E987" s="191"/>
      <c r="F987" s="191"/>
      <c r="G987" s="191"/>
      <c r="H987" s="191"/>
      <c r="I987" s="223"/>
      <c r="J987" s="223"/>
      <c r="K987" s="191"/>
      <c r="M987" s="224"/>
      <c r="N987" s="225"/>
      <c r="O987" s="225"/>
    </row>
    <row r="988" ht="15.75" customHeight="1" spans="5:15">
      <c r="E988" s="191"/>
      <c r="F988" s="191"/>
      <c r="G988" s="191"/>
      <c r="H988" s="191"/>
      <c r="I988" s="223"/>
      <c r="J988" s="223"/>
      <c r="K988" s="191"/>
      <c r="M988" s="224"/>
      <c r="N988" s="225"/>
      <c r="O988" s="225"/>
    </row>
    <row r="989" ht="15.75" customHeight="1" spans="5:15">
      <c r="E989" s="191"/>
      <c r="F989" s="191"/>
      <c r="G989" s="191"/>
      <c r="H989" s="191"/>
      <c r="I989" s="223"/>
      <c r="J989" s="223"/>
      <c r="K989" s="191"/>
      <c r="M989" s="224"/>
      <c r="N989" s="225"/>
      <c r="O989" s="225"/>
    </row>
    <row r="990" ht="15.75" customHeight="1" spans="5:15">
      <c r="E990" s="191"/>
      <c r="F990" s="191"/>
      <c r="G990" s="191"/>
      <c r="H990" s="191"/>
      <c r="I990" s="223"/>
      <c r="J990" s="223"/>
      <c r="K990" s="191"/>
      <c r="M990" s="224"/>
      <c r="N990" s="225"/>
      <c r="O990" s="225"/>
    </row>
    <row r="991" ht="15.75" customHeight="1" spans="5:15">
      <c r="E991" s="191"/>
      <c r="F991" s="191"/>
      <c r="G991" s="191"/>
      <c r="H991" s="191"/>
      <c r="I991" s="223"/>
      <c r="J991" s="223"/>
      <c r="K991" s="191"/>
      <c r="M991" s="224"/>
      <c r="N991" s="225"/>
      <c r="O991" s="225"/>
    </row>
    <row r="992" ht="15.75" customHeight="1" spans="5:15">
      <c r="E992" s="191"/>
      <c r="F992" s="191"/>
      <c r="G992" s="191"/>
      <c r="H992" s="191"/>
      <c r="I992" s="223"/>
      <c r="J992" s="223"/>
      <c r="K992" s="191"/>
      <c r="M992" s="224"/>
      <c r="N992" s="225"/>
      <c r="O992" s="225"/>
    </row>
    <row r="993" ht="15.75" customHeight="1" spans="5:15">
      <c r="E993" s="191"/>
      <c r="F993" s="191"/>
      <c r="G993" s="191"/>
      <c r="H993" s="191"/>
      <c r="I993" s="223"/>
      <c r="J993" s="223"/>
      <c r="K993" s="191"/>
      <c r="M993" s="224"/>
      <c r="N993" s="225"/>
      <c r="O993" s="225"/>
    </row>
    <row r="994" ht="15.75" customHeight="1" spans="5:15">
      <c r="E994" s="191"/>
      <c r="F994" s="191"/>
      <c r="G994" s="191"/>
      <c r="H994" s="191"/>
      <c r="I994" s="223"/>
      <c r="J994" s="223"/>
      <c r="K994" s="191"/>
      <c r="M994" s="224"/>
      <c r="N994" s="225"/>
      <c r="O994" s="225"/>
    </row>
    <row r="995" ht="15.75" customHeight="1" spans="5:15">
      <c r="E995" s="191"/>
      <c r="F995" s="191"/>
      <c r="G995" s="191"/>
      <c r="H995" s="191"/>
      <c r="I995" s="223"/>
      <c r="J995" s="223"/>
      <c r="K995" s="191"/>
      <c r="M995" s="224"/>
      <c r="N995" s="225"/>
      <c r="O995" s="225"/>
    </row>
    <row r="996" ht="15.75" customHeight="1" spans="5:15">
      <c r="E996" s="191"/>
      <c r="F996" s="191"/>
      <c r="G996" s="191"/>
      <c r="H996" s="191"/>
      <c r="I996" s="223"/>
      <c r="J996" s="223"/>
      <c r="K996" s="191"/>
      <c r="M996" s="224"/>
      <c r="N996" s="225"/>
      <c r="O996" s="225"/>
    </row>
    <row r="997" ht="15.75" customHeight="1" spans="5:15">
      <c r="E997" s="191"/>
      <c r="F997" s="191"/>
      <c r="G997" s="191"/>
      <c r="H997" s="191"/>
      <c r="I997" s="223"/>
      <c r="J997" s="223"/>
      <c r="K997" s="191"/>
      <c r="M997" s="224"/>
      <c r="N997" s="225"/>
      <c r="O997" s="225"/>
    </row>
    <row r="998" ht="15.75" customHeight="1" spans="5:15">
      <c r="E998" s="191"/>
      <c r="F998" s="191"/>
      <c r="G998" s="191"/>
      <c r="H998" s="191"/>
      <c r="I998" s="223"/>
      <c r="J998" s="223"/>
      <c r="K998" s="191"/>
      <c r="M998" s="224"/>
      <c r="N998" s="225"/>
      <c r="O998" s="225"/>
    </row>
    <row r="999" ht="15.75" customHeight="1" spans="5:15">
      <c r="E999" s="191"/>
      <c r="F999" s="191"/>
      <c r="G999" s="191"/>
      <c r="H999" s="191"/>
      <c r="I999" s="223"/>
      <c r="J999" s="223"/>
      <c r="K999" s="191"/>
      <c r="M999" s="224"/>
      <c r="N999" s="225"/>
      <c r="O999" s="225"/>
    </row>
    <row r="1000" ht="15.75" customHeight="1" spans="5:15">
      <c r="E1000" s="191"/>
      <c r="F1000" s="191"/>
      <c r="G1000" s="191"/>
      <c r="H1000" s="191"/>
      <c r="I1000" s="223"/>
      <c r="J1000" s="223"/>
      <c r="K1000" s="191"/>
      <c r="M1000" s="224"/>
      <c r="N1000" s="225"/>
      <c r="O1000" s="225"/>
    </row>
  </sheetData>
  <mergeCells count="182">
    <mergeCell ref="A1:E1"/>
    <mergeCell ref="D2:E2"/>
    <mergeCell ref="A3:O3"/>
    <mergeCell ref="J5:L5"/>
    <mergeCell ref="B7:C7"/>
    <mergeCell ref="B11:C11"/>
    <mergeCell ref="B12:C12"/>
    <mergeCell ref="B13:C13"/>
    <mergeCell ref="A14:C14"/>
    <mergeCell ref="B15:C15"/>
    <mergeCell ref="B16:C16"/>
    <mergeCell ref="B17:C17"/>
    <mergeCell ref="A18:C18"/>
    <mergeCell ref="B19:C19"/>
    <mergeCell ref="B20:C20"/>
    <mergeCell ref="B21:C21"/>
    <mergeCell ref="B23:C23"/>
    <mergeCell ref="B24:C24"/>
    <mergeCell ref="B25:C25"/>
    <mergeCell ref="B26:C26"/>
    <mergeCell ref="B28:C28"/>
    <mergeCell ref="B29:C29"/>
    <mergeCell ref="B30:C30"/>
    <mergeCell ref="B32:C32"/>
    <mergeCell ref="B33:C33"/>
    <mergeCell ref="A35:C35"/>
    <mergeCell ref="B36:C36"/>
    <mergeCell ref="B37:C37"/>
    <mergeCell ref="B38:C38"/>
    <mergeCell ref="B39:C39"/>
    <mergeCell ref="A40:E40"/>
    <mergeCell ref="B41:C41"/>
    <mergeCell ref="B42:C42"/>
    <mergeCell ref="A43:E43"/>
    <mergeCell ref="B44:C44"/>
    <mergeCell ref="B45:C45"/>
    <mergeCell ref="B47:C47"/>
    <mergeCell ref="B48:C48"/>
    <mergeCell ref="B49:C49"/>
    <mergeCell ref="A50:E50"/>
    <mergeCell ref="B51:C51"/>
    <mergeCell ref="B52:C52"/>
    <mergeCell ref="B53:C53"/>
    <mergeCell ref="A55:C55"/>
    <mergeCell ref="B56:C56"/>
    <mergeCell ref="B57:C57"/>
    <mergeCell ref="B58:C58"/>
    <mergeCell ref="B59:C59"/>
    <mergeCell ref="B60:C60"/>
    <mergeCell ref="A61:C61"/>
    <mergeCell ref="B62:C62"/>
    <mergeCell ref="B63:C63"/>
    <mergeCell ref="B64:C64"/>
    <mergeCell ref="B65:C65"/>
    <mergeCell ref="B67:C67"/>
    <mergeCell ref="B68:C68"/>
    <mergeCell ref="B70:C70"/>
    <mergeCell ref="B71:C71"/>
    <mergeCell ref="B72:C72"/>
    <mergeCell ref="B73:C73"/>
    <mergeCell ref="B74:C74"/>
    <mergeCell ref="A75:C75"/>
    <mergeCell ref="B76:C76"/>
    <mergeCell ref="B77:C77"/>
    <mergeCell ref="A78:E78"/>
    <mergeCell ref="B79:C79"/>
    <mergeCell ref="B80:C80"/>
    <mergeCell ref="B81:C81"/>
    <mergeCell ref="B82:C82"/>
    <mergeCell ref="B83:C83"/>
    <mergeCell ref="B84:C84"/>
    <mergeCell ref="B85:C85"/>
    <mergeCell ref="A87:E87"/>
    <mergeCell ref="B88:C88"/>
    <mergeCell ref="B89:C89"/>
    <mergeCell ref="B90:C90"/>
    <mergeCell ref="A91:C91"/>
    <mergeCell ref="B92:C92"/>
    <mergeCell ref="B93:C93"/>
    <mergeCell ref="B94:C94"/>
    <mergeCell ref="B95:C95"/>
    <mergeCell ref="A96:C96"/>
    <mergeCell ref="B97:C97"/>
    <mergeCell ref="B98:C98"/>
    <mergeCell ref="B99:C99"/>
    <mergeCell ref="B100:C100"/>
    <mergeCell ref="B101:C101"/>
    <mergeCell ref="A102:E102"/>
    <mergeCell ref="A103:C103"/>
    <mergeCell ref="B104:C104"/>
    <mergeCell ref="B105:C105"/>
    <mergeCell ref="B106:C106"/>
    <mergeCell ref="B108:C108"/>
    <mergeCell ref="B109:C109"/>
    <mergeCell ref="A110:D110"/>
    <mergeCell ref="B111:C111"/>
    <mergeCell ref="B112:C112"/>
    <mergeCell ref="A113:C113"/>
    <mergeCell ref="B114:C114"/>
    <mergeCell ref="B115:C115"/>
    <mergeCell ref="B116:C116"/>
    <mergeCell ref="B117:C117"/>
    <mergeCell ref="B118:C118"/>
    <mergeCell ref="B119:C119"/>
    <mergeCell ref="A120:D120"/>
    <mergeCell ref="B121:C121"/>
    <mergeCell ref="B122:C122"/>
    <mergeCell ref="B123:C123"/>
    <mergeCell ref="B124:C124"/>
    <mergeCell ref="B126:C126"/>
    <mergeCell ref="B127:C127"/>
    <mergeCell ref="B129:C129"/>
    <mergeCell ref="B130:C130"/>
    <mergeCell ref="B132:C132"/>
    <mergeCell ref="B133:C133"/>
    <mergeCell ref="B134:C134"/>
    <mergeCell ref="B135:C135"/>
    <mergeCell ref="B137:C137"/>
    <mergeCell ref="B138:C138"/>
    <mergeCell ref="A139:D139"/>
    <mergeCell ref="B140:C140"/>
    <mergeCell ref="B141:C141"/>
    <mergeCell ref="B142:C142"/>
    <mergeCell ref="B143:C143"/>
    <mergeCell ref="B144:C144"/>
    <mergeCell ref="B145:C145"/>
    <mergeCell ref="B146:C146"/>
    <mergeCell ref="B147:C147"/>
    <mergeCell ref="B148:C148"/>
    <mergeCell ref="B150:C150"/>
    <mergeCell ref="B151:C151"/>
    <mergeCell ref="B152:C152"/>
    <mergeCell ref="B153:C153"/>
    <mergeCell ref="B154:C154"/>
    <mergeCell ref="B155:C155"/>
    <mergeCell ref="A156:E156"/>
    <mergeCell ref="B157:C157"/>
    <mergeCell ref="A158:D158"/>
    <mergeCell ref="B159:C159"/>
    <mergeCell ref="B160:C160"/>
    <mergeCell ref="B161:C161"/>
    <mergeCell ref="B162:C162"/>
    <mergeCell ref="B163:C163"/>
    <mergeCell ref="B165:C165"/>
    <mergeCell ref="B166:C166"/>
    <mergeCell ref="B167:C167"/>
    <mergeCell ref="B169:C169"/>
    <mergeCell ref="B170:C170"/>
    <mergeCell ref="A171:E171"/>
    <mergeCell ref="B172:C172"/>
    <mergeCell ref="B174:C174"/>
    <mergeCell ref="B176:C176"/>
    <mergeCell ref="B177:C177"/>
    <mergeCell ref="A178:E178"/>
    <mergeCell ref="B179:C179"/>
    <mergeCell ref="B181:C181"/>
    <mergeCell ref="B182:C182"/>
    <mergeCell ref="B183:C183"/>
    <mergeCell ref="B184:C184"/>
    <mergeCell ref="A185:C185"/>
    <mergeCell ref="B186:C186"/>
    <mergeCell ref="B187:C187"/>
    <mergeCell ref="B188:C188"/>
    <mergeCell ref="B189:C189"/>
    <mergeCell ref="C195:D195"/>
    <mergeCell ref="C196:D196"/>
    <mergeCell ref="C197:D197"/>
    <mergeCell ref="C200:N200"/>
    <mergeCell ref="C203:N203"/>
    <mergeCell ref="C207:L207"/>
    <mergeCell ref="A5:A6"/>
    <mergeCell ref="D5:D6"/>
    <mergeCell ref="E5:E6"/>
    <mergeCell ref="F5:F6"/>
    <mergeCell ref="G5:G6"/>
    <mergeCell ref="H5:H6"/>
    <mergeCell ref="I5:I6"/>
    <mergeCell ref="M5:M6"/>
    <mergeCell ref="N5:N6"/>
    <mergeCell ref="O5:O6"/>
    <mergeCell ref="Q5:Q6"/>
    <mergeCell ref="B5:C6"/>
  </mergeCells>
  <pageMargins left="0.7" right="0.7" top="0.75" bottom="0.75" header="0" footer="0"/>
  <pageSetup paperSize="1"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00"/>
  <sheetViews>
    <sheetView workbookViewId="0">
      <pane ySplit="7" topLeftCell="A8" activePane="bottomLeft" state="frozen"/>
      <selection/>
      <selection pane="bottomLeft" activeCell="B9" sqref="B9:C9"/>
    </sheetView>
  </sheetViews>
  <sheetFormatPr defaultColWidth="14.4272727272727" defaultRowHeight="15" customHeight="1"/>
  <cols>
    <col min="1" max="1" width="5.42727272727273" customWidth="1"/>
    <col min="2" max="2" width="9.42727272727273" customWidth="1"/>
    <col min="3" max="3" width="33.1363636363636" customWidth="1"/>
    <col min="4" max="4" width="21.4272727272727" customWidth="1"/>
    <col min="5" max="5" width="11.4272727272727" customWidth="1"/>
    <col min="6" max="6" width="10.4272727272727" customWidth="1"/>
    <col min="7" max="7" width="8.85454545454546" customWidth="1"/>
    <col min="8" max="8" width="14.1363636363636" customWidth="1"/>
    <col min="9" max="9" width="13.5727272727273" customWidth="1"/>
    <col min="10" max="10" width="12.8545454545455" customWidth="1"/>
    <col min="11" max="11" width="13.5727272727273" customWidth="1"/>
    <col min="12" max="12" width="14.4272727272727" customWidth="1"/>
    <col min="13" max="13" width="17.8545454545455" customWidth="1"/>
    <col min="14" max="14" width="20" customWidth="1"/>
    <col min="15" max="15" width="22.5727272727273" customWidth="1"/>
  </cols>
  <sheetData>
    <row r="1" ht="14.25" customHeight="1" spans="1:1">
      <c r="A1" s="87" t="s">
        <v>691</v>
      </c>
    </row>
    <row r="2" ht="14.25" customHeight="1" spans="1:1">
      <c r="A2" s="149" t="s">
        <v>692</v>
      </c>
    </row>
    <row r="3" ht="14.25" customHeight="1" spans="1:15">
      <c r="A3" s="146"/>
      <c r="B3" s="146"/>
      <c r="C3" s="146"/>
      <c r="D3" s="146"/>
      <c r="E3" s="146"/>
      <c r="F3" s="58"/>
      <c r="G3" s="58"/>
      <c r="H3" s="58"/>
      <c r="I3" s="146"/>
      <c r="J3" s="146"/>
      <c r="K3" s="146"/>
      <c r="L3" s="178"/>
      <c r="M3" s="146"/>
      <c r="N3" s="146"/>
      <c r="O3" s="146"/>
    </row>
    <row r="4" ht="25.5" customHeight="1" spans="1:15">
      <c r="A4" s="42" t="s">
        <v>2</v>
      </c>
      <c r="B4" s="150" t="s">
        <v>693</v>
      </c>
      <c r="C4" s="151"/>
      <c r="D4" s="43" t="s">
        <v>694</v>
      </c>
      <c r="E4" s="43" t="s">
        <v>211</v>
      </c>
      <c r="F4" s="43" t="s">
        <v>695</v>
      </c>
      <c r="G4" s="43" t="s">
        <v>696</v>
      </c>
      <c r="H4" s="43" t="s">
        <v>214</v>
      </c>
      <c r="I4" s="43" t="s">
        <v>697</v>
      </c>
      <c r="J4" s="78" t="s">
        <v>216</v>
      </c>
      <c r="K4" s="79"/>
      <c r="L4" s="8"/>
      <c r="M4" s="43" t="s">
        <v>217</v>
      </c>
      <c r="N4" s="80" t="s">
        <v>218</v>
      </c>
      <c r="O4" s="43" t="s">
        <v>219</v>
      </c>
    </row>
    <row r="5" ht="32.25" customHeight="1" spans="1:15">
      <c r="A5" s="6"/>
      <c r="B5" s="152"/>
      <c r="C5" s="153"/>
      <c r="D5" s="6"/>
      <c r="E5" s="6"/>
      <c r="F5" s="6"/>
      <c r="G5" s="6"/>
      <c r="H5" s="6"/>
      <c r="I5" s="6"/>
      <c r="J5" s="51" t="s">
        <v>221</v>
      </c>
      <c r="K5" s="51" t="s">
        <v>222</v>
      </c>
      <c r="L5" s="51" t="s">
        <v>698</v>
      </c>
      <c r="M5" s="6"/>
      <c r="N5" s="6"/>
      <c r="O5" s="6"/>
    </row>
    <row r="6" customHeight="1" spans="1:15">
      <c r="A6" s="389" t="s">
        <v>11</v>
      </c>
      <c r="B6" s="390" t="s">
        <v>12</v>
      </c>
      <c r="C6" s="8"/>
      <c r="D6" s="378" t="s">
        <v>13</v>
      </c>
      <c r="E6" s="378" t="s">
        <v>14</v>
      </c>
      <c r="F6" s="378" t="s">
        <v>15</v>
      </c>
      <c r="G6" s="378" t="s">
        <v>16</v>
      </c>
      <c r="H6" s="378" t="s">
        <v>17</v>
      </c>
      <c r="I6" s="378" t="s">
        <v>18</v>
      </c>
      <c r="J6" s="378" t="s">
        <v>224</v>
      </c>
      <c r="K6" s="378" t="s">
        <v>225</v>
      </c>
      <c r="L6" s="378" t="s">
        <v>226</v>
      </c>
      <c r="M6" s="378" t="s">
        <v>227</v>
      </c>
      <c r="N6" s="378" t="s">
        <v>228</v>
      </c>
      <c r="O6" s="378" t="s">
        <v>229</v>
      </c>
    </row>
    <row r="7" ht="24.75" customHeight="1" spans="1:15">
      <c r="A7" s="31" t="s">
        <v>699</v>
      </c>
      <c r="B7" s="79"/>
      <c r="C7" s="8"/>
      <c r="D7" s="44"/>
      <c r="E7" s="51"/>
      <c r="F7" s="155"/>
      <c r="G7" s="155"/>
      <c r="H7" s="155"/>
      <c r="I7" s="135"/>
      <c r="J7" s="135"/>
      <c r="K7" s="135"/>
      <c r="L7" s="179">
        <f>AVERAGE(L8,L11,L13,L15,L21,L26,L30)</f>
        <v>71.4819830928251</v>
      </c>
      <c r="M7" s="135"/>
      <c r="N7" s="135"/>
      <c r="O7" s="135"/>
    </row>
    <row r="8" ht="34.5" customHeight="1" spans="1:15">
      <c r="A8" s="156" t="s">
        <v>700</v>
      </c>
      <c r="B8" s="79"/>
      <c r="C8" s="8"/>
      <c r="D8" s="26"/>
      <c r="E8" s="108"/>
      <c r="F8" s="108"/>
      <c r="G8" s="108"/>
      <c r="H8" s="108"/>
      <c r="I8" s="180"/>
      <c r="J8" s="180"/>
      <c r="K8" s="180"/>
      <c r="L8" s="83">
        <f>AVERAGE(K9:K10)</f>
        <v>29.4444444444444</v>
      </c>
      <c r="M8" s="135"/>
      <c r="N8" s="135"/>
      <c r="O8" s="135"/>
    </row>
    <row r="9" ht="46.5" customHeight="1" spans="1:15">
      <c r="A9" s="100" t="s">
        <v>176</v>
      </c>
      <c r="B9" s="157" t="s">
        <v>701</v>
      </c>
      <c r="C9" s="8"/>
      <c r="D9" s="158">
        <v>0.5</v>
      </c>
      <c r="E9" s="159">
        <v>50</v>
      </c>
      <c r="F9" s="160">
        <v>40</v>
      </c>
      <c r="G9" s="108">
        <v>20</v>
      </c>
      <c r="H9" s="108">
        <v>4</v>
      </c>
      <c r="I9" s="180">
        <f t="shared" ref="I9:I10" si="0">H9/F9*100</f>
        <v>10</v>
      </c>
      <c r="J9" s="391" t="s">
        <v>361</v>
      </c>
      <c r="K9" s="181">
        <f t="shared" ref="K9:K10" si="1">IF(H9/G9*100&gt;=100,100,IF(H9/G9*100&lt;100,H9/G9*100))</f>
        <v>20</v>
      </c>
      <c r="L9" s="84"/>
      <c r="M9" s="161" t="s">
        <v>702</v>
      </c>
      <c r="N9" s="182" t="s">
        <v>703</v>
      </c>
      <c r="O9" s="182" t="s">
        <v>704</v>
      </c>
    </row>
    <row r="10" ht="45" customHeight="1" spans="1:15">
      <c r="A10" s="100" t="s">
        <v>239</v>
      </c>
      <c r="B10" s="157" t="s">
        <v>705</v>
      </c>
      <c r="C10" s="8"/>
      <c r="D10" s="158">
        <v>0.3</v>
      </c>
      <c r="E10" s="159" t="s">
        <v>481</v>
      </c>
      <c r="F10" s="160">
        <v>60</v>
      </c>
      <c r="G10" s="108">
        <v>18</v>
      </c>
      <c r="H10" s="108">
        <v>7</v>
      </c>
      <c r="I10" s="180">
        <f t="shared" si="0"/>
        <v>11.6666666666667</v>
      </c>
      <c r="J10" s="392" t="s">
        <v>361</v>
      </c>
      <c r="K10" s="181">
        <f t="shared" si="1"/>
        <v>38.8888888888889</v>
      </c>
      <c r="L10" s="84"/>
      <c r="M10" s="161" t="s">
        <v>702</v>
      </c>
      <c r="N10" s="182" t="s">
        <v>703</v>
      </c>
      <c r="O10" s="182" t="s">
        <v>704</v>
      </c>
    </row>
    <row r="11" ht="36.75" customHeight="1" spans="1:15">
      <c r="A11" s="30" t="s">
        <v>706</v>
      </c>
      <c r="B11" s="79"/>
      <c r="C11" s="8"/>
      <c r="D11" s="57"/>
      <c r="E11" s="51"/>
      <c r="F11" s="108"/>
      <c r="G11" s="108"/>
      <c r="H11" s="108"/>
      <c r="I11" s="184"/>
      <c r="J11" s="184"/>
      <c r="K11" s="184"/>
      <c r="L11" s="83">
        <f>K12</f>
        <v>24.390243902439</v>
      </c>
      <c r="M11" s="135"/>
      <c r="N11" s="135"/>
      <c r="O11" s="141"/>
    </row>
    <row r="12" ht="78.75" customHeight="1" spans="1:15">
      <c r="A12" s="100" t="s">
        <v>270</v>
      </c>
      <c r="B12" s="157" t="s">
        <v>707</v>
      </c>
      <c r="C12" s="8"/>
      <c r="D12" s="158">
        <v>0.1</v>
      </c>
      <c r="E12" s="161" t="s">
        <v>608</v>
      </c>
      <c r="F12" s="160">
        <v>41</v>
      </c>
      <c r="G12" s="108">
        <f>D12*F12</f>
        <v>4.1</v>
      </c>
      <c r="H12" s="108">
        <v>1</v>
      </c>
      <c r="I12" s="180">
        <f>H12/F12*100</f>
        <v>2.4390243902439</v>
      </c>
      <c r="J12" s="180"/>
      <c r="K12" s="181">
        <f>IF(H12/G12*100&gt;=100,100,IF(H12/G12*100&lt;100,H12/G12*100))</f>
        <v>24.390243902439</v>
      </c>
      <c r="L12" s="48"/>
      <c r="M12" s="161" t="s">
        <v>702</v>
      </c>
      <c r="N12" s="140" t="s">
        <v>615</v>
      </c>
      <c r="O12" s="140" t="s">
        <v>616</v>
      </c>
    </row>
    <row r="13" ht="20.25" customHeight="1" spans="1:15">
      <c r="A13" s="156" t="s">
        <v>708</v>
      </c>
      <c r="B13" s="79"/>
      <c r="C13" s="8"/>
      <c r="D13" s="101"/>
      <c r="E13" s="108"/>
      <c r="F13" s="108"/>
      <c r="G13" s="108"/>
      <c r="H13" s="108"/>
      <c r="I13" s="180"/>
      <c r="J13" s="180"/>
      <c r="K13" s="180"/>
      <c r="L13" s="83">
        <f>K14</f>
        <v>100</v>
      </c>
      <c r="M13" s="135"/>
      <c r="N13" s="135"/>
      <c r="O13" s="135"/>
    </row>
    <row r="14" ht="51" customHeight="1" spans="1:15">
      <c r="A14" s="100" t="s">
        <v>176</v>
      </c>
      <c r="B14" s="157" t="s">
        <v>709</v>
      </c>
      <c r="C14" s="8"/>
      <c r="D14" s="158">
        <v>1</v>
      </c>
      <c r="E14" s="108" t="s">
        <v>481</v>
      </c>
      <c r="F14" s="108">
        <v>81</v>
      </c>
      <c r="G14" s="108">
        <f>D14*F14</f>
        <v>81</v>
      </c>
      <c r="H14" s="108">
        <v>81</v>
      </c>
      <c r="I14" s="180">
        <f>H14/F14*100</f>
        <v>100</v>
      </c>
      <c r="J14" s="391" t="s">
        <v>361</v>
      </c>
      <c r="K14" s="180">
        <f>IF(I14/H14*100&gt;=100,100,IF(I14/H14*100&lt;100,I14/H14*100))</f>
        <v>100</v>
      </c>
      <c r="L14" s="48"/>
      <c r="M14" s="143" t="s">
        <v>242</v>
      </c>
      <c r="N14" s="135"/>
      <c r="O14" s="135"/>
    </row>
    <row r="15" ht="24" customHeight="1" spans="1:15">
      <c r="A15" s="30" t="s">
        <v>710</v>
      </c>
      <c r="B15" s="79"/>
      <c r="C15" s="8"/>
      <c r="D15" s="26"/>
      <c r="E15" s="162"/>
      <c r="F15" s="108"/>
      <c r="G15" s="108"/>
      <c r="H15" s="108"/>
      <c r="I15" s="180"/>
      <c r="J15" s="180"/>
      <c r="K15" s="180"/>
      <c r="L15" s="83">
        <f>AVERAGE(K16:K20)</f>
        <v>100</v>
      </c>
      <c r="M15" s="135"/>
      <c r="N15" s="135"/>
      <c r="O15" s="135"/>
    </row>
    <row r="16" spans="1:15">
      <c r="A16" s="100" t="s">
        <v>176</v>
      </c>
      <c r="B16" s="157" t="s">
        <v>711</v>
      </c>
      <c r="C16" s="8"/>
      <c r="D16" s="163">
        <v>0.3</v>
      </c>
      <c r="E16" s="100" t="s">
        <v>481</v>
      </c>
      <c r="F16" s="108">
        <v>10</v>
      </c>
      <c r="G16" s="108">
        <f t="shared" ref="G16:G19" si="2">D16*F16</f>
        <v>3</v>
      </c>
      <c r="H16" s="108">
        <v>7</v>
      </c>
      <c r="I16" s="180">
        <f t="shared" ref="I16:I20" si="3">H16/F16*100</f>
        <v>70</v>
      </c>
      <c r="J16" s="392" t="s">
        <v>361</v>
      </c>
      <c r="K16" s="181">
        <f t="shared" ref="K16:K20" si="4">IF(H16/G16*100&gt;=100,100,IF(H16/G16*100&lt;100,H16/G16*100))</f>
        <v>100</v>
      </c>
      <c r="L16" s="48"/>
      <c r="M16" s="143" t="s">
        <v>242</v>
      </c>
      <c r="N16" s="135"/>
      <c r="O16" s="135"/>
    </row>
    <row r="17" spans="1:15">
      <c r="A17" s="100" t="s">
        <v>239</v>
      </c>
      <c r="B17" s="157" t="s">
        <v>712</v>
      </c>
      <c r="C17" s="8"/>
      <c r="D17" s="158">
        <v>0.2</v>
      </c>
      <c r="E17" s="108" t="s">
        <v>713</v>
      </c>
      <c r="F17" s="108">
        <v>3</v>
      </c>
      <c r="G17" s="108">
        <f t="shared" si="2"/>
        <v>0.6</v>
      </c>
      <c r="H17" s="108">
        <v>2</v>
      </c>
      <c r="I17" s="180">
        <f t="shared" si="3"/>
        <v>66.6666666666667</v>
      </c>
      <c r="J17" s="392" t="s">
        <v>361</v>
      </c>
      <c r="K17" s="181">
        <f t="shared" si="4"/>
        <v>100</v>
      </c>
      <c r="L17" s="48"/>
      <c r="M17" s="143" t="s">
        <v>242</v>
      </c>
      <c r="N17" s="135"/>
      <c r="O17" s="135"/>
    </row>
    <row r="18" ht="32.25" customHeight="1" spans="1:15">
      <c r="A18" s="100" t="s">
        <v>190</v>
      </c>
      <c r="B18" s="157" t="s">
        <v>714</v>
      </c>
      <c r="C18" s="8"/>
      <c r="D18" s="158">
        <v>0.15</v>
      </c>
      <c r="E18" s="100" t="s">
        <v>715</v>
      </c>
      <c r="F18" s="108">
        <v>2</v>
      </c>
      <c r="G18" s="108">
        <f t="shared" si="2"/>
        <v>0.3</v>
      </c>
      <c r="H18" s="108">
        <v>1</v>
      </c>
      <c r="I18" s="180">
        <f t="shared" si="3"/>
        <v>50</v>
      </c>
      <c r="J18" s="392" t="s">
        <v>361</v>
      </c>
      <c r="K18" s="181">
        <f t="shared" si="4"/>
        <v>100</v>
      </c>
      <c r="L18" s="48"/>
      <c r="M18" s="143" t="s">
        <v>242</v>
      </c>
      <c r="N18" s="135"/>
      <c r="O18" s="135"/>
    </row>
    <row r="19" ht="21.75" customHeight="1" spans="1:15">
      <c r="A19" s="100" t="s">
        <v>197</v>
      </c>
      <c r="B19" s="157" t="s">
        <v>716</v>
      </c>
      <c r="C19" s="8"/>
      <c r="D19" s="158">
        <v>0.5</v>
      </c>
      <c r="E19" s="108" t="s">
        <v>481</v>
      </c>
      <c r="F19" s="108">
        <v>10</v>
      </c>
      <c r="G19" s="108">
        <f t="shared" si="2"/>
        <v>5</v>
      </c>
      <c r="H19" s="108">
        <v>8</v>
      </c>
      <c r="I19" s="180">
        <f t="shared" si="3"/>
        <v>80</v>
      </c>
      <c r="J19" s="392" t="s">
        <v>361</v>
      </c>
      <c r="K19" s="181">
        <f t="shared" si="4"/>
        <v>100</v>
      </c>
      <c r="L19" s="48"/>
      <c r="M19" s="143" t="s">
        <v>242</v>
      </c>
      <c r="N19" s="135"/>
      <c r="O19" s="135"/>
    </row>
    <row r="20" ht="33" customHeight="1" spans="1:15">
      <c r="A20" s="100" t="s">
        <v>364</v>
      </c>
      <c r="B20" s="157" t="s">
        <v>717</v>
      </c>
      <c r="C20" s="8"/>
      <c r="D20" s="164">
        <v>2</v>
      </c>
      <c r="E20" s="108" t="s">
        <v>718</v>
      </c>
      <c r="F20" s="108">
        <v>2</v>
      </c>
      <c r="G20" s="108">
        <f>D22*F20</f>
        <v>0.8</v>
      </c>
      <c r="H20" s="108">
        <v>1</v>
      </c>
      <c r="I20" s="180">
        <f t="shared" si="3"/>
        <v>50</v>
      </c>
      <c r="J20" s="183"/>
      <c r="K20" s="181">
        <f t="shared" si="4"/>
        <v>100</v>
      </c>
      <c r="L20" s="48"/>
      <c r="M20" s="143" t="s">
        <v>242</v>
      </c>
      <c r="N20" s="135"/>
      <c r="O20" s="135"/>
    </row>
    <row r="21" ht="14.25" customHeight="1" spans="1:15">
      <c r="A21" s="30" t="s">
        <v>719</v>
      </c>
      <c r="B21" s="79"/>
      <c r="C21" s="8"/>
      <c r="D21" s="26"/>
      <c r="E21" s="108"/>
      <c r="F21" s="108"/>
      <c r="G21" s="108"/>
      <c r="H21" s="108"/>
      <c r="I21" s="180"/>
      <c r="J21" s="180"/>
      <c r="K21" s="180"/>
      <c r="L21" s="83">
        <f>AVERAGE(K22:K25)</f>
        <v>84.0391933028919</v>
      </c>
      <c r="M21" s="135"/>
      <c r="N21" s="135"/>
      <c r="O21" s="135"/>
    </row>
    <row r="22" ht="18" customHeight="1" spans="1:15">
      <c r="A22" s="100" t="s">
        <v>176</v>
      </c>
      <c r="B22" s="157" t="s">
        <v>720</v>
      </c>
      <c r="C22" s="8"/>
      <c r="D22" s="158">
        <v>0.4</v>
      </c>
      <c r="E22" s="165" t="s">
        <v>718</v>
      </c>
      <c r="F22" s="108">
        <v>36</v>
      </c>
      <c r="G22" s="108">
        <f t="shared" ref="G22:G25" si="5">D22*F22</f>
        <v>14.4</v>
      </c>
      <c r="H22" s="108">
        <v>14</v>
      </c>
      <c r="I22" s="180">
        <f t="shared" ref="I22:I25" si="6">H22/F22*100</f>
        <v>38.8888888888889</v>
      </c>
      <c r="J22" s="392" t="s">
        <v>361</v>
      </c>
      <c r="K22" s="181">
        <f t="shared" ref="K22:K25" si="7">IF(H22/G22*100&gt;=100,100,IF(H22/G22*100&lt;100,H22/G22*100))</f>
        <v>97.2222222222222</v>
      </c>
      <c r="L22" s="48"/>
      <c r="M22" s="143" t="s">
        <v>242</v>
      </c>
      <c r="N22" s="135"/>
      <c r="O22" s="135"/>
    </row>
    <row r="23" ht="21" customHeight="1" spans="1:15">
      <c r="A23" s="100" t="s">
        <v>239</v>
      </c>
      <c r="B23" s="157" t="s">
        <v>721</v>
      </c>
      <c r="C23" s="8"/>
      <c r="D23" s="158">
        <v>0.9</v>
      </c>
      <c r="E23" s="166" t="s">
        <v>481</v>
      </c>
      <c r="F23" s="108">
        <v>73</v>
      </c>
      <c r="G23" s="108">
        <f t="shared" si="5"/>
        <v>65.7</v>
      </c>
      <c r="H23" s="108">
        <v>65</v>
      </c>
      <c r="I23" s="180">
        <f t="shared" si="6"/>
        <v>89.041095890411</v>
      </c>
      <c r="J23" s="392" t="s">
        <v>361</v>
      </c>
      <c r="K23" s="181">
        <f t="shared" si="7"/>
        <v>98.9345509893455</v>
      </c>
      <c r="L23" s="48"/>
      <c r="M23" s="143" t="s">
        <v>242</v>
      </c>
      <c r="N23" s="135"/>
      <c r="O23" s="135"/>
    </row>
    <row r="24" ht="50.25" customHeight="1" spans="1:15">
      <c r="A24" s="100" t="s">
        <v>190</v>
      </c>
      <c r="B24" s="157" t="s">
        <v>722</v>
      </c>
      <c r="C24" s="8"/>
      <c r="D24" s="158">
        <v>0.4</v>
      </c>
      <c r="E24" s="166"/>
      <c r="F24" s="108">
        <v>50</v>
      </c>
      <c r="G24" s="108">
        <f t="shared" si="5"/>
        <v>20</v>
      </c>
      <c r="H24" s="108">
        <v>8</v>
      </c>
      <c r="I24" s="180">
        <f t="shared" si="6"/>
        <v>16</v>
      </c>
      <c r="J24" s="392" t="s">
        <v>361</v>
      </c>
      <c r="K24" s="181">
        <f t="shared" si="7"/>
        <v>40</v>
      </c>
      <c r="L24" s="48"/>
      <c r="M24" s="161" t="s">
        <v>702</v>
      </c>
      <c r="N24" s="140" t="s">
        <v>723</v>
      </c>
      <c r="O24" s="140" t="s">
        <v>724</v>
      </c>
    </row>
    <row r="25" ht="22.5" customHeight="1" spans="1:15">
      <c r="A25" s="100" t="s">
        <v>197</v>
      </c>
      <c r="B25" s="157" t="s">
        <v>725</v>
      </c>
      <c r="C25" s="8"/>
      <c r="D25" s="158">
        <v>0.35</v>
      </c>
      <c r="E25" s="158"/>
      <c r="F25" s="108">
        <v>26</v>
      </c>
      <c r="G25" s="108">
        <f t="shared" si="5"/>
        <v>9.1</v>
      </c>
      <c r="H25" s="108">
        <v>28</v>
      </c>
      <c r="I25" s="180">
        <f t="shared" si="6"/>
        <v>107.692307692308</v>
      </c>
      <c r="J25" s="392" t="s">
        <v>361</v>
      </c>
      <c r="K25" s="181">
        <f t="shared" si="7"/>
        <v>100</v>
      </c>
      <c r="L25" s="143"/>
      <c r="M25" s="143" t="s">
        <v>242</v>
      </c>
      <c r="N25" s="135"/>
      <c r="O25" s="135"/>
    </row>
    <row r="26" ht="14.25" customHeight="1" spans="1:15">
      <c r="A26" s="30" t="s">
        <v>726</v>
      </c>
      <c r="B26" s="79"/>
      <c r="C26" s="8"/>
      <c r="D26" s="101"/>
      <c r="E26" s="167"/>
      <c r="F26" s="108"/>
      <c r="G26" s="108"/>
      <c r="H26" s="108"/>
      <c r="I26" s="184"/>
      <c r="J26" s="184"/>
      <c r="K26" s="184"/>
      <c r="L26" s="83">
        <f>AVERAGE(K27:K29)</f>
        <v>100</v>
      </c>
      <c r="M26" s="135"/>
      <c r="N26" s="135"/>
      <c r="O26" s="135"/>
    </row>
    <row r="27" ht="34.5" customHeight="1" spans="1:15">
      <c r="A27" s="100" t="s">
        <v>727</v>
      </c>
      <c r="B27" s="157" t="s">
        <v>728</v>
      </c>
      <c r="C27" s="8"/>
      <c r="D27" s="158">
        <v>0.5</v>
      </c>
      <c r="E27" s="166"/>
      <c r="F27" s="108">
        <v>12</v>
      </c>
      <c r="G27" s="108">
        <f t="shared" ref="G27:G29" si="8">D27*F27</f>
        <v>6</v>
      </c>
      <c r="H27" s="108">
        <v>6</v>
      </c>
      <c r="I27" s="180">
        <f t="shared" ref="I27:I29" si="9">H27/F27*100</f>
        <v>50</v>
      </c>
      <c r="J27" s="391" t="s">
        <v>361</v>
      </c>
      <c r="K27" s="180">
        <f>IF(I27/H27*100&gt;=100,100,IF(I27/H27*100&lt;100,I27/H27*100))</f>
        <v>100</v>
      </c>
      <c r="L27" s="48"/>
      <c r="M27" s="143" t="s">
        <v>242</v>
      </c>
      <c r="N27" s="135"/>
      <c r="O27" s="135"/>
    </row>
    <row r="28" ht="33.75" customHeight="1" spans="1:15">
      <c r="A28" s="100" t="s">
        <v>729</v>
      </c>
      <c r="B28" s="157" t="s">
        <v>730</v>
      </c>
      <c r="C28" s="8"/>
      <c r="D28" s="158">
        <v>0.5</v>
      </c>
      <c r="E28" s="166" t="s">
        <v>731</v>
      </c>
      <c r="F28" s="108">
        <v>4</v>
      </c>
      <c r="G28" s="108">
        <f t="shared" si="8"/>
        <v>2</v>
      </c>
      <c r="H28" s="108">
        <v>2</v>
      </c>
      <c r="I28" s="180">
        <f t="shared" si="9"/>
        <v>50</v>
      </c>
      <c r="J28" s="391" t="s">
        <v>361</v>
      </c>
      <c r="K28" s="181">
        <f t="shared" ref="K28:K29" si="10">IF(H28/G28*100&gt;=100,100,IF(H28/G28*100&lt;100,H28/G28*100))</f>
        <v>100</v>
      </c>
      <c r="L28" s="48"/>
      <c r="M28" s="143" t="s">
        <v>242</v>
      </c>
      <c r="N28" s="135"/>
      <c r="O28" s="135"/>
    </row>
    <row r="29" ht="35.25" customHeight="1" spans="1:15">
      <c r="A29" s="100" t="s">
        <v>190</v>
      </c>
      <c r="B29" s="157" t="s">
        <v>732</v>
      </c>
      <c r="C29" s="8"/>
      <c r="D29" s="158">
        <v>0.4</v>
      </c>
      <c r="E29" s="165" t="s">
        <v>733</v>
      </c>
      <c r="F29" s="108">
        <v>24</v>
      </c>
      <c r="G29" s="108">
        <f t="shared" si="8"/>
        <v>9.6</v>
      </c>
      <c r="H29" s="108">
        <v>12</v>
      </c>
      <c r="I29" s="180">
        <f t="shared" si="9"/>
        <v>50</v>
      </c>
      <c r="J29" s="391" t="s">
        <v>361</v>
      </c>
      <c r="K29" s="181">
        <f t="shared" si="10"/>
        <v>100</v>
      </c>
      <c r="L29" s="48"/>
      <c r="M29" s="143" t="s">
        <v>242</v>
      </c>
      <c r="N29" s="135"/>
      <c r="O29" s="135"/>
    </row>
    <row r="30" ht="14.25" customHeight="1" spans="1:15">
      <c r="A30" s="168" t="s">
        <v>734</v>
      </c>
      <c r="B30" s="79"/>
      <c r="C30" s="8"/>
      <c r="D30" s="52"/>
      <c r="E30" s="76"/>
      <c r="F30" s="155"/>
      <c r="G30" s="155"/>
      <c r="H30" s="155"/>
      <c r="I30" s="135"/>
      <c r="J30" s="135"/>
      <c r="K30" s="135"/>
      <c r="L30" s="83">
        <f>AVERAGE(K32:K34)</f>
        <v>62.5</v>
      </c>
      <c r="M30" s="135"/>
      <c r="N30" s="135"/>
      <c r="O30" s="135"/>
    </row>
    <row r="31" ht="14.25" customHeight="1" spans="1:15">
      <c r="A31" s="30" t="s">
        <v>735</v>
      </c>
      <c r="B31" s="79"/>
      <c r="C31" s="79"/>
      <c r="D31" s="8"/>
      <c r="E31" s="76"/>
      <c r="F31" s="108"/>
      <c r="G31" s="108"/>
      <c r="H31" s="108"/>
      <c r="I31" s="180"/>
      <c r="J31" s="180"/>
      <c r="K31" s="180"/>
      <c r="L31" s="48"/>
      <c r="M31" s="135"/>
      <c r="N31" s="135"/>
      <c r="O31" s="135"/>
    </row>
    <row r="32" ht="15.75" customHeight="1" spans="1:15">
      <c r="A32" s="108" t="s">
        <v>176</v>
      </c>
      <c r="B32" s="169" t="s">
        <v>736</v>
      </c>
      <c r="C32" s="8"/>
      <c r="D32" s="170">
        <v>0.25</v>
      </c>
      <c r="E32" s="171" t="s">
        <v>737</v>
      </c>
      <c r="F32" s="172">
        <v>880</v>
      </c>
      <c r="G32" s="172">
        <v>220</v>
      </c>
      <c r="H32" s="172">
        <v>110</v>
      </c>
      <c r="I32" s="185" t="s">
        <v>738</v>
      </c>
      <c r="J32" s="180"/>
      <c r="K32" s="181">
        <v>25</v>
      </c>
      <c r="L32" s="48"/>
      <c r="M32" s="161" t="s">
        <v>356</v>
      </c>
      <c r="N32" s="186" t="s">
        <v>739</v>
      </c>
      <c r="O32" s="186" t="s">
        <v>740</v>
      </c>
    </row>
    <row r="33" ht="15.75" customHeight="1" spans="1:15">
      <c r="A33" s="108" t="s">
        <v>239</v>
      </c>
      <c r="B33" s="169" t="s">
        <v>741</v>
      </c>
      <c r="C33" s="8"/>
      <c r="D33" s="170">
        <v>0.25</v>
      </c>
      <c r="E33" s="173" t="s">
        <v>660</v>
      </c>
      <c r="F33" s="172">
        <v>3</v>
      </c>
      <c r="G33" s="172" t="s">
        <v>742</v>
      </c>
      <c r="H33" s="172">
        <v>3</v>
      </c>
      <c r="I33" s="185" t="s">
        <v>743</v>
      </c>
      <c r="J33" s="180"/>
      <c r="K33" s="181" t="s">
        <v>744</v>
      </c>
      <c r="L33" s="143"/>
      <c r="M33" s="143" t="s">
        <v>242</v>
      </c>
      <c r="N33" s="186"/>
      <c r="O33" s="186"/>
    </row>
    <row r="34" ht="15.75" customHeight="1" spans="1:15">
      <c r="A34" s="108" t="s">
        <v>190</v>
      </c>
      <c r="B34" s="169" t="s">
        <v>745</v>
      </c>
      <c r="C34" s="8"/>
      <c r="D34" s="170">
        <v>0.25</v>
      </c>
      <c r="E34" s="171" t="s">
        <v>481</v>
      </c>
      <c r="F34" s="172">
        <v>30000</v>
      </c>
      <c r="G34" s="172">
        <v>7500</v>
      </c>
      <c r="H34" s="172">
        <v>11703</v>
      </c>
      <c r="I34" s="185" t="s">
        <v>746</v>
      </c>
      <c r="J34" s="180"/>
      <c r="K34" s="181">
        <f>IF(H34/G34*100&gt;=100,100,IF(H34/G34*100&lt;100,H34/G34*100))</f>
        <v>100</v>
      </c>
      <c r="L34" s="143"/>
      <c r="M34" s="143" t="s">
        <v>242</v>
      </c>
      <c r="N34" s="186"/>
      <c r="O34" s="187"/>
    </row>
    <row r="35" ht="14.25" customHeight="1" spans="1:12">
      <c r="A35" s="41"/>
      <c r="B35" s="41"/>
      <c r="C35" s="41"/>
      <c r="D35" s="174"/>
      <c r="E35" s="41"/>
      <c r="F35" s="58"/>
      <c r="G35" s="58"/>
      <c r="H35" s="58"/>
      <c r="L35" s="178"/>
    </row>
    <row r="36" customHeight="1" spans="1:13">
      <c r="A36" s="114"/>
      <c r="B36" s="175"/>
      <c r="C36" s="115" t="s">
        <v>747</v>
      </c>
      <c r="D36" s="176"/>
      <c r="F36" s="58"/>
      <c r="G36" s="58"/>
      <c r="H36" s="58"/>
      <c r="I36" s="146"/>
      <c r="J36" s="146"/>
      <c r="K36" s="146"/>
      <c r="L36" s="178"/>
      <c r="M36" s="146"/>
    </row>
    <row r="37" ht="14.25" customHeight="1" spans="1:13">
      <c r="A37" s="114"/>
      <c r="B37" s="118"/>
      <c r="C37" s="118" t="s">
        <v>748</v>
      </c>
      <c r="D37" s="62" t="s">
        <v>749</v>
      </c>
      <c r="F37" s="58"/>
      <c r="G37" s="58"/>
      <c r="H37" s="58"/>
      <c r="I37" s="146"/>
      <c r="J37" s="146"/>
      <c r="K37" s="146"/>
      <c r="L37" s="178"/>
      <c r="M37" s="146"/>
    </row>
    <row r="38" ht="14.25" customHeight="1" spans="1:13">
      <c r="A38" s="114"/>
      <c r="B38" s="118"/>
      <c r="C38" s="118" t="s">
        <v>666</v>
      </c>
      <c r="D38" s="63" t="s">
        <v>667</v>
      </c>
      <c r="F38" s="58"/>
      <c r="G38" s="58"/>
      <c r="H38" s="58"/>
      <c r="I38" s="146"/>
      <c r="J38" s="146"/>
      <c r="K38" s="146"/>
      <c r="L38" s="178"/>
      <c r="M38" s="146"/>
    </row>
    <row r="39" ht="16.5" customHeight="1" spans="1:13">
      <c r="A39" s="41"/>
      <c r="B39" s="118"/>
      <c r="C39" s="118" t="s">
        <v>668</v>
      </c>
      <c r="D39" s="62" t="s">
        <v>750</v>
      </c>
      <c r="F39" s="40"/>
      <c r="G39" s="40"/>
      <c r="H39" s="40"/>
      <c r="I39" s="41"/>
      <c r="J39" s="41"/>
      <c r="K39" s="41"/>
      <c r="L39" s="174"/>
      <c r="M39" s="41"/>
    </row>
    <row r="40" ht="14.25" customHeight="1" spans="1:13">
      <c r="A40" s="122" t="s">
        <v>670</v>
      </c>
      <c r="B40" s="177" t="s">
        <v>671</v>
      </c>
      <c r="C40" s="79"/>
      <c r="D40" s="66"/>
      <c r="E40" s="67"/>
      <c r="F40" s="67"/>
      <c r="G40" s="68"/>
      <c r="H40" s="68"/>
      <c r="I40" s="68"/>
      <c r="J40" s="68"/>
      <c r="K40" s="68"/>
      <c r="L40" s="68"/>
      <c r="M40" s="68"/>
    </row>
    <row r="41" ht="14.25" customHeight="1" spans="1:13">
      <c r="A41" s="69">
        <v>2</v>
      </c>
      <c r="B41" s="64" t="s">
        <v>672</v>
      </c>
      <c r="C41" s="64"/>
      <c r="D41" s="64"/>
      <c r="E41" s="64"/>
      <c r="F41" s="70"/>
      <c r="G41" s="70"/>
      <c r="H41" s="70"/>
      <c r="I41" s="64"/>
      <c r="J41" s="64"/>
      <c r="K41" s="64"/>
      <c r="L41" s="70"/>
      <c r="M41" s="64"/>
    </row>
    <row r="42" ht="14.25" customHeight="1" spans="1:13">
      <c r="A42" s="69"/>
      <c r="B42" s="64" t="s">
        <v>673</v>
      </c>
      <c r="C42" s="64"/>
      <c r="D42" s="64"/>
      <c r="E42" s="64"/>
      <c r="F42" s="70"/>
      <c r="G42" s="70"/>
      <c r="H42" s="70"/>
      <c r="I42" s="64"/>
      <c r="J42" s="64"/>
      <c r="K42" s="64"/>
      <c r="L42" s="70"/>
      <c r="M42" s="70"/>
    </row>
    <row r="43" ht="14.25" customHeight="1" spans="1:13">
      <c r="A43" s="69"/>
      <c r="B43" s="64" t="s">
        <v>674</v>
      </c>
      <c r="C43" s="64"/>
      <c r="D43" s="64"/>
      <c r="E43" s="64"/>
      <c r="F43" s="70"/>
      <c r="G43" s="70"/>
      <c r="H43" s="70"/>
      <c r="I43" s="64"/>
      <c r="J43" s="64"/>
      <c r="K43" s="64"/>
      <c r="L43" s="70"/>
      <c r="M43" s="70"/>
    </row>
    <row r="44" ht="14.25" customHeight="1" spans="1:2">
      <c r="A44" s="69"/>
      <c r="B44" s="71" t="s">
        <v>675</v>
      </c>
    </row>
    <row r="45" ht="14.25" customHeight="1" spans="1:13">
      <c r="A45" s="69">
        <v>3</v>
      </c>
      <c r="B45" s="64" t="s">
        <v>676</v>
      </c>
      <c r="C45" s="64"/>
      <c r="D45" s="64"/>
      <c r="E45" s="64"/>
      <c r="F45" s="70"/>
      <c r="G45" s="70"/>
      <c r="H45" s="70"/>
      <c r="I45" s="64"/>
      <c r="J45" s="64"/>
      <c r="K45" s="64"/>
      <c r="L45" s="70"/>
      <c r="M45" s="70"/>
    </row>
    <row r="46" ht="14.25" customHeight="1" spans="1:13">
      <c r="A46" s="69">
        <v>4</v>
      </c>
      <c r="B46" s="72" t="s">
        <v>677</v>
      </c>
      <c r="C46" s="72"/>
      <c r="D46" s="72"/>
      <c r="E46" s="72"/>
      <c r="F46" s="70"/>
      <c r="G46" s="70"/>
      <c r="H46" s="70"/>
      <c r="I46" s="70"/>
      <c r="J46" s="70"/>
      <c r="K46" s="70"/>
      <c r="L46" s="70"/>
      <c r="M46" s="70"/>
    </row>
    <row r="47" ht="14.25" customHeight="1" spans="1:13">
      <c r="A47" s="69">
        <v>5</v>
      </c>
      <c r="B47" s="72" t="s">
        <v>678</v>
      </c>
      <c r="C47" s="72"/>
      <c r="D47" s="72"/>
      <c r="E47" s="72"/>
      <c r="F47" s="70"/>
      <c r="G47" s="70"/>
      <c r="H47" s="70"/>
      <c r="I47" s="70"/>
      <c r="J47" s="70"/>
      <c r="K47" s="70"/>
      <c r="L47" s="70"/>
      <c r="M47" s="70"/>
    </row>
    <row r="48" ht="14.25" customHeight="1" spans="1:13">
      <c r="A48" s="69">
        <v>6</v>
      </c>
      <c r="B48" s="64" t="s">
        <v>679</v>
      </c>
      <c r="C48" s="64"/>
      <c r="D48" s="64"/>
      <c r="E48" s="64"/>
      <c r="F48" s="70"/>
      <c r="G48" s="70"/>
      <c r="H48" s="70"/>
      <c r="I48" s="64"/>
      <c r="J48" s="64"/>
      <c r="K48" s="64"/>
      <c r="L48" s="188"/>
      <c r="M48" s="73"/>
    </row>
    <row r="49" ht="14.25" customHeight="1" spans="1:13">
      <c r="A49" s="69">
        <v>7</v>
      </c>
      <c r="B49" s="64" t="s">
        <v>680</v>
      </c>
      <c r="C49" s="73"/>
      <c r="D49" s="73"/>
      <c r="E49" s="73"/>
      <c r="F49" s="65"/>
      <c r="G49" s="65"/>
      <c r="H49" s="65"/>
      <c r="I49" s="73"/>
      <c r="J49" s="73"/>
      <c r="K49" s="73"/>
      <c r="L49" s="188"/>
      <c r="M49" s="73"/>
    </row>
    <row r="50" ht="14.25" customHeight="1" spans="1:13">
      <c r="A50" s="69">
        <v>8</v>
      </c>
      <c r="B50" s="64" t="s">
        <v>681</v>
      </c>
      <c r="C50" s="73"/>
      <c r="D50" s="73"/>
      <c r="E50" s="73"/>
      <c r="F50" s="65"/>
      <c r="G50" s="65"/>
      <c r="H50" s="65"/>
      <c r="I50" s="73"/>
      <c r="J50" s="73"/>
      <c r="K50" s="73"/>
      <c r="L50" s="188"/>
      <c r="M50" s="73"/>
    </row>
    <row r="51" ht="14.25" customHeight="1" spans="1:13">
      <c r="A51" s="393" t="s">
        <v>682</v>
      </c>
      <c r="B51" s="64" t="s">
        <v>683</v>
      </c>
      <c r="C51" s="73"/>
      <c r="D51" s="73"/>
      <c r="E51" s="73"/>
      <c r="F51" s="65"/>
      <c r="G51" s="65"/>
      <c r="H51" s="65"/>
      <c r="I51" s="73"/>
      <c r="J51" s="73"/>
      <c r="K51" s="73"/>
      <c r="L51" s="188"/>
      <c r="M51" s="73"/>
    </row>
    <row r="52" ht="14.25" customHeight="1" spans="1:13">
      <c r="A52" s="69">
        <v>9</v>
      </c>
      <c r="B52" s="64" t="s">
        <v>684</v>
      </c>
      <c r="C52" s="73"/>
      <c r="D52" s="73"/>
      <c r="E52" s="73"/>
      <c r="F52" s="65"/>
      <c r="G52" s="65"/>
      <c r="H52" s="65"/>
      <c r="I52" s="73"/>
      <c r="J52" s="73"/>
      <c r="K52" s="73"/>
      <c r="L52" s="188"/>
      <c r="M52" s="73"/>
    </row>
    <row r="53" ht="14.25" customHeight="1" spans="1:13">
      <c r="A53" s="69">
        <v>10</v>
      </c>
      <c r="B53" s="64" t="s">
        <v>685</v>
      </c>
      <c r="C53" s="73"/>
      <c r="D53" s="73"/>
      <c r="E53" s="73"/>
      <c r="F53" s="65"/>
      <c r="G53" s="65"/>
      <c r="H53" s="65"/>
      <c r="I53" s="73"/>
      <c r="J53" s="73"/>
      <c r="K53" s="73"/>
      <c r="L53" s="188"/>
      <c r="M53" s="73"/>
    </row>
    <row r="54" ht="14.25" customHeight="1" spans="1:13">
      <c r="A54" s="69"/>
      <c r="B54" s="64" t="s">
        <v>686</v>
      </c>
      <c r="C54" s="73"/>
      <c r="D54" s="73"/>
      <c r="E54" s="73"/>
      <c r="F54" s="65"/>
      <c r="G54" s="65"/>
      <c r="H54" s="65"/>
      <c r="I54" s="73"/>
      <c r="J54" s="73"/>
      <c r="K54" s="73"/>
      <c r="L54" s="188"/>
      <c r="M54" s="73"/>
    </row>
    <row r="55" ht="14.25" customHeight="1" spans="1:13">
      <c r="A55" s="69">
        <v>11</v>
      </c>
      <c r="B55" s="64" t="s">
        <v>687</v>
      </c>
      <c r="C55" s="73"/>
      <c r="D55" s="73"/>
      <c r="E55" s="73"/>
      <c r="F55" s="65"/>
      <c r="G55" s="65"/>
      <c r="H55" s="65"/>
      <c r="I55" s="73"/>
      <c r="J55" s="73"/>
      <c r="K55" s="73"/>
      <c r="L55" s="188"/>
      <c r="M55" s="73"/>
    </row>
    <row r="56" ht="14.25" customHeight="1" spans="1:13">
      <c r="A56" s="69">
        <v>12</v>
      </c>
      <c r="B56" s="73" t="s">
        <v>751</v>
      </c>
      <c r="C56" s="73"/>
      <c r="D56" s="73"/>
      <c r="E56" s="73"/>
      <c r="F56" s="65"/>
      <c r="G56" s="65"/>
      <c r="H56" s="65"/>
      <c r="I56" s="73"/>
      <c r="J56" s="73"/>
      <c r="K56" s="73"/>
      <c r="L56" s="188"/>
      <c r="M56" s="73"/>
    </row>
    <row r="57" ht="14.25" customHeight="1" spans="1:13">
      <c r="A57" s="69">
        <v>13</v>
      </c>
      <c r="B57" s="75" t="s">
        <v>689</v>
      </c>
      <c r="C57" s="76"/>
      <c r="D57" s="76"/>
      <c r="E57" s="76"/>
      <c r="F57" s="77"/>
      <c r="G57" s="65"/>
      <c r="H57" s="65"/>
      <c r="I57" s="73"/>
      <c r="J57" s="73"/>
      <c r="K57" s="73"/>
      <c r="L57" s="188"/>
      <c r="M57" s="86"/>
    </row>
    <row r="58" ht="14.25" customHeight="1" spans="1:13">
      <c r="A58" s="69">
        <v>14</v>
      </c>
      <c r="B58" s="75" t="s">
        <v>690</v>
      </c>
      <c r="C58" s="76"/>
      <c r="D58" s="76"/>
      <c r="E58" s="76"/>
      <c r="F58" s="77"/>
      <c r="G58" s="65"/>
      <c r="H58" s="65"/>
      <c r="I58" s="73"/>
      <c r="J58" s="73"/>
      <c r="K58" s="73"/>
      <c r="L58" s="188"/>
      <c r="M58" s="86"/>
    </row>
    <row r="59" ht="14.25" customHeight="1" spans="6:12">
      <c r="F59" s="58"/>
      <c r="G59" s="58"/>
      <c r="H59" s="58"/>
      <c r="L59" s="178"/>
    </row>
    <row r="60" ht="14.25" customHeight="1" spans="6:12">
      <c r="F60" s="58"/>
      <c r="G60" s="58"/>
      <c r="H60" s="58"/>
      <c r="L60" s="178"/>
    </row>
    <row r="61" ht="14.25" customHeight="1" spans="6:12">
      <c r="F61" s="58"/>
      <c r="G61" s="58"/>
      <c r="H61" s="58"/>
      <c r="L61" s="178"/>
    </row>
    <row r="62" ht="14.25" customHeight="1" spans="6:12">
      <c r="F62" s="58"/>
      <c r="G62" s="58"/>
      <c r="H62" s="58"/>
      <c r="L62" s="178"/>
    </row>
    <row r="63" ht="14.25" customHeight="1" spans="6:12">
      <c r="F63" s="58"/>
      <c r="G63" s="58"/>
      <c r="H63" s="58"/>
      <c r="L63" s="178"/>
    </row>
    <row r="64" ht="14.25" customHeight="1" spans="6:12">
      <c r="F64" s="58"/>
      <c r="G64" s="58"/>
      <c r="H64" s="58"/>
      <c r="L64" s="178"/>
    </row>
    <row r="65" ht="14.25" customHeight="1" spans="6:12">
      <c r="F65" s="58"/>
      <c r="G65" s="58"/>
      <c r="H65" s="58"/>
      <c r="L65" s="178"/>
    </row>
    <row r="66" ht="14.25" customHeight="1" spans="6:12">
      <c r="F66" s="58"/>
      <c r="G66" s="58"/>
      <c r="H66" s="58"/>
      <c r="L66" s="178"/>
    </row>
    <row r="67" ht="14.25" customHeight="1" spans="6:12">
      <c r="F67" s="58"/>
      <c r="G67" s="58"/>
      <c r="H67" s="58"/>
      <c r="L67" s="178"/>
    </row>
    <row r="68" ht="14.25" customHeight="1" spans="6:12">
      <c r="F68" s="58"/>
      <c r="G68" s="58"/>
      <c r="H68" s="58"/>
      <c r="L68" s="178"/>
    </row>
    <row r="69" ht="14.25" customHeight="1" spans="6:12">
      <c r="F69" s="58"/>
      <c r="G69" s="58"/>
      <c r="H69" s="58"/>
      <c r="L69" s="178"/>
    </row>
    <row r="70" ht="14.25" customHeight="1" spans="6:12">
      <c r="F70" s="58"/>
      <c r="G70" s="58"/>
      <c r="H70" s="58"/>
      <c r="L70" s="178"/>
    </row>
    <row r="71" ht="14.25" customHeight="1" spans="6:12">
      <c r="F71" s="58"/>
      <c r="G71" s="58"/>
      <c r="H71" s="58"/>
      <c r="L71" s="178"/>
    </row>
    <row r="72" ht="14.25" customHeight="1" spans="6:12">
      <c r="F72" s="58"/>
      <c r="G72" s="58"/>
      <c r="H72" s="58"/>
      <c r="L72" s="178"/>
    </row>
    <row r="73" ht="14.25" customHeight="1" spans="6:12">
      <c r="F73" s="58"/>
      <c r="G73" s="58"/>
      <c r="H73" s="58"/>
      <c r="L73" s="178"/>
    </row>
    <row r="74" ht="14.25" customHeight="1" spans="6:12">
      <c r="F74" s="58"/>
      <c r="G74" s="58"/>
      <c r="H74" s="58"/>
      <c r="L74" s="178"/>
    </row>
    <row r="75" ht="14.25" customHeight="1" spans="6:12">
      <c r="F75" s="58"/>
      <c r="G75" s="58"/>
      <c r="H75" s="58"/>
      <c r="L75" s="178"/>
    </row>
    <row r="76" ht="14.25" customHeight="1" spans="6:12">
      <c r="F76" s="58"/>
      <c r="G76" s="58"/>
      <c r="H76" s="58"/>
      <c r="L76" s="178"/>
    </row>
    <row r="77" ht="14.25" customHeight="1" spans="6:12">
      <c r="F77" s="58"/>
      <c r="G77" s="58"/>
      <c r="H77" s="58"/>
      <c r="L77" s="178"/>
    </row>
    <row r="78" ht="14.25" customHeight="1" spans="6:12">
      <c r="F78" s="58"/>
      <c r="G78" s="58"/>
      <c r="H78" s="58"/>
      <c r="L78" s="178"/>
    </row>
    <row r="79" ht="14.25" customHeight="1" spans="6:12">
      <c r="F79" s="58"/>
      <c r="G79" s="58"/>
      <c r="H79" s="58"/>
      <c r="L79" s="178"/>
    </row>
    <row r="80" ht="14.25" customHeight="1" spans="6:12">
      <c r="F80" s="58"/>
      <c r="G80" s="58"/>
      <c r="H80" s="58"/>
      <c r="L80" s="178"/>
    </row>
    <row r="81" ht="14.25" customHeight="1" spans="6:12">
      <c r="F81" s="58"/>
      <c r="G81" s="58"/>
      <c r="H81" s="58"/>
      <c r="L81" s="178"/>
    </row>
    <row r="82" ht="14.25" customHeight="1" spans="6:12">
      <c r="F82" s="58"/>
      <c r="G82" s="58"/>
      <c r="H82" s="58"/>
      <c r="L82" s="178"/>
    </row>
    <row r="83" ht="14.25" customHeight="1" spans="6:12">
      <c r="F83" s="58"/>
      <c r="G83" s="58"/>
      <c r="H83" s="58"/>
      <c r="L83" s="178"/>
    </row>
    <row r="84" ht="14.25" customHeight="1" spans="6:12">
      <c r="F84" s="58"/>
      <c r="G84" s="58"/>
      <c r="H84" s="58"/>
      <c r="L84" s="178"/>
    </row>
    <row r="85" ht="14.25" customHeight="1" spans="6:12">
      <c r="F85" s="58"/>
      <c r="G85" s="58"/>
      <c r="H85" s="58"/>
      <c r="L85" s="178"/>
    </row>
    <row r="86" ht="14.25" customHeight="1" spans="6:12">
      <c r="F86" s="58"/>
      <c r="G86" s="58"/>
      <c r="H86" s="58"/>
      <c r="L86" s="178"/>
    </row>
    <row r="87" ht="14.25" customHeight="1" spans="6:12">
      <c r="F87" s="58"/>
      <c r="G87" s="58"/>
      <c r="H87" s="58"/>
      <c r="L87" s="178"/>
    </row>
    <row r="88" ht="14.25" customHeight="1" spans="6:12">
      <c r="F88" s="58"/>
      <c r="G88" s="58"/>
      <c r="H88" s="58"/>
      <c r="L88" s="178"/>
    </row>
    <row r="89" ht="14.25" customHeight="1" spans="6:12">
      <c r="F89" s="58"/>
      <c r="G89" s="58"/>
      <c r="H89" s="58"/>
      <c r="L89" s="178"/>
    </row>
    <row r="90" ht="14.25" customHeight="1" spans="6:12">
      <c r="F90" s="58"/>
      <c r="G90" s="58"/>
      <c r="H90" s="58"/>
      <c r="L90" s="178"/>
    </row>
    <row r="91" ht="14.25" customHeight="1" spans="6:12">
      <c r="F91" s="58"/>
      <c r="G91" s="58"/>
      <c r="H91" s="58"/>
      <c r="L91" s="178"/>
    </row>
    <row r="92" ht="14.25" customHeight="1" spans="6:12">
      <c r="F92" s="58"/>
      <c r="G92" s="58"/>
      <c r="H92" s="58"/>
      <c r="L92" s="178"/>
    </row>
    <row r="93" ht="14.25" customHeight="1" spans="6:12">
      <c r="F93" s="58"/>
      <c r="G93" s="58"/>
      <c r="H93" s="58"/>
      <c r="L93" s="178"/>
    </row>
    <row r="94" ht="14.25" customHeight="1" spans="6:12">
      <c r="F94" s="58"/>
      <c r="G94" s="58"/>
      <c r="H94" s="58"/>
      <c r="L94" s="178"/>
    </row>
    <row r="95" ht="14.25" customHeight="1" spans="6:12">
      <c r="F95" s="58"/>
      <c r="G95" s="58"/>
      <c r="H95" s="58"/>
      <c r="L95" s="178"/>
    </row>
    <row r="96" ht="14.25" customHeight="1" spans="6:12">
      <c r="F96" s="58"/>
      <c r="G96" s="58"/>
      <c r="H96" s="58"/>
      <c r="L96" s="178"/>
    </row>
    <row r="97" ht="14.25" customHeight="1" spans="6:12">
      <c r="F97" s="58"/>
      <c r="G97" s="58"/>
      <c r="H97" s="58"/>
      <c r="L97" s="178"/>
    </row>
    <row r="98" ht="14.25" customHeight="1" spans="6:12">
      <c r="F98" s="58"/>
      <c r="G98" s="58"/>
      <c r="H98" s="58"/>
      <c r="L98" s="178"/>
    </row>
    <row r="99" ht="14.25" customHeight="1" spans="6:12">
      <c r="F99" s="58"/>
      <c r="G99" s="58"/>
      <c r="H99" s="58"/>
      <c r="L99" s="178"/>
    </row>
    <row r="100" ht="14.25" customHeight="1" spans="6:12">
      <c r="F100" s="58"/>
      <c r="G100" s="58"/>
      <c r="H100" s="58"/>
      <c r="L100" s="178"/>
    </row>
    <row r="101" ht="14.25" customHeight="1" spans="6:12">
      <c r="F101" s="58"/>
      <c r="G101" s="58"/>
      <c r="H101" s="58"/>
      <c r="L101" s="178"/>
    </row>
    <row r="102" ht="14.25" customHeight="1" spans="6:12">
      <c r="F102" s="58"/>
      <c r="G102" s="58"/>
      <c r="H102" s="58"/>
      <c r="L102" s="178"/>
    </row>
    <row r="103" ht="14.25" customHeight="1" spans="6:12">
      <c r="F103" s="58"/>
      <c r="G103" s="58"/>
      <c r="H103" s="58"/>
      <c r="L103" s="178"/>
    </row>
    <row r="104" ht="14.25" customHeight="1" spans="6:12">
      <c r="F104" s="58"/>
      <c r="G104" s="58"/>
      <c r="H104" s="58"/>
      <c r="L104" s="178"/>
    </row>
    <row r="105" ht="14.25" customHeight="1" spans="6:12">
      <c r="F105" s="58"/>
      <c r="G105" s="58"/>
      <c r="H105" s="58"/>
      <c r="L105" s="178"/>
    </row>
    <row r="106" ht="14.25" customHeight="1" spans="6:12">
      <c r="F106" s="58"/>
      <c r="G106" s="58"/>
      <c r="H106" s="58"/>
      <c r="L106" s="178"/>
    </row>
    <row r="107" ht="14.25" customHeight="1" spans="6:12">
      <c r="F107" s="58"/>
      <c r="G107" s="58"/>
      <c r="H107" s="58"/>
      <c r="L107" s="178"/>
    </row>
    <row r="108" ht="14.25" customHeight="1" spans="6:12">
      <c r="F108" s="58"/>
      <c r="G108" s="58"/>
      <c r="H108" s="58"/>
      <c r="L108" s="178"/>
    </row>
    <row r="109" ht="14.25" customHeight="1" spans="6:12">
      <c r="F109" s="58"/>
      <c r="G109" s="58"/>
      <c r="H109" s="58"/>
      <c r="L109" s="178"/>
    </row>
    <row r="110" ht="14.25" customHeight="1" spans="6:12">
      <c r="F110" s="58"/>
      <c r="G110" s="58"/>
      <c r="H110" s="58"/>
      <c r="L110" s="178"/>
    </row>
    <row r="111" ht="14.25" customHeight="1" spans="6:12">
      <c r="F111" s="58"/>
      <c r="G111" s="58"/>
      <c r="H111" s="58"/>
      <c r="L111" s="178"/>
    </row>
    <row r="112" ht="14.25" customHeight="1" spans="6:12">
      <c r="F112" s="58"/>
      <c r="G112" s="58"/>
      <c r="H112" s="58"/>
      <c r="L112" s="178"/>
    </row>
    <row r="113" ht="14.25" customHeight="1" spans="6:12">
      <c r="F113" s="58"/>
      <c r="G113" s="58"/>
      <c r="H113" s="58"/>
      <c r="L113" s="178"/>
    </row>
    <row r="114" ht="14.25" customHeight="1" spans="6:12">
      <c r="F114" s="58"/>
      <c r="G114" s="58"/>
      <c r="H114" s="58"/>
      <c r="L114" s="178"/>
    </row>
    <row r="115" ht="14.25" customHeight="1" spans="6:12">
      <c r="F115" s="58"/>
      <c r="G115" s="58"/>
      <c r="H115" s="58"/>
      <c r="L115" s="178"/>
    </row>
    <row r="116" ht="14.25" customHeight="1" spans="6:12">
      <c r="F116" s="58"/>
      <c r="G116" s="58"/>
      <c r="H116" s="58"/>
      <c r="L116" s="178"/>
    </row>
    <row r="117" ht="14.25" customHeight="1" spans="6:12">
      <c r="F117" s="58"/>
      <c r="G117" s="58"/>
      <c r="H117" s="58"/>
      <c r="L117" s="178"/>
    </row>
    <row r="118" ht="14.25" customHeight="1" spans="6:12">
      <c r="F118" s="58"/>
      <c r="G118" s="58"/>
      <c r="H118" s="58"/>
      <c r="L118" s="178"/>
    </row>
    <row r="119" ht="14.25" customHeight="1" spans="6:12">
      <c r="F119" s="58"/>
      <c r="G119" s="58"/>
      <c r="H119" s="58"/>
      <c r="L119" s="178"/>
    </row>
    <row r="120" ht="14.25" customHeight="1" spans="6:12">
      <c r="F120" s="58"/>
      <c r="G120" s="58"/>
      <c r="H120" s="58"/>
      <c r="L120" s="178"/>
    </row>
    <row r="121" ht="14.25" customHeight="1" spans="6:12">
      <c r="F121" s="58"/>
      <c r="G121" s="58"/>
      <c r="H121" s="58"/>
      <c r="L121" s="178"/>
    </row>
    <row r="122" ht="14.25" customHeight="1" spans="6:12">
      <c r="F122" s="58"/>
      <c r="G122" s="58"/>
      <c r="H122" s="58"/>
      <c r="L122" s="178"/>
    </row>
    <row r="123" ht="14.25" customHeight="1" spans="6:12">
      <c r="F123" s="58"/>
      <c r="G123" s="58"/>
      <c r="H123" s="58"/>
      <c r="L123" s="178"/>
    </row>
    <row r="124" ht="14.25" customHeight="1" spans="6:12">
      <c r="F124" s="58"/>
      <c r="G124" s="58"/>
      <c r="H124" s="58"/>
      <c r="L124" s="178"/>
    </row>
    <row r="125" ht="14.25" customHeight="1" spans="6:12">
      <c r="F125" s="58"/>
      <c r="G125" s="58"/>
      <c r="H125" s="58"/>
      <c r="L125" s="178"/>
    </row>
    <row r="126" ht="14.25" customHeight="1" spans="6:12">
      <c r="F126" s="58"/>
      <c r="G126" s="58"/>
      <c r="H126" s="58"/>
      <c r="L126" s="178"/>
    </row>
    <row r="127" ht="14.25" customHeight="1" spans="6:12">
      <c r="F127" s="58"/>
      <c r="G127" s="58"/>
      <c r="H127" s="58"/>
      <c r="L127" s="178"/>
    </row>
    <row r="128" ht="14.25" customHeight="1" spans="6:12">
      <c r="F128" s="58"/>
      <c r="G128" s="58"/>
      <c r="H128" s="58"/>
      <c r="L128" s="178"/>
    </row>
    <row r="129" ht="14.25" customHeight="1" spans="6:12">
      <c r="F129" s="58"/>
      <c r="G129" s="58"/>
      <c r="H129" s="58"/>
      <c r="L129" s="178"/>
    </row>
    <row r="130" ht="14.25" customHeight="1" spans="6:12">
      <c r="F130" s="58"/>
      <c r="G130" s="58"/>
      <c r="H130" s="58"/>
      <c r="L130" s="178"/>
    </row>
    <row r="131" ht="14.25" customHeight="1" spans="6:12">
      <c r="F131" s="58"/>
      <c r="G131" s="58"/>
      <c r="H131" s="58"/>
      <c r="L131" s="178"/>
    </row>
    <row r="132" ht="14.25" customHeight="1" spans="6:12">
      <c r="F132" s="58"/>
      <c r="G132" s="58"/>
      <c r="H132" s="58"/>
      <c r="L132" s="178"/>
    </row>
    <row r="133" ht="14.25" customHeight="1" spans="6:12">
      <c r="F133" s="58"/>
      <c r="G133" s="58"/>
      <c r="H133" s="58"/>
      <c r="L133" s="178"/>
    </row>
    <row r="134" ht="14.25" customHeight="1" spans="6:12">
      <c r="F134" s="58"/>
      <c r="G134" s="58"/>
      <c r="H134" s="58"/>
      <c r="L134" s="178"/>
    </row>
    <row r="135" ht="14.25" customHeight="1" spans="6:12">
      <c r="F135" s="58"/>
      <c r="G135" s="58"/>
      <c r="H135" s="58"/>
      <c r="L135" s="178"/>
    </row>
    <row r="136" ht="14.25" customHeight="1" spans="6:12">
      <c r="F136" s="58"/>
      <c r="G136" s="58"/>
      <c r="H136" s="58"/>
      <c r="L136" s="178"/>
    </row>
    <row r="137" ht="14.25" customHeight="1" spans="6:12">
      <c r="F137" s="58"/>
      <c r="G137" s="58"/>
      <c r="H137" s="58"/>
      <c r="L137" s="178"/>
    </row>
    <row r="138" ht="14.25" customHeight="1" spans="6:12">
      <c r="F138" s="58"/>
      <c r="G138" s="58"/>
      <c r="H138" s="58"/>
      <c r="L138" s="178"/>
    </row>
    <row r="139" ht="14.25" customHeight="1" spans="6:12">
      <c r="F139" s="58"/>
      <c r="G139" s="58"/>
      <c r="H139" s="58"/>
      <c r="L139" s="178"/>
    </row>
    <row r="140" ht="14.25" customHeight="1" spans="6:12">
      <c r="F140" s="58"/>
      <c r="G140" s="58"/>
      <c r="H140" s="58"/>
      <c r="L140" s="178"/>
    </row>
    <row r="141" ht="14.25" customHeight="1" spans="6:12">
      <c r="F141" s="58"/>
      <c r="G141" s="58"/>
      <c r="H141" s="58"/>
      <c r="L141" s="178"/>
    </row>
    <row r="142" ht="14.25" customHeight="1" spans="6:12">
      <c r="F142" s="58"/>
      <c r="G142" s="58"/>
      <c r="H142" s="58"/>
      <c r="L142" s="178"/>
    </row>
    <row r="143" ht="14.25" customHeight="1" spans="6:12">
      <c r="F143" s="58"/>
      <c r="G143" s="58"/>
      <c r="H143" s="58"/>
      <c r="L143" s="178"/>
    </row>
    <row r="144" ht="14.25" customHeight="1" spans="6:12">
      <c r="F144" s="58"/>
      <c r="G144" s="58"/>
      <c r="H144" s="58"/>
      <c r="L144" s="178"/>
    </row>
    <row r="145" ht="14.25" customHeight="1" spans="6:12">
      <c r="F145" s="58"/>
      <c r="G145" s="58"/>
      <c r="H145" s="58"/>
      <c r="L145" s="178"/>
    </row>
    <row r="146" ht="14.25" customHeight="1" spans="6:12">
      <c r="F146" s="58"/>
      <c r="G146" s="58"/>
      <c r="H146" s="58"/>
      <c r="L146" s="178"/>
    </row>
    <row r="147" ht="14.25" customHeight="1" spans="6:12">
      <c r="F147" s="58"/>
      <c r="G147" s="58"/>
      <c r="H147" s="58"/>
      <c r="L147" s="178"/>
    </row>
    <row r="148" ht="14.25" customHeight="1" spans="6:12">
      <c r="F148" s="58"/>
      <c r="G148" s="58"/>
      <c r="H148" s="58"/>
      <c r="L148" s="178"/>
    </row>
    <row r="149" ht="14.25" customHeight="1" spans="6:12">
      <c r="F149" s="58"/>
      <c r="G149" s="58"/>
      <c r="H149" s="58"/>
      <c r="L149" s="178"/>
    </row>
    <row r="150" ht="14.25" customHeight="1" spans="6:12">
      <c r="F150" s="58"/>
      <c r="G150" s="58"/>
      <c r="H150" s="58"/>
      <c r="L150" s="178"/>
    </row>
    <row r="151" ht="14.25" customHeight="1" spans="6:12">
      <c r="F151" s="58"/>
      <c r="G151" s="58"/>
      <c r="H151" s="58"/>
      <c r="L151" s="178"/>
    </row>
    <row r="152" ht="14.25" customHeight="1" spans="6:12">
      <c r="F152" s="58"/>
      <c r="G152" s="58"/>
      <c r="H152" s="58"/>
      <c r="L152" s="178"/>
    </row>
    <row r="153" ht="14.25" customHeight="1" spans="6:12">
      <c r="F153" s="58"/>
      <c r="G153" s="58"/>
      <c r="H153" s="58"/>
      <c r="L153" s="178"/>
    </row>
    <row r="154" ht="14.25" customHeight="1" spans="6:12">
      <c r="F154" s="58"/>
      <c r="G154" s="58"/>
      <c r="H154" s="58"/>
      <c r="L154" s="178"/>
    </row>
    <row r="155" ht="14.25" customHeight="1" spans="6:12">
      <c r="F155" s="58"/>
      <c r="G155" s="58"/>
      <c r="H155" s="58"/>
      <c r="L155" s="178"/>
    </row>
    <row r="156" ht="14.25" customHeight="1" spans="6:12">
      <c r="F156" s="58"/>
      <c r="G156" s="58"/>
      <c r="H156" s="58"/>
      <c r="L156" s="178"/>
    </row>
    <row r="157" ht="14.25" customHeight="1" spans="6:12">
      <c r="F157" s="58"/>
      <c r="G157" s="58"/>
      <c r="H157" s="58"/>
      <c r="L157" s="178"/>
    </row>
    <row r="158" ht="14.25" customHeight="1" spans="6:12">
      <c r="F158" s="58"/>
      <c r="G158" s="58"/>
      <c r="H158" s="58"/>
      <c r="L158" s="178"/>
    </row>
    <row r="159" ht="14.25" customHeight="1" spans="6:12">
      <c r="F159" s="58"/>
      <c r="G159" s="58"/>
      <c r="H159" s="58"/>
      <c r="L159" s="178"/>
    </row>
    <row r="160" ht="14.25" customHeight="1" spans="6:12">
      <c r="F160" s="58"/>
      <c r="G160" s="58"/>
      <c r="H160" s="58"/>
      <c r="L160" s="178"/>
    </row>
    <row r="161" ht="14.25" customHeight="1" spans="6:12">
      <c r="F161" s="58"/>
      <c r="G161" s="58"/>
      <c r="H161" s="58"/>
      <c r="L161" s="178"/>
    </row>
    <row r="162" ht="14.25" customHeight="1" spans="6:12">
      <c r="F162" s="58"/>
      <c r="G162" s="58"/>
      <c r="H162" s="58"/>
      <c r="L162" s="178"/>
    </row>
    <row r="163" ht="14.25" customHeight="1" spans="6:12">
      <c r="F163" s="58"/>
      <c r="G163" s="58"/>
      <c r="H163" s="58"/>
      <c r="L163" s="178"/>
    </row>
    <row r="164" ht="14.25" customHeight="1" spans="6:12">
      <c r="F164" s="58"/>
      <c r="G164" s="58"/>
      <c r="H164" s="58"/>
      <c r="L164" s="178"/>
    </row>
    <row r="165" ht="14.25" customHeight="1" spans="6:12">
      <c r="F165" s="58"/>
      <c r="G165" s="58"/>
      <c r="H165" s="58"/>
      <c r="L165" s="178"/>
    </row>
    <row r="166" ht="14.25" customHeight="1" spans="6:12">
      <c r="F166" s="58"/>
      <c r="G166" s="58"/>
      <c r="H166" s="58"/>
      <c r="L166" s="178"/>
    </row>
    <row r="167" ht="14.25" customHeight="1" spans="6:12">
      <c r="F167" s="58"/>
      <c r="G167" s="58"/>
      <c r="H167" s="58"/>
      <c r="L167" s="178"/>
    </row>
    <row r="168" ht="14.25" customHeight="1" spans="6:12">
      <c r="F168" s="58"/>
      <c r="G168" s="58"/>
      <c r="H168" s="58"/>
      <c r="L168" s="178"/>
    </row>
    <row r="169" ht="14.25" customHeight="1" spans="6:12">
      <c r="F169" s="58"/>
      <c r="G169" s="58"/>
      <c r="H169" s="58"/>
      <c r="L169" s="178"/>
    </row>
    <row r="170" ht="14.25" customHeight="1" spans="6:12">
      <c r="F170" s="58"/>
      <c r="G170" s="58"/>
      <c r="H170" s="58"/>
      <c r="L170" s="178"/>
    </row>
    <row r="171" ht="14.25" customHeight="1" spans="6:12">
      <c r="F171" s="58"/>
      <c r="G171" s="58"/>
      <c r="H171" s="58"/>
      <c r="L171" s="178"/>
    </row>
    <row r="172" ht="14.25" customHeight="1" spans="6:12">
      <c r="F172" s="58"/>
      <c r="G172" s="58"/>
      <c r="H172" s="58"/>
      <c r="L172" s="178"/>
    </row>
    <row r="173" ht="14.25" customHeight="1" spans="6:12">
      <c r="F173" s="58"/>
      <c r="G173" s="58"/>
      <c r="H173" s="58"/>
      <c r="L173" s="178"/>
    </row>
    <row r="174" ht="14.25" customHeight="1" spans="6:12">
      <c r="F174" s="58"/>
      <c r="G174" s="58"/>
      <c r="H174" s="58"/>
      <c r="L174" s="178"/>
    </row>
    <row r="175" ht="14.25" customHeight="1" spans="6:12">
      <c r="F175" s="58"/>
      <c r="G175" s="58"/>
      <c r="H175" s="58"/>
      <c r="L175" s="178"/>
    </row>
    <row r="176" ht="14.25" customHeight="1" spans="6:12">
      <c r="F176" s="58"/>
      <c r="G176" s="58"/>
      <c r="H176" s="58"/>
      <c r="L176" s="178"/>
    </row>
    <row r="177" ht="14.25" customHeight="1" spans="6:12">
      <c r="F177" s="58"/>
      <c r="G177" s="58"/>
      <c r="H177" s="58"/>
      <c r="L177" s="178"/>
    </row>
    <row r="178" ht="14.25" customHeight="1" spans="6:12">
      <c r="F178" s="58"/>
      <c r="G178" s="58"/>
      <c r="H178" s="58"/>
      <c r="L178" s="178"/>
    </row>
    <row r="179" ht="14.25" customHeight="1" spans="6:12">
      <c r="F179" s="58"/>
      <c r="G179" s="58"/>
      <c r="H179" s="58"/>
      <c r="L179" s="178"/>
    </row>
    <row r="180" ht="14.25" customHeight="1" spans="6:12">
      <c r="F180" s="58"/>
      <c r="G180" s="58"/>
      <c r="H180" s="58"/>
      <c r="L180" s="178"/>
    </row>
    <row r="181" ht="14.25" customHeight="1" spans="6:12">
      <c r="F181" s="58"/>
      <c r="G181" s="58"/>
      <c r="H181" s="58"/>
      <c r="L181" s="178"/>
    </row>
    <row r="182" ht="14.25" customHeight="1" spans="6:12">
      <c r="F182" s="58"/>
      <c r="G182" s="58"/>
      <c r="H182" s="58"/>
      <c r="L182" s="178"/>
    </row>
    <row r="183" ht="14.25" customHeight="1" spans="6:12">
      <c r="F183" s="58"/>
      <c r="G183" s="58"/>
      <c r="H183" s="58"/>
      <c r="L183" s="178"/>
    </row>
    <row r="184" ht="14.25" customHeight="1" spans="6:12">
      <c r="F184" s="58"/>
      <c r="G184" s="58"/>
      <c r="H184" s="58"/>
      <c r="L184" s="178"/>
    </row>
    <row r="185" ht="14.25" customHeight="1" spans="6:12">
      <c r="F185" s="58"/>
      <c r="G185" s="58"/>
      <c r="H185" s="58"/>
      <c r="L185" s="178"/>
    </row>
    <row r="186" ht="14.25" customHeight="1" spans="6:12">
      <c r="F186" s="58"/>
      <c r="G186" s="58"/>
      <c r="H186" s="58"/>
      <c r="L186" s="178"/>
    </row>
    <row r="187" ht="14.25" customHeight="1" spans="6:12">
      <c r="F187" s="58"/>
      <c r="G187" s="58"/>
      <c r="H187" s="58"/>
      <c r="L187" s="178"/>
    </row>
    <row r="188" ht="14.25" customHeight="1" spans="6:12">
      <c r="F188" s="58"/>
      <c r="G188" s="58"/>
      <c r="H188" s="58"/>
      <c r="L188" s="178"/>
    </row>
    <row r="189" ht="14.25" customHeight="1" spans="6:12">
      <c r="F189" s="58"/>
      <c r="G189" s="58"/>
      <c r="H189" s="58"/>
      <c r="L189" s="178"/>
    </row>
    <row r="190" ht="14.25" customHeight="1" spans="6:12">
      <c r="F190" s="58"/>
      <c r="G190" s="58"/>
      <c r="H190" s="58"/>
      <c r="L190" s="178"/>
    </row>
    <row r="191" ht="14.25" customHeight="1" spans="6:12">
      <c r="F191" s="58"/>
      <c r="G191" s="58"/>
      <c r="H191" s="58"/>
      <c r="L191" s="178"/>
    </row>
    <row r="192" ht="14.25" customHeight="1" spans="6:12">
      <c r="F192" s="58"/>
      <c r="G192" s="58"/>
      <c r="H192" s="58"/>
      <c r="L192" s="178"/>
    </row>
    <row r="193" ht="14.25" customHeight="1" spans="6:12">
      <c r="F193" s="58"/>
      <c r="G193" s="58"/>
      <c r="H193" s="58"/>
      <c r="L193" s="178"/>
    </row>
    <row r="194" ht="14.25" customHeight="1" spans="6:12">
      <c r="F194" s="58"/>
      <c r="G194" s="58"/>
      <c r="H194" s="58"/>
      <c r="L194" s="178"/>
    </row>
    <row r="195" ht="14.25" customHeight="1" spans="6:12">
      <c r="F195" s="58"/>
      <c r="G195" s="58"/>
      <c r="H195" s="58"/>
      <c r="L195" s="178"/>
    </row>
    <row r="196" ht="14.25" customHeight="1" spans="6:12">
      <c r="F196" s="58"/>
      <c r="G196" s="58"/>
      <c r="H196" s="58"/>
      <c r="L196" s="178"/>
    </row>
    <row r="197" ht="14.25" customHeight="1" spans="6:12">
      <c r="F197" s="58"/>
      <c r="G197" s="58"/>
      <c r="H197" s="58"/>
      <c r="L197" s="178"/>
    </row>
    <row r="198" ht="14.25" customHeight="1" spans="6:12">
      <c r="F198" s="58"/>
      <c r="G198" s="58"/>
      <c r="H198" s="58"/>
      <c r="L198" s="178"/>
    </row>
    <row r="199" ht="14.25" customHeight="1" spans="6:12">
      <c r="F199" s="58"/>
      <c r="G199" s="58"/>
      <c r="H199" s="58"/>
      <c r="L199" s="178"/>
    </row>
    <row r="200" ht="14.25" customHeight="1" spans="6:12">
      <c r="F200" s="58"/>
      <c r="G200" s="58"/>
      <c r="H200" s="58"/>
      <c r="L200" s="178"/>
    </row>
    <row r="201" ht="14.25" customHeight="1" spans="6:12">
      <c r="F201" s="58"/>
      <c r="G201" s="58"/>
      <c r="H201" s="58"/>
      <c r="L201" s="178"/>
    </row>
    <row r="202" ht="14.25" customHeight="1" spans="6:12">
      <c r="F202" s="58"/>
      <c r="G202" s="58"/>
      <c r="H202" s="58"/>
      <c r="L202" s="178"/>
    </row>
    <row r="203" ht="14.25" customHeight="1" spans="6:12">
      <c r="F203" s="58"/>
      <c r="G203" s="58"/>
      <c r="H203" s="58"/>
      <c r="L203" s="178"/>
    </row>
    <row r="204" ht="14.25" customHeight="1" spans="6:12">
      <c r="F204" s="58"/>
      <c r="G204" s="58"/>
      <c r="H204" s="58"/>
      <c r="L204" s="178"/>
    </row>
    <row r="205" ht="14.25" customHeight="1" spans="6:12">
      <c r="F205" s="58"/>
      <c r="G205" s="58"/>
      <c r="H205" s="58"/>
      <c r="L205" s="178"/>
    </row>
    <row r="206" ht="14.25" customHeight="1" spans="6:12">
      <c r="F206" s="58"/>
      <c r="G206" s="58"/>
      <c r="H206" s="58"/>
      <c r="L206" s="178"/>
    </row>
    <row r="207" ht="14.25" customHeight="1" spans="6:12">
      <c r="F207" s="58"/>
      <c r="G207" s="58"/>
      <c r="H207" s="58"/>
      <c r="L207" s="178"/>
    </row>
    <row r="208" ht="14.25" customHeight="1" spans="6:12">
      <c r="F208" s="58"/>
      <c r="G208" s="58"/>
      <c r="H208" s="58"/>
      <c r="L208" s="178"/>
    </row>
    <row r="209" ht="14.25" customHeight="1" spans="6:12">
      <c r="F209" s="58"/>
      <c r="G209" s="58"/>
      <c r="H209" s="58"/>
      <c r="L209" s="178"/>
    </row>
    <row r="210" ht="14.25" customHeight="1" spans="6:12">
      <c r="F210" s="58"/>
      <c r="G210" s="58"/>
      <c r="H210" s="58"/>
      <c r="L210" s="178"/>
    </row>
    <row r="211" ht="14.25" customHeight="1" spans="6:12">
      <c r="F211" s="58"/>
      <c r="G211" s="58"/>
      <c r="H211" s="58"/>
      <c r="L211" s="178"/>
    </row>
    <row r="212" ht="14.25" customHeight="1" spans="6:12">
      <c r="F212" s="58"/>
      <c r="G212" s="58"/>
      <c r="H212" s="58"/>
      <c r="L212" s="178"/>
    </row>
    <row r="213" ht="14.25" customHeight="1" spans="6:12">
      <c r="F213" s="58"/>
      <c r="G213" s="58"/>
      <c r="H213" s="58"/>
      <c r="L213" s="178"/>
    </row>
    <row r="214" ht="14.25" customHeight="1" spans="6:12">
      <c r="F214" s="58"/>
      <c r="G214" s="58"/>
      <c r="H214" s="58"/>
      <c r="L214" s="178"/>
    </row>
    <row r="215" ht="14.25" customHeight="1" spans="6:12">
      <c r="F215" s="58"/>
      <c r="G215" s="58"/>
      <c r="H215" s="58"/>
      <c r="L215" s="178"/>
    </row>
    <row r="216" ht="14.25" customHeight="1" spans="6:12">
      <c r="F216" s="58"/>
      <c r="G216" s="58"/>
      <c r="H216" s="58"/>
      <c r="L216" s="178"/>
    </row>
    <row r="217" ht="14.25" customHeight="1" spans="6:12">
      <c r="F217" s="58"/>
      <c r="G217" s="58"/>
      <c r="H217" s="58"/>
      <c r="L217" s="178"/>
    </row>
    <row r="218" ht="14.25" customHeight="1" spans="6:12">
      <c r="F218" s="58"/>
      <c r="G218" s="58"/>
      <c r="H218" s="58"/>
      <c r="L218" s="178"/>
    </row>
    <row r="219" ht="14.25" customHeight="1" spans="6:12">
      <c r="F219" s="58"/>
      <c r="G219" s="58"/>
      <c r="H219" s="58"/>
      <c r="L219" s="178"/>
    </row>
    <row r="220" ht="14.25" customHeight="1" spans="6:12">
      <c r="F220" s="58"/>
      <c r="G220" s="58"/>
      <c r="H220" s="58"/>
      <c r="L220" s="178"/>
    </row>
    <row r="221" ht="14.25" customHeight="1" spans="6:12">
      <c r="F221" s="58"/>
      <c r="G221" s="58"/>
      <c r="H221" s="58"/>
      <c r="L221" s="178"/>
    </row>
    <row r="222" ht="14.25" customHeight="1" spans="6:12">
      <c r="F222" s="58"/>
      <c r="G222" s="58"/>
      <c r="H222" s="58"/>
      <c r="L222" s="178"/>
    </row>
    <row r="223" ht="14.25" customHeight="1" spans="6:12">
      <c r="F223" s="58"/>
      <c r="G223" s="58"/>
      <c r="H223" s="58"/>
      <c r="L223" s="178"/>
    </row>
    <row r="224" ht="14.25" customHeight="1" spans="6:12">
      <c r="F224" s="58"/>
      <c r="G224" s="58"/>
      <c r="H224" s="58"/>
      <c r="L224" s="178"/>
    </row>
    <row r="225" ht="14.25" customHeight="1" spans="6:12">
      <c r="F225" s="58"/>
      <c r="G225" s="58"/>
      <c r="H225" s="58"/>
      <c r="L225" s="178"/>
    </row>
    <row r="226" ht="14.25" customHeight="1" spans="6:12">
      <c r="F226" s="58"/>
      <c r="G226" s="58"/>
      <c r="H226" s="58"/>
      <c r="L226" s="178"/>
    </row>
    <row r="227" ht="14.25" customHeight="1" spans="6:12">
      <c r="F227" s="58"/>
      <c r="G227" s="58"/>
      <c r="H227" s="58"/>
      <c r="L227" s="178"/>
    </row>
    <row r="228" ht="14.25" customHeight="1" spans="6:12">
      <c r="F228" s="58"/>
      <c r="G228" s="58"/>
      <c r="H228" s="58"/>
      <c r="L228" s="178"/>
    </row>
    <row r="229" ht="14.25" customHeight="1" spans="6:12">
      <c r="F229" s="58"/>
      <c r="G229" s="58"/>
      <c r="H229" s="58"/>
      <c r="L229" s="178"/>
    </row>
    <row r="230" ht="14.25" customHeight="1" spans="6:12">
      <c r="F230" s="58"/>
      <c r="G230" s="58"/>
      <c r="H230" s="58"/>
      <c r="L230" s="178"/>
    </row>
    <row r="231" ht="14.25" customHeight="1" spans="6:12">
      <c r="F231" s="58"/>
      <c r="G231" s="58"/>
      <c r="H231" s="58"/>
      <c r="L231" s="178"/>
    </row>
    <row r="232" ht="14.25" customHeight="1" spans="6:12">
      <c r="F232" s="58"/>
      <c r="G232" s="58"/>
      <c r="H232" s="58"/>
      <c r="L232" s="178"/>
    </row>
    <row r="233" ht="14.25" customHeight="1" spans="6:12">
      <c r="F233" s="58"/>
      <c r="G233" s="58"/>
      <c r="H233" s="58"/>
      <c r="L233" s="178"/>
    </row>
    <row r="234" ht="14.25" customHeight="1" spans="6:12">
      <c r="F234" s="58"/>
      <c r="G234" s="58"/>
      <c r="H234" s="58"/>
      <c r="L234" s="178"/>
    </row>
    <row r="235" ht="14.25" customHeight="1" spans="6:12">
      <c r="F235" s="58"/>
      <c r="G235" s="58"/>
      <c r="H235" s="58"/>
      <c r="L235" s="178"/>
    </row>
    <row r="236" ht="14.25" customHeight="1" spans="6:12">
      <c r="F236" s="58"/>
      <c r="G236" s="58"/>
      <c r="H236" s="58"/>
      <c r="L236" s="178"/>
    </row>
    <row r="237" ht="14.25" customHeight="1" spans="6:12">
      <c r="F237" s="58"/>
      <c r="G237" s="58"/>
      <c r="H237" s="58"/>
      <c r="L237" s="178"/>
    </row>
    <row r="238" ht="14.25" customHeight="1" spans="6:12">
      <c r="F238" s="58"/>
      <c r="G238" s="58"/>
      <c r="H238" s="58"/>
      <c r="L238" s="178"/>
    </row>
    <row r="239" ht="14.25" customHeight="1" spans="6:12">
      <c r="F239" s="58"/>
      <c r="G239" s="58"/>
      <c r="H239" s="58"/>
      <c r="L239" s="178"/>
    </row>
    <row r="240" ht="14.25" customHeight="1" spans="6:12">
      <c r="F240" s="58"/>
      <c r="G240" s="58"/>
      <c r="H240" s="58"/>
      <c r="L240" s="178"/>
    </row>
    <row r="241" ht="14.25" customHeight="1" spans="6:12">
      <c r="F241" s="58"/>
      <c r="G241" s="58"/>
      <c r="H241" s="58"/>
      <c r="L241" s="178"/>
    </row>
    <row r="242" ht="14.25" customHeight="1" spans="6:12">
      <c r="F242" s="58"/>
      <c r="G242" s="58"/>
      <c r="H242" s="58"/>
      <c r="L242" s="178"/>
    </row>
    <row r="243" ht="14.25" customHeight="1" spans="6:12">
      <c r="F243" s="58"/>
      <c r="G243" s="58"/>
      <c r="H243" s="58"/>
      <c r="L243" s="178"/>
    </row>
    <row r="244" ht="14.25" customHeight="1" spans="6:12">
      <c r="F244" s="58"/>
      <c r="G244" s="58"/>
      <c r="H244" s="58"/>
      <c r="L244" s="178"/>
    </row>
    <row r="245" ht="14.25" customHeight="1" spans="6:12">
      <c r="F245" s="58"/>
      <c r="G245" s="58"/>
      <c r="H245" s="58"/>
      <c r="L245" s="178"/>
    </row>
    <row r="246" ht="14.25" customHeight="1" spans="6:12">
      <c r="F246" s="58"/>
      <c r="G246" s="58"/>
      <c r="H246" s="58"/>
      <c r="L246" s="178"/>
    </row>
    <row r="247" ht="14.25" customHeight="1" spans="6:12">
      <c r="F247" s="58"/>
      <c r="G247" s="58"/>
      <c r="H247" s="58"/>
      <c r="L247" s="178"/>
    </row>
    <row r="248" ht="14.25" customHeight="1" spans="6:12">
      <c r="F248" s="58"/>
      <c r="G248" s="58"/>
      <c r="H248" s="58"/>
      <c r="L248" s="178"/>
    </row>
    <row r="249" ht="14.25" customHeight="1" spans="6:12">
      <c r="F249" s="58"/>
      <c r="G249" s="58"/>
      <c r="H249" s="58"/>
      <c r="L249" s="178"/>
    </row>
    <row r="250" ht="14.25" customHeight="1" spans="6:12">
      <c r="F250" s="58"/>
      <c r="G250" s="58"/>
      <c r="H250" s="58"/>
      <c r="L250" s="178"/>
    </row>
    <row r="251" ht="14.25" customHeight="1" spans="6:12">
      <c r="F251" s="58"/>
      <c r="G251" s="58"/>
      <c r="H251" s="58"/>
      <c r="L251" s="178"/>
    </row>
    <row r="252" ht="14.25" customHeight="1" spans="6:12">
      <c r="F252" s="58"/>
      <c r="G252" s="58"/>
      <c r="H252" s="58"/>
      <c r="L252" s="178"/>
    </row>
    <row r="253" ht="14.25" customHeight="1" spans="6:12">
      <c r="F253" s="58"/>
      <c r="G253" s="58"/>
      <c r="H253" s="58"/>
      <c r="L253" s="178"/>
    </row>
    <row r="254" ht="14.25" customHeight="1" spans="6:12">
      <c r="F254" s="58"/>
      <c r="G254" s="58"/>
      <c r="H254" s="58"/>
      <c r="L254" s="178"/>
    </row>
    <row r="255" ht="14.25" customHeight="1" spans="6:12">
      <c r="F255" s="58"/>
      <c r="G255" s="58"/>
      <c r="H255" s="58"/>
      <c r="L255" s="178"/>
    </row>
    <row r="256" ht="14.25" customHeight="1" spans="6:12">
      <c r="F256" s="58"/>
      <c r="G256" s="58"/>
      <c r="H256" s="58"/>
      <c r="L256" s="178"/>
    </row>
    <row r="257" ht="14.25" customHeight="1" spans="6:12">
      <c r="F257" s="58"/>
      <c r="G257" s="58"/>
      <c r="H257" s="58"/>
      <c r="L257" s="178"/>
    </row>
    <row r="258" ht="14.25" customHeight="1" spans="6:12">
      <c r="F258" s="58"/>
      <c r="G258" s="58"/>
      <c r="H258" s="58"/>
      <c r="L258" s="178"/>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A1:O1"/>
    <mergeCell ref="A2:O2"/>
    <mergeCell ref="J4:L4"/>
    <mergeCell ref="B6:C6"/>
    <mergeCell ref="A7:C7"/>
    <mergeCell ref="A8:C8"/>
    <mergeCell ref="B9:C9"/>
    <mergeCell ref="B10:C10"/>
    <mergeCell ref="A11:C11"/>
    <mergeCell ref="B12:C12"/>
    <mergeCell ref="A13:C13"/>
    <mergeCell ref="B14:C14"/>
    <mergeCell ref="A15:C15"/>
    <mergeCell ref="B16:C16"/>
    <mergeCell ref="B17:C17"/>
    <mergeCell ref="B18:C18"/>
    <mergeCell ref="B19:C19"/>
    <mergeCell ref="B20:C20"/>
    <mergeCell ref="A21:C21"/>
    <mergeCell ref="B22:C22"/>
    <mergeCell ref="B23:C23"/>
    <mergeCell ref="B24:C24"/>
    <mergeCell ref="B25:C25"/>
    <mergeCell ref="A26:C26"/>
    <mergeCell ref="B27:C27"/>
    <mergeCell ref="B28:C28"/>
    <mergeCell ref="B29:C29"/>
    <mergeCell ref="A30:C30"/>
    <mergeCell ref="A31:D31"/>
    <mergeCell ref="B32:C32"/>
    <mergeCell ref="B33:C33"/>
    <mergeCell ref="B34:C34"/>
    <mergeCell ref="B40:C40"/>
    <mergeCell ref="B44:N44"/>
    <mergeCell ref="A4:A5"/>
    <mergeCell ref="D4:D5"/>
    <mergeCell ref="E4:E5"/>
    <mergeCell ref="F4:F5"/>
    <mergeCell ref="G4:G5"/>
    <mergeCell ref="H4:H5"/>
    <mergeCell ref="I4:I5"/>
    <mergeCell ref="M4:M5"/>
    <mergeCell ref="N4:N5"/>
    <mergeCell ref="O4:O5"/>
    <mergeCell ref="B4:C5"/>
  </mergeCells>
  <pageMargins left="0.7" right="0.7" top="0.75" bottom="0.75" header="0" footer="0"/>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0"/>
  <sheetViews>
    <sheetView workbookViewId="0">
      <pane ySplit="5" topLeftCell="A6" activePane="bottomLeft" state="frozen"/>
      <selection/>
      <selection pane="bottomLeft" activeCell="B7" sqref="B7"/>
    </sheetView>
  </sheetViews>
  <sheetFormatPr defaultColWidth="14.4272727272727" defaultRowHeight="15" customHeight="1"/>
  <cols>
    <col min="1" max="1" width="7.13636363636364" customWidth="1"/>
    <col min="2" max="2" width="33.5727272727273" customWidth="1"/>
    <col min="3" max="3" width="15" customWidth="1"/>
    <col min="4" max="4" width="12.4272727272727" customWidth="1"/>
    <col min="5" max="5" width="10.4272727272727" customWidth="1"/>
    <col min="6" max="6" width="13.4272727272727" customWidth="1"/>
    <col min="7" max="8" width="13.5727272727273" customWidth="1"/>
    <col min="9" max="9" width="10.5727272727273" customWidth="1"/>
    <col min="10" max="10" width="11.4272727272727" customWidth="1"/>
    <col min="11" max="11" width="10.8545454545455" customWidth="1"/>
    <col min="12" max="12" width="11.8545454545455" customWidth="1"/>
    <col min="13" max="14" width="24.1363636363636" customWidth="1"/>
    <col min="15" max="17" width="8.70909090909091" customWidth="1"/>
  </cols>
  <sheetData>
    <row r="1" ht="14.25" customHeight="1" spans="1:1">
      <c r="A1" s="87" t="s">
        <v>752</v>
      </c>
    </row>
    <row r="2" ht="14.25" customHeight="1" spans="1:14">
      <c r="A2" s="88"/>
      <c r="B2" s="39" t="s">
        <v>753</v>
      </c>
      <c r="N2" s="88"/>
    </row>
    <row r="3" ht="17.25" customHeight="1" spans="1:11">
      <c r="A3" s="89"/>
      <c r="B3" s="89"/>
      <c r="C3" s="90"/>
      <c r="D3" s="91"/>
      <c r="E3" s="91"/>
      <c r="F3" s="91"/>
      <c r="G3" s="91"/>
      <c r="H3" s="91"/>
      <c r="I3" s="91"/>
      <c r="J3" s="91"/>
      <c r="K3" s="91"/>
    </row>
    <row r="4" ht="35.25" customHeight="1" spans="1:14">
      <c r="A4" s="42" t="s">
        <v>2</v>
      </c>
      <c r="B4" s="43" t="s">
        <v>693</v>
      </c>
      <c r="C4" s="92" t="s">
        <v>694</v>
      </c>
      <c r="D4" s="92" t="s">
        <v>211</v>
      </c>
      <c r="E4" s="92" t="s">
        <v>695</v>
      </c>
      <c r="F4" s="92" t="s">
        <v>696</v>
      </c>
      <c r="G4" s="92" t="s">
        <v>214</v>
      </c>
      <c r="H4" s="92" t="s">
        <v>697</v>
      </c>
      <c r="I4" s="130" t="s">
        <v>216</v>
      </c>
      <c r="J4" s="79"/>
      <c r="K4" s="8"/>
      <c r="L4" s="43" t="s">
        <v>217</v>
      </c>
      <c r="M4" s="80" t="s">
        <v>218</v>
      </c>
      <c r="N4" s="80" t="s">
        <v>219</v>
      </c>
    </row>
    <row r="5" ht="35.25" customHeight="1" spans="1:14">
      <c r="A5" s="6"/>
      <c r="B5" s="6"/>
      <c r="C5" s="6"/>
      <c r="D5" s="6"/>
      <c r="E5" s="6"/>
      <c r="F5" s="6"/>
      <c r="G5" s="6"/>
      <c r="H5" s="6"/>
      <c r="I5" s="131" t="s">
        <v>221</v>
      </c>
      <c r="J5" s="131" t="s">
        <v>222</v>
      </c>
      <c r="K5" s="131" t="s">
        <v>698</v>
      </c>
      <c r="L5" s="6"/>
      <c r="M5" s="6"/>
      <c r="N5" s="6"/>
    </row>
    <row r="6" ht="14.25" customHeight="1" spans="1:26">
      <c r="A6" s="394" t="s">
        <v>11</v>
      </c>
      <c r="B6" s="394" t="s">
        <v>12</v>
      </c>
      <c r="C6" s="395" t="s">
        <v>13</v>
      </c>
      <c r="D6" s="395" t="s">
        <v>14</v>
      </c>
      <c r="E6" s="395" t="s">
        <v>15</v>
      </c>
      <c r="F6" s="396" t="s">
        <v>16</v>
      </c>
      <c r="G6" s="395" t="s">
        <v>17</v>
      </c>
      <c r="H6" s="395" t="s">
        <v>18</v>
      </c>
      <c r="I6" s="395" t="s">
        <v>224</v>
      </c>
      <c r="J6" s="395" t="s">
        <v>225</v>
      </c>
      <c r="K6" s="395" t="s">
        <v>226</v>
      </c>
      <c r="L6" s="395" t="s">
        <v>227</v>
      </c>
      <c r="M6" s="395" t="s">
        <v>228</v>
      </c>
      <c r="N6" s="395" t="s">
        <v>229</v>
      </c>
      <c r="O6" s="132"/>
      <c r="P6" s="132"/>
      <c r="Q6" s="132"/>
      <c r="R6" s="132"/>
      <c r="S6" s="132"/>
      <c r="T6" s="132"/>
      <c r="U6" s="132"/>
      <c r="V6" s="132"/>
      <c r="W6" s="132"/>
      <c r="X6" s="132"/>
      <c r="Y6" s="132"/>
      <c r="Z6" s="132"/>
    </row>
    <row r="7" ht="22.5" customHeight="1" spans="1:14">
      <c r="A7" s="397" t="s">
        <v>754</v>
      </c>
      <c r="B7" s="398" t="s">
        <v>755</v>
      </c>
      <c r="C7" s="95"/>
      <c r="D7" s="95"/>
      <c r="E7" s="95"/>
      <c r="F7" s="95"/>
      <c r="G7" s="95"/>
      <c r="H7" s="95"/>
      <c r="I7" s="95"/>
      <c r="J7" s="95"/>
      <c r="K7" s="133">
        <f>AVERAGE(K8,K12,K15,K18,K21,K23,K25,K36)</f>
        <v>81.0807364604533</v>
      </c>
      <c r="L7" s="45"/>
      <c r="M7" s="45"/>
      <c r="N7" s="45"/>
    </row>
    <row r="8" ht="24.75" customHeight="1" spans="1:14">
      <c r="A8" s="31" t="s">
        <v>756</v>
      </c>
      <c r="B8" s="8"/>
      <c r="C8" s="96"/>
      <c r="D8" s="97"/>
      <c r="E8" s="97"/>
      <c r="F8" s="98"/>
      <c r="G8" s="98"/>
      <c r="H8" s="99"/>
      <c r="I8" s="99"/>
      <c r="J8" s="99"/>
      <c r="K8" s="134">
        <f>AVERAGE(J9:J11)</f>
        <v>100</v>
      </c>
      <c r="L8" s="135"/>
      <c r="M8" s="135"/>
      <c r="N8" s="135"/>
    </row>
    <row r="9" ht="45" customHeight="1" spans="1:14">
      <c r="A9" s="100" t="s">
        <v>176</v>
      </c>
      <c r="B9" s="101" t="s">
        <v>757</v>
      </c>
      <c r="C9" s="102" t="s">
        <v>758</v>
      </c>
      <c r="D9" s="103" t="s">
        <v>481</v>
      </c>
      <c r="E9" s="104">
        <v>234763</v>
      </c>
      <c r="F9" s="105">
        <f>15%*E9</f>
        <v>35214.45</v>
      </c>
      <c r="G9" s="105">
        <v>36627</v>
      </c>
      <c r="H9" s="105">
        <f t="shared" ref="H9:H11" si="0">G9/E9*100</f>
        <v>15.6016919190844</v>
      </c>
      <c r="I9" s="105"/>
      <c r="J9" s="136">
        <f>IF(G9/F9*100&gt;=100,100,IF(G9/F9*100&lt;100,G9/F9*100))</f>
        <v>100</v>
      </c>
      <c r="K9" s="105"/>
      <c r="L9" s="135"/>
      <c r="M9" s="135"/>
      <c r="N9" s="135"/>
    </row>
    <row r="10" ht="45" customHeight="1" spans="1:14">
      <c r="A10" s="100" t="s">
        <v>759</v>
      </c>
      <c r="B10" s="101" t="s">
        <v>760</v>
      </c>
      <c r="C10" s="102" t="s">
        <v>761</v>
      </c>
      <c r="D10" s="103" t="s">
        <v>762</v>
      </c>
      <c r="E10" s="104">
        <v>3757</v>
      </c>
      <c r="F10" s="105">
        <f>2%*E10</f>
        <v>75.14</v>
      </c>
      <c r="G10" s="105">
        <v>19</v>
      </c>
      <c r="H10" s="105">
        <f t="shared" si="0"/>
        <v>0.505722651051371</v>
      </c>
      <c r="I10" s="399" t="s">
        <v>361</v>
      </c>
      <c r="J10" s="136">
        <f>IF(G10/F10*100&lt;=100,100,IF(G10/F10*100&lt;100,G10/F10*100))</f>
        <v>100</v>
      </c>
      <c r="K10" s="105"/>
      <c r="L10" s="135"/>
      <c r="M10" s="135"/>
      <c r="N10" s="135"/>
    </row>
    <row r="11" ht="45" customHeight="1" spans="1:14">
      <c r="A11" s="100" t="s">
        <v>190</v>
      </c>
      <c r="B11" s="101" t="s">
        <v>763</v>
      </c>
      <c r="C11" s="102" t="s">
        <v>764</v>
      </c>
      <c r="D11" s="103" t="s">
        <v>481</v>
      </c>
      <c r="E11" s="104">
        <v>26417</v>
      </c>
      <c r="F11" s="105">
        <f>5%*E11</f>
        <v>1320.85</v>
      </c>
      <c r="G11" s="105">
        <v>3757</v>
      </c>
      <c r="H11" s="105">
        <f t="shared" si="0"/>
        <v>14.2219025627437</v>
      </c>
      <c r="I11" s="399" t="s">
        <v>361</v>
      </c>
      <c r="J11" s="136">
        <f>IF(G11/F11*100&gt;=100,100,IF(G11/F11*100&lt;100,G11/F11*100))</f>
        <v>100</v>
      </c>
      <c r="K11" s="105"/>
      <c r="L11" s="135"/>
      <c r="M11" s="135"/>
      <c r="N11" s="135"/>
    </row>
    <row r="12" ht="43.5" customHeight="1" spans="1:14">
      <c r="A12" s="30" t="s">
        <v>765</v>
      </c>
      <c r="B12" s="8"/>
      <c r="C12" s="106"/>
      <c r="D12" s="103"/>
      <c r="E12" s="104"/>
      <c r="F12" s="104"/>
      <c r="G12" s="104"/>
      <c r="H12" s="107"/>
      <c r="I12" s="105"/>
      <c r="J12" s="137"/>
      <c r="K12" s="138">
        <f>AVERAGE(J13:J14)</f>
        <v>60.1909253077589</v>
      </c>
      <c r="L12" s="135"/>
      <c r="M12" s="135"/>
      <c r="N12" s="135"/>
    </row>
    <row r="13" ht="51" customHeight="1" spans="1:14">
      <c r="A13" s="100">
        <v>1</v>
      </c>
      <c r="B13" s="101" t="s">
        <v>766</v>
      </c>
      <c r="C13" s="106">
        <v>1</v>
      </c>
      <c r="D13" s="103" t="s">
        <v>481</v>
      </c>
      <c r="E13" s="104">
        <v>6291</v>
      </c>
      <c r="F13" s="104">
        <f t="shared" ref="F13:F14" si="1">C13*E13</f>
        <v>6291</v>
      </c>
      <c r="G13" s="104">
        <v>7983</v>
      </c>
      <c r="H13" s="105">
        <f t="shared" ref="H13:H14" si="2">G13/E13*100</f>
        <v>126.89556509299</v>
      </c>
      <c r="I13" s="399" t="s">
        <v>361</v>
      </c>
      <c r="J13" s="139">
        <f t="shared" ref="J13:J14" si="3">IF(G13/F13*100&gt;=100,100,IF(G13/F13*100&lt;100,G13/F13*100))</f>
        <v>100</v>
      </c>
      <c r="K13" s="105"/>
      <c r="L13" s="140"/>
      <c r="M13" s="141"/>
      <c r="N13" s="135"/>
    </row>
    <row r="14" ht="48.75" customHeight="1" spans="1:14">
      <c r="A14" s="100">
        <v>2</v>
      </c>
      <c r="B14" s="101" t="s">
        <v>767</v>
      </c>
      <c r="C14" s="106">
        <v>0.9</v>
      </c>
      <c r="D14" s="103" t="s">
        <v>481</v>
      </c>
      <c r="E14" s="104">
        <v>6291</v>
      </c>
      <c r="F14" s="104">
        <f t="shared" si="1"/>
        <v>5661.9</v>
      </c>
      <c r="G14" s="104">
        <v>1154</v>
      </c>
      <c r="H14" s="105">
        <f t="shared" si="2"/>
        <v>18.343665553966</v>
      </c>
      <c r="I14" s="400" t="s">
        <v>361</v>
      </c>
      <c r="J14" s="136">
        <f t="shared" si="3"/>
        <v>20.3818506155178</v>
      </c>
      <c r="K14" s="105"/>
      <c r="L14" s="140"/>
      <c r="M14" s="141"/>
      <c r="N14" s="135"/>
    </row>
    <row r="15" ht="48.75" customHeight="1" spans="1:14">
      <c r="A15" s="30" t="s">
        <v>768</v>
      </c>
      <c r="B15" s="8"/>
      <c r="C15" s="106"/>
      <c r="D15" s="103"/>
      <c r="E15" s="104"/>
      <c r="F15" s="104"/>
      <c r="G15" s="104"/>
      <c r="H15" s="105"/>
      <c r="I15" s="137"/>
      <c r="J15" s="136"/>
      <c r="K15" s="138">
        <f>AVERAGE(J16,J17)</f>
        <v>40.4466654327843</v>
      </c>
      <c r="L15" s="135"/>
      <c r="M15" s="135"/>
      <c r="N15" s="135"/>
    </row>
    <row r="16" ht="48.75" customHeight="1" spans="1:14">
      <c r="A16" s="108">
        <v>1</v>
      </c>
      <c r="B16" s="101" t="s">
        <v>769</v>
      </c>
      <c r="C16" s="106">
        <v>1</v>
      </c>
      <c r="D16" s="103" t="s">
        <v>481</v>
      </c>
      <c r="E16" s="104">
        <v>1801</v>
      </c>
      <c r="F16" s="104">
        <f t="shared" ref="F16:F17" si="4">C16*E16</f>
        <v>1801</v>
      </c>
      <c r="G16" s="104">
        <v>938</v>
      </c>
      <c r="H16" s="105">
        <f t="shared" ref="H16:H17" si="5">G16/E16*100</f>
        <v>52.082176568573</v>
      </c>
      <c r="I16" s="399" t="s">
        <v>361</v>
      </c>
      <c r="J16" s="136">
        <f t="shared" ref="J16:J17" si="6">IF(G16/F16*100&gt;=100,100,IF(G16/F16*100&lt;100,G16/F16*100))</f>
        <v>52.082176568573</v>
      </c>
      <c r="K16" s="105"/>
      <c r="L16" s="140"/>
      <c r="M16" s="141"/>
      <c r="N16" s="135"/>
    </row>
    <row r="17" ht="48.75" customHeight="1" spans="1:14">
      <c r="A17" s="108">
        <v>2</v>
      </c>
      <c r="B17" s="101" t="s">
        <v>770</v>
      </c>
      <c r="C17" s="106">
        <v>0.9</v>
      </c>
      <c r="D17" s="103" t="s">
        <v>481</v>
      </c>
      <c r="E17" s="104">
        <v>1801</v>
      </c>
      <c r="F17" s="104">
        <f t="shared" si="4"/>
        <v>1620.9</v>
      </c>
      <c r="G17" s="104">
        <v>467</v>
      </c>
      <c r="H17" s="105">
        <f t="shared" si="5"/>
        <v>25.9300388672959</v>
      </c>
      <c r="I17" s="137"/>
      <c r="J17" s="136">
        <f t="shared" si="6"/>
        <v>28.8111542969955</v>
      </c>
      <c r="K17" s="105"/>
      <c r="L17" s="140"/>
      <c r="M17" s="141"/>
      <c r="N17" s="135"/>
    </row>
    <row r="18" ht="27.75" customHeight="1" spans="1:14">
      <c r="A18" s="30" t="s">
        <v>771</v>
      </c>
      <c r="B18" s="8"/>
      <c r="C18" s="106"/>
      <c r="D18" s="103"/>
      <c r="E18" s="104"/>
      <c r="F18" s="104"/>
      <c r="G18" s="104"/>
      <c r="H18" s="105"/>
      <c r="I18" s="137"/>
      <c r="J18" s="139"/>
      <c r="K18" s="142">
        <f>AVERAGE(J19,J20)</f>
        <v>100</v>
      </c>
      <c r="L18" s="135"/>
      <c r="M18" s="135"/>
      <c r="N18" s="135"/>
    </row>
    <row r="19" ht="51" customHeight="1" spans="1:18">
      <c r="A19" s="108" t="s">
        <v>270</v>
      </c>
      <c r="B19" s="101" t="s">
        <v>772</v>
      </c>
      <c r="C19" s="106" t="s">
        <v>773</v>
      </c>
      <c r="D19" s="103" t="s">
        <v>774</v>
      </c>
      <c r="E19" s="104" t="s">
        <v>775</v>
      </c>
      <c r="F19" s="104">
        <v>2</v>
      </c>
      <c r="G19" s="104">
        <v>2.4</v>
      </c>
      <c r="H19" s="105">
        <v>100</v>
      </c>
      <c r="I19" s="399" t="s">
        <v>361</v>
      </c>
      <c r="J19" s="139">
        <f t="shared" ref="J19:J20" si="7">IF(G19/F19*100&gt;=100,100,IF(G19/F19*100&lt;100,G19/F19*100))</f>
        <v>100</v>
      </c>
      <c r="K19" s="104"/>
      <c r="L19" s="143" t="s">
        <v>242</v>
      </c>
      <c r="M19" s="135"/>
      <c r="N19" s="135"/>
      <c r="Q19" s="146">
        <f>94/46</f>
        <v>2.04347826086957</v>
      </c>
      <c r="R19" s="1">
        <f>178/74</f>
        <v>2.40540540540541</v>
      </c>
    </row>
    <row r="20" ht="35.25" customHeight="1" spans="1:14">
      <c r="A20" s="108" t="s">
        <v>239</v>
      </c>
      <c r="B20" s="101" t="s">
        <v>776</v>
      </c>
      <c r="C20" s="106">
        <v>1</v>
      </c>
      <c r="D20" s="103" t="s">
        <v>777</v>
      </c>
      <c r="E20" s="104">
        <v>329</v>
      </c>
      <c r="F20" s="104">
        <v>329</v>
      </c>
      <c r="G20" s="104">
        <v>329</v>
      </c>
      <c r="H20" s="105">
        <f>G20/E20*100</f>
        <v>100</v>
      </c>
      <c r="I20" s="401" t="s">
        <v>361</v>
      </c>
      <c r="J20" s="139">
        <f t="shared" si="7"/>
        <v>100</v>
      </c>
      <c r="K20" s="104"/>
      <c r="L20" s="143" t="s">
        <v>242</v>
      </c>
      <c r="M20" s="135"/>
      <c r="N20" s="135"/>
    </row>
    <row r="21" ht="27" customHeight="1" spans="1:14">
      <c r="A21" s="30" t="s">
        <v>778</v>
      </c>
      <c r="B21" s="8"/>
      <c r="C21" s="106"/>
      <c r="D21" s="103"/>
      <c r="E21" s="104"/>
      <c r="F21" s="104"/>
      <c r="G21" s="104"/>
      <c r="H21" s="105"/>
      <c r="I21" s="136"/>
      <c r="J21" s="136"/>
      <c r="K21" s="138">
        <f>AVERAGE(J22)</f>
        <v>94.8031727379554</v>
      </c>
      <c r="L21" s="135"/>
      <c r="M21" s="135"/>
      <c r="N21" s="135"/>
    </row>
    <row r="22" ht="54.75" customHeight="1" spans="1:14">
      <c r="A22" s="100" t="s">
        <v>176</v>
      </c>
      <c r="B22" s="101" t="s">
        <v>779</v>
      </c>
      <c r="C22" s="106">
        <v>1</v>
      </c>
      <c r="D22" s="103" t="s">
        <v>780</v>
      </c>
      <c r="E22" s="104">
        <v>34040</v>
      </c>
      <c r="F22" s="104">
        <f>C22*E22</f>
        <v>34040</v>
      </c>
      <c r="G22" s="104">
        <v>32271</v>
      </c>
      <c r="H22" s="105">
        <f>G22/E22*100</f>
        <v>94.8031727379554</v>
      </c>
      <c r="I22" s="402" t="s">
        <v>361</v>
      </c>
      <c r="J22" s="144">
        <f>IF(G22/F22*100&gt;=100,100,IF(G22/F22*100&lt;100,G22/F22*100))</f>
        <v>94.8031727379554</v>
      </c>
      <c r="K22" s="105"/>
      <c r="L22" s="140" t="s">
        <v>235</v>
      </c>
      <c r="M22" s="145" t="s">
        <v>781</v>
      </c>
      <c r="N22" s="145" t="s">
        <v>782</v>
      </c>
    </row>
    <row r="23" ht="18.75" customHeight="1" spans="1:14">
      <c r="A23" s="30" t="s">
        <v>783</v>
      </c>
      <c r="B23" s="8"/>
      <c r="C23" s="102"/>
      <c r="D23" s="103"/>
      <c r="E23" s="104"/>
      <c r="F23" s="104"/>
      <c r="G23" s="104"/>
      <c r="H23" s="105"/>
      <c r="I23" s="105"/>
      <c r="J23" s="105"/>
      <c r="K23" s="138">
        <f>AVERAGE(J24)</f>
        <v>53.2051282051282</v>
      </c>
      <c r="L23" s="135"/>
      <c r="M23" s="135"/>
      <c r="N23" s="135"/>
    </row>
    <row r="24" ht="33.75" customHeight="1" spans="1:14">
      <c r="A24" s="100">
        <v>1</v>
      </c>
      <c r="B24" s="101" t="s">
        <v>784</v>
      </c>
      <c r="C24" s="106">
        <v>1</v>
      </c>
      <c r="D24" s="103" t="s">
        <v>780</v>
      </c>
      <c r="E24" s="104">
        <v>312</v>
      </c>
      <c r="F24" s="104">
        <f>C24*E24</f>
        <v>312</v>
      </c>
      <c r="G24" s="104">
        <v>166</v>
      </c>
      <c r="H24" s="105">
        <f>G24/E24*100</f>
        <v>53.2051282051282</v>
      </c>
      <c r="I24" s="399" t="s">
        <v>361</v>
      </c>
      <c r="J24" s="136">
        <f>IF(G24/F24*100&gt;=100,100,IF(G24/F24*100&lt;100,G24/F24*100))</f>
        <v>53.2051282051282</v>
      </c>
      <c r="K24" s="105"/>
      <c r="L24" s="135"/>
      <c r="M24" s="135"/>
      <c r="N24" s="135"/>
    </row>
    <row r="25" ht="14.25" customHeight="1" spans="1:14">
      <c r="A25" s="23" t="s">
        <v>785</v>
      </c>
      <c r="B25" s="22"/>
      <c r="C25" s="102"/>
      <c r="D25" s="103"/>
      <c r="E25" s="104"/>
      <c r="F25" s="104"/>
      <c r="G25" s="104"/>
      <c r="H25" s="105"/>
      <c r="I25" s="105"/>
      <c r="J25" s="105"/>
      <c r="K25" s="138">
        <f>AVERAGE(J26:J32)</f>
        <v>100</v>
      </c>
      <c r="L25" s="135"/>
      <c r="M25" s="135"/>
      <c r="N25" s="135"/>
    </row>
    <row r="26" ht="33" customHeight="1" spans="1:14">
      <c r="A26" s="100" t="s">
        <v>176</v>
      </c>
      <c r="B26" s="101" t="s">
        <v>786</v>
      </c>
      <c r="C26" s="106">
        <v>0.8</v>
      </c>
      <c r="D26" s="109" t="s">
        <v>787</v>
      </c>
      <c r="E26" s="110">
        <v>963</v>
      </c>
      <c r="F26" s="110">
        <v>770</v>
      </c>
      <c r="G26" s="110">
        <v>838</v>
      </c>
      <c r="H26" s="111" t="s">
        <v>788</v>
      </c>
      <c r="I26" s="399" t="s">
        <v>361</v>
      </c>
      <c r="J26" s="136">
        <f t="shared" ref="J26:J27" si="8">IF(G26/F26*100&gt;=100,100,IF(G26/F26*100&lt;100,G26/F26*100))</f>
        <v>100</v>
      </c>
      <c r="K26" s="105"/>
      <c r="L26" s="143" t="s">
        <v>242</v>
      </c>
      <c r="M26" s="135"/>
      <c r="N26" s="135"/>
    </row>
    <row r="27" ht="33" customHeight="1" spans="1:14">
      <c r="A27" s="100" t="s">
        <v>789</v>
      </c>
      <c r="B27" s="101" t="s">
        <v>790</v>
      </c>
      <c r="C27" s="106">
        <v>0.85</v>
      </c>
      <c r="D27" s="109" t="s">
        <v>791</v>
      </c>
      <c r="E27" s="110">
        <v>120</v>
      </c>
      <c r="F27" s="110">
        <v>204</v>
      </c>
      <c r="G27" s="110">
        <v>236</v>
      </c>
      <c r="H27" s="111" t="s">
        <v>792</v>
      </c>
      <c r="I27" s="399" t="s">
        <v>361</v>
      </c>
      <c r="J27" s="136">
        <f t="shared" si="8"/>
        <v>100</v>
      </c>
      <c r="K27" s="105"/>
      <c r="L27" s="143" t="s">
        <v>242</v>
      </c>
      <c r="M27" s="135"/>
      <c r="N27" s="135"/>
    </row>
    <row r="28" ht="33" customHeight="1" spans="1:14">
      <c r="A28" s="100" t="s">
        <v>190</v>
      </c>
      <c r="B28" s="101" t="s">
        <v>793</v>
      </c>
      <c r="C28" s="106">
        <v>1</v>
      </c>
      <c r="D28" s="109" t="s">
        <v>794</v>
      </c>
      <c r="E28" s="110">
        <v>30</v>
      </c>
      <c r="F28" s="110">
        <v>30</v>
      </c>
      <c r="G28" s="110">
        <v>29</v>
      </c>
      <c r="H28" s="111" t="s">
        <v>795</v>
      </c>
      <c r="I28" s="399" t="s">
        <v>361</v>
      </c>
      <c r="J28" s="136">
        <v>100</v>
      </c>
      <c r="K28" s="105"/>
      <c r="L28" s="143" t="s">
        <v>242</v>
      </c>
      <c r="M28" s="135"/>
      <c r="N28" s="135"/>
    </row>
    <row r="29" ht="48.75" customHeight="1" spans="1:14">
      <c r="A29" s="100">
        <v>4</v>
      </c>
      <c r="B29" s="101" t="s">
        <v>796</v>
      </c>
      <c r="C29" s="106" t="s">
        <v>797</v>
      </c>
      <c r="D29" s="109" t="s">
        <v>798</v>
      </c>
      <c r="E29" s="110">
        <v>134</v>
      </c>
      <c r="F29" s="110">
        <v>27</v>
      </c>
      <c r="G29" s="110">
        <v>8</v>
      </c>
      <c r="H29" s="111" t="s">
        <v>799</v>
      </c>
      <c r="I29" s="399" t="s">
        <v>361</v>
      </c>
      <c r="J29" s="136">
        <v>100</v>
      </c>
      <c r="K29" s="105"/>
      <c r="L29" s="143" t="s">
        <v>242</v>
      </c>
      <c r="M29" s="135"/>
      <c r="N29" s="135"/>
    </row>
    <row r="30" ht="47.25" customHeight="1" spans="1:14">
      <c r="A30" s="100" t="s">
        <v>364</v>
      </c>
      <c r="B30" s="101" t="s">
        <v>800</v>
      </c>
      <c r="C30" s="106" t="s">
        <v>801</v>
      </c>
      <c r="D30" s="109" t="s">
        <v>798</v>
      </c>
      <c r="E30" s="110">
        <v>124</v>
      </c>
      <c r="F30" s="110">
        <v>10</v>
      </c>
      <c r="G30" s="110">
        <v>4</v>
      </c>
      <c r="H30" s="111" t="s">
        <v>802</v>
      </c>
      <c r="I30" s="399" t="s">
        <v>361</v>
      </c>
      <c r="J30" s="136">
        <v>100</v>
      </c>
      <c r="K30" s="105"/>
      <c r="L30" s="143" t="s">
        <v>242</v>
      </c>
      <c r="M30" s="135"/>
      <c r="N30" s="135"/>
    </row>
    <row r="31" ht="33" customHeight="1" spans="1:14">
      <c r="A31" s="100" t="s">
        <v>803</v>
      </c>
      <c r="B31" s="101" t="s">
        <v>804</v>
      </c>
      <c r="C31" s="106" t="s">
        <v>805</v>
      </c>
      <c r="D31" s="109" t="s">
        <v>798</v>
      </c>
      <c r="E31" s="110">
        <v>134</v>
      </c>
      <c r="F31" s="110">
        <v>1</v>
      </c>
      <c r="G31" s="110">
        <v>0</v>
      </c>
      <c r="H31" s="111" t="s">
        <v>738</v>
      </c>
      <c r="I31" s="399" t="s">
        <v>361</v>
      </c>
      <c r="J31" s="136">
        <v>100</v>
      </c>
      <c r="K31" s="105"/>
      <c r="L31" s="143" t="s">
        <v>242</v>
      </c>
      <c r="M31" s="135"/>
      <c r="N31" s="135"/>
    </row>
    <row r="32" ht="33" customHeight="1" spans="1:14">
      <c r="A32" s="100">
        <v>7</v>
      </c>
      <c r="B32" s="101" t="s">
        <v>806</v>
      </c>
      <c r="C32" s="106" t="s">
        <v>807</v>
      </c>
      <c r="D32" s="109" t="s">
        <v>798</v>
      </c>
      <c r="E32" s="110" t="s">
        <v>808</v>
      </c>
      <c r="F32" s="111">
        <v>2.6</v>
      </c>
      <c r="G32" s="111">
        <v>2.34</v>
      </c>
      <c r="H32" s="111" t="s">
        <v>809</v>
      </c>
      <c r="I32" s="399" t="s">
        <v>361</v>
      </c>
      <c r="J32" s="136">
        <v>100</v>
      </c>
      <c r="K32" s="105"/>
      <c r="L32" s="143" t="s">
        <v>242</v>
      </c>
      <c r="M32" s="135"/>
      <c r="N32" s="135"/>
    </row>
    <row r="33" ht="47.25" customHeight="1" spans="1:14">
      <c r="A33" s="100">
        <v>8</v>
      </c>
      <c r="B33" s="101" t="s">
        <v>810</v>
      </c>
      <c r="C33" s="106">
        <v>0.8</v>
      </c>
      <c r="D33" s="109" t="s">
        <v>798</v>
      </c>
      <c r="E33" s="110">
        <v>14992</v>
      </c>
      <c r="F33" s="110">
        <v>11994</v>
      </c>
      <c r="G33" s="110">
        <v>14238</v>
      </c>
      <c r="H33" s="111" t="s">
        <v>811</v>
      </c>
      <c r="I33" s="399" t="s">
        <v>361</v>
      </c>
      <c r="J33" s="136">
        <f t="shared" ref="J33:J35" si="9">IF(G33/F33*100&gt;=100,100,IF(G33/F33*100&lt;100,G33/F33*100))</f>
        <v>100</v>
      </c>
      <c r="K33" s="105"/>
      <c r="L33" s="143" t="s">
        <v>242</v>
      </c>
      <c r="M33" s="135"/>
      <c r="N33" s="135"/>
    </row>
    <row r="34" ht="23.25" customHeight="1" spans="1:14">
      <c r="A34" s="108">
        <v>9</v>
      </c>
      <c r="B34" s="101" t="s">
        <v>812</v>
      </c>
      <c r="C34" s="106">
        <v>0.05</v>
      </c>
      <c r="D34" s="97"/>
      <c r="E34" s="112">
        <v>1458</v>
      </c>
      <c r="F34" s="112">
        <v>73</v>
      </c>
      <c r="G34" s="112">
        <v>135</v>
      </c>
      <c r="H34" s="111" t="s">
        <v>813</v>
      </c>
      <c r="I34" s="399" t="s">
        <v>361</v>
      </c>
      <c r="J34" s="136">
        <f t="shared" si="9"/>
        <v>100</v>
      </c>
      <c r="K34" s="97"/>
      <c r="L34" s="143" t="s">
        <v>242</v>
      </c>
      <c r="M34" s="135"/>
      <c r="N34" s="135"/>
    </row>
    <row r="35" ht="23.25" customHeight="1" spans="1:14">
      <c r="A35" s="108">
        <v>10</v>
      </c>
      <c r="B35" s="101" t="s">
        <v>814</v>
      </c>
      <c r="C35" s="106">
        <v>0.8</v>
      </c>
      <c r="D35" s="97"/>
      <c r="E35" s="110">
        <v>254</v>
      </c>
      <c r="F35" s="110">
        <v>203</v>
      </c>
      <c r="G35" s="110">
        <v>240</v>
      </c>
      <c r="H35" s="111" t="s">
        <v>815</v>
      </c>
      <c r="I35" s="401" t="s">
        <v>361</v>
      </c>
      <c r="J35" s="136">
        <f t="shared" si="9"/>
        <v>100</v>
      </c>
      <c r="K35" s="97"/>
      <c r="L35" s="143" t="s">
        <v>242</v>
      </c>
      <c r="M35" s="135"/>
      <c r="N35" s="135"/>
    </row>
    <row r="36" ht="23.25" customHeight="1" spans="1:14">
      <c r="A36" s="403" t="s">
        <v>816</v>
      </c>
      <c r="B36" s="8"/>
      <c r="C36" s="102"/>
      <c r="D36" s="103"/>
      <c r="E36" s="104"/>
      <c r="F36" s="104"/>
      <c r="G36" s="104"/>
      <c r="H36" s="105"/>
      <c r="I36" s="105"/>
      <c r="J36" s="105"/>
      <c r="K36" s="138">
        <f>AVERAGE(J37:J39)</f>
        <v>100</v>
      </c>
      <c r="L36" s="135"/>
      <c r="M36" s="135"/>
      <c r="N36" s="135"/>
    </row>
    <row r="37" ht="43.5" customHeight="1" spans="1:14">
      <c r="A37" s="113" t="s">
        <v>176</v>
      </c>
      <c r="B37" s="101" t="s">
        <v>817</v>
      </c>
      <c r="C37" s="106">
        <v>0.6</v>
      </c>
      <c r="D37" s="103" t="s">
        <v>818</v>
      </c>
      <c r="E37" s="104">
        <v>40</v>
      </c>
      <c r="F37" s="104">
        <v>50</v>
      </c>
      <c r="G37" s="104">
        <v>40</v>
      </c>
      <c r="H37" s="105">
        <f t="shared" ref="H37:H39" si="10">G37/E37*100</f>
        <v>100</v>
      </c>
      <c r="I37" s="401" t="s">
        <v>361</v>
      </c>
      <c r="J37" s="136">
        <f>IF(G37/F37*100&gt;=80,100,IF(G37/F37*100&lt;100,G37/F37*100))</f>
        <v>100</v>
      </c>
      <c r="K37" s="105"/>
      <c r="L37" s="143" t="s">
        <v>242</v>
      </c>
      <c r="M37" s="135"/>
      <c r="N37" s="135"/>
    </row>
    <row r="38" ht="43.5" customHeight="1" spans="1:14">
      <c r="A38" s="100" t="s">
        <v>239</v>
      </c>
      <c r="B38" s="101" t="s">
        <v>819</v>
      </c>
      <c r="C38" s="106">
        <v>1</v>
      </c>
      <c r="D38" s="103" t="s">
        <v>820</v>
      </c>
      <c r="E38" s="104">
        <v>3121</v>
      </c>
      <c r="F38" s="104">
        <v>3121</v>
      </c>
      <c r="G38" s="104">
        <v>3121</v>
      </c>
      <c r="H38" s="105">
        <f t="shared" si="10"/>
        <v>100</v>
      </c>
      <c r="I38" s="401" t="s">
        <v>361</v>
      </c>
      <c r="J38" s="136">
        <f t="shared" ref="J38:J39" si="11">IF(G38/F38*100&gt;=100,100,IF(G38/F38*100&lt;100,G38/F38*100))</f>
        <v>100</v>
      </c>
      <c r="K38" s="105"/>
      <c r="L38" s="143" t="s">
        <v>242</v>
      </c>
      <c r="M38" s="135"/>
      <c r="N38" s="135"/>
    </row>
    <row r="39" ht="43.5" customHeight="1" spans="1:14">
      <c r="A39" s="100" t="s">
        <v>190</v>
      </c>
      <c r="B39" s="101" t="s">
        <v>821</v>
      </c>
      <c r="C39" s="106">
        <v>1</v>
      </c>
      <c r="D39" s="102" t="s">
        <v>822</v>
      </c>
      <c r="E39" s="104">
        <v>12</v>
      </c>
      <c r="F39" s="104">
        <v>12</v>
      </c>
      <c r="G39" s="104">
        <v>12</v>
      </c>
      <c r="H39" s="105">
        <f t="shared" si="10"/>
        <v>100</v>
      </c>
      <c r="I39" s="401" t="s">
        <v>361</v>
      </c>
      <c r="J39" s="136">
        <f t="shared" si="11"/>
        <v>100</v>
      </c>
      <c r="K39" s="105"/>
      <c r="L39" s="143" t="s">
        <v>242</v>
      </c>
      <c r="M39" s="135"/>
      <c r="N39" s="135"/>
    </row>
    <row r="40" ht="14.25" customHeight="1" spans="1:14">
      <c r="A40" s="30" t="s">
        <v>823</v>
      </c>
      <c r="B40" s="8"/>
      <c r="C40" s="102"/>
      <c r="D40" s="103"/>
      <c r="E40" s="104"/>
      <c r="F40" s="104"/>
      <c r="G40" s="104"/>
      <c r="H40" s="105"/>
      <c r="I40" s="105"/>
      <c r="J40" s="105"/>
      <c r="K40" s="138">
        <v>0</v>
      </c>
      <c r="L40" s="135"/>
      <c r="M40" s="135"/>
      <c r="N40" s="135"/>
    </row>
    <row r="41" ht="14.25" customHeight="1" spans="1:14">
      <c r="A41" s="100" t="s">
        <v>176</v>
      </c>
      <c r="B41" s="101" t="s">
        <v>824</v>
      </c>
      <c r="C41" s="106" t="s">
        <v>825</v>
      </c>
      <c r="D41" s="103" t="s">
        <v>826</v>
      </c>
      <c r="E41" s="104">
        <v>0</v>
      </c>
      <c r="F41" s="104" t="e">
        <f t="shared" ref="F41:F42" si="12">C41*E41</f>
        <v>#VALUE!</v>
      </c>
      <c r="G41" s="104">
        <v>0</v>
      </c>
      <c r="H41" s="105" t="e">
        <f t="shared" ref="H41:H42" si="13">G41/E41*100</f>
        <v>#DIV/0!</v>
      </c>
      <c r="I41" s="401" t="s">
        <v>361</v>
      </c>
      <c r="J41" s="105" t="e">
        <f>IF(H41&lt;60,100,IF(H41&lt;=70,75,IF(H41&lt;=80,50,IF(H41&lt;=90,25,IF(H41&gt;10,0)))))</f>
        <v>#DIV/0!</v>
      </c>
      <c r="K41" s="105"/>
      <c r="L41" s="135"/>
      <c r="M41" s="135"/>
      <c r="N41" s="135"/>
    </row>
    <row r="42" ht="14.25" customHeight="1" spans="1:14">
      <c r="A42" s="100" t="s">
        <v>239</v>
      </c>
      <c r="B42" s="101" t="s">
        <v>827</v>
      </c>
      <c r="C42" s="106">
        <v>1</v>
      </c>
      <c r="D42" s="103" t="s">
        <v>780</v>
      </c>
      <c r="E42" s="104">
        <v>0</v>
      </c>
      <c r="F42" s="104">
        <f t="shared" si="12"/>
        <v>0</v>
      </c>
      <c r="G42" s="104"/>
      <c r="H42" s="105" t="e">
        <f t="shared" si="13"/>
        <v>#DIV/0!</v>
      </c>
      <c r="I42" s="402" t="s">
        <v>361</v>
      </c>
      <c r="J42" s="144" t="e">
        <f>IF(G42/F42*100&gt;=100,100,IF(G42/F42*100&lt;100,G42/F42*100))</f>
        <v>#DIV/0!</v>
      </c>
      <c r="K42" s="105"/>
      <c r="L42" s="135"/>
      <c r="M42" s="135"/>
      <c r="N42" s="135"/>
    </row>
    <row r="43" ht="14.25" customHeight="1" spans="3:11">
      <c r="C43" s="91"/>
      <c r="D43" s="91"/>
      <c r="E43" s="91"/>
      <c r="F43" s="91"/>
      <c r="G43" s="91"/>
      <c r="H43" s="91"/>
      <c r="I43" s="91"/>
      <c r="J43" s="91"/>
      <c r="K43" s="91"/>
    </row>
    <row r="44" customHeight="1" spans="1:15">
      <c r="A44" s="114"/>
      <c r="B44" s="115" t="s">
        <v>747</v>
      </c>
      <c r="C44" s="79"/>
      <c r="D44" s="116"/>
      <c r="E44" s="117"/>
      <c r="F44" s="117"/>
      <c r="G44" s="117"/>
      <c r="H44" s="117"/>
      <c r="I44" s="117"/>
      <c r="J44" s="117"/>
      <c r="K44" s="117"/>
      <c r="L44" s="146"/>
      <c r="M44" s="146"/>
      <c r="O44" s="146"/>
    </row>
    <row r="45" customHeight="1" spans="1:15">
      <c r="A45" s="114"/>
      <c r="B45" s="118" t="s">
        <v>748</v>
      </c>
      <c r="C45" s="119" t="s">
        <v>749</v>
      </c>
      <c r="D45" s="91"/>
      <c r="E45" s="117"/>
      <c r="F45" s="117"/>
      <c r="G45" s="117"/>
      <c r="H45" s="117"/>
      <c r="I45" s="117"/>
      <c r="J45" s="117"/>
      <c r="K45" s="117"/>
      <c r="L45" s="146"/>
      <c r="M45" s="146"/>
      <c r="O45" s="146"/>
    </row>
    <row r="46" ht="14.25" customHeight="1" spans="1:15">
      <c r="A46" s="114"/>
      <c r="B46" s="118" t="s">
        <v>666</v>
      </c>
      <c r="C46" s="120" t="s">
        <v>667</v>
      </c>
      <c r="D46" s="91"/>
      <c r="E46" s="117"/>
      <c r="F46" s="117"/>
      <c r="G46" s="117"/>
      <c r="H46" s="117"/>
      <c r="I46" s="117"/>
      <c r="J46" s="117"/>
      <c r="K46" s="117"/>
      <c r="L46" s="146"/>
      <c r="M46" s="146"/>
      <c r="O46" s="146"/>
    </row>
    <row r="47" customHeight="1" spans="1:15">
      <c r="A47" s="41"/>
      <c r="B47" s="118" t="s">
        <v>668</v>
      </c>
      <c r="C47" s="119" t="s">
        <v>828</v>
      </c>
      <c r="D47" s="91"/>
      <c r="E47" s="121"/>
      <c r="F47" s="121"/>
      <c r="G47" s="121"/>
      <c r="H47" s="121"/>
      <c r="I47" s="121"/>
      <c r="J47" s="121"/>
      <c r="K47" s="121"/>
      <c r="L47" s="41"/>
      <c r="M47" s="41"/>
      <c r="O47" s="146"/>
    </row>
    <row r="48" ht="14.25" customHeight="1" spans="1:13">
      <c r="A48" s="122" t="s">
        <v>670</v>
      </c>
      <c r="B48" s="64" t="s">
        <v>671</v>
      </c>
      <c r="C48" s="123"/>
      <c r="D48" s="124"/>
      <c r="E48" s="125"/>
      <c r="F48" s="125"/>
      <c r="G48" s="126"/>
      <c r="H48" s="126"/>
      <c r="I48" s="126"/>
      <c r="J48" s="126"/>
      <c r="K48" s="126"/>
      <c r="L48" s="68"/>
      <c r="M48" s="68"/>
    </row>
    <row r="49" ht="14.25" customHeight="1" spans="1:13">
      <c r="A49" s="69">
        <v>2</v>
      </c>
      <c r="B49" s="64" t="s">
        <v>672</v>
      </c>
      <c r="C49" s="127"/>
      <c r="D49" s="127"/>
      <c r="E49" s="127"/>
      <c r="F49" s="127"/>
      <c r="G49" s="127"/>
      <c r="H49" s="127"/>
      <c r="I49" s="127"/>
      <c r="J49" s="127"/>
      <c r="K49" s="127"/>
      <c r="L49" s="64"/>
      <c r="M49" s="64"/>
    </row>
    <row r="50" ht="14.25" customHeight="1" spans="1:13">
      <c r="A50" s="69"/>
      <c r="B50" s="64" t="s">
        <v>673</v>
      </c>
      <c r="C50" s="127"/>
      <c r="D50" s="127"/>
      <c r="E50" s="127"/>
      <c r="F50" s="127"/>
      <c r="G50" s="127"/>
      <c r="H50" s="127"/>
      <c r="I50" s="127"/>
      <c r="J50" s="127"/>
      <c r="K50" s="127"/>
      <c r="L50" s="70"/>
      <c r="M50" s="70"/>
    </row>
    <row r="51" ht="14.25" customHeight="1" spans="1:13">
      <c r="A51" s="69"/>
      <c r="B51" s="64" t="s">
        <v>674</v>
      </c>
      <c r="C51" s="127"/>
      <c r="D51" s="127"/>
      <c r="E51" s="127"/>
      <c r="F51" s="127"/>
      <c r="G51" s="127"/>
      <c r="H51" s="127"/>
      <c r="I51" s="127"/>
      <c r="J51" s="127"/>
      <c r="K51" s="127"/>
      <c r="L51" s="70"/>
      <c r="M51" s="70"/>
    </row>
    <row r="52" ht="33.75" customHeight="1" spans="1:2">
      <c r="A52" s="69"/>
      <c r="B52" s="71" t="s">
        <v>675</v>
      </c>
    </row>
    <row r="53" ht="14.25" customHeight="1" spans="1:13">
      <c r="A53" s="69">
        <v>3</v>
      </c>
      <c r="B53" s="64" t="s">
        <v>676</v>
      </c>
      <c r="C53" s="127"/>
      <c r="D53" s="127"/>
      <c r="E53" s="127"/>
      <c r="F53" s="127"/>
      <c r="G53" s="127"/>
      <c r="H53" s="127"/>
      <c r="I53" s="127"/>
      <c r="J53" s="127"/>
      <c r="K53" s="127"/>
      <c r="L53" s="70"/>
      <c r="M53" s="70"/>
    </row>
    <row r="54" ht="14.25" customHeight="1" spans="1:13">
      <c r="A54" s="69">
        <v>4</v>
      </c>
      <c r="B54" s="72" t="s">
        <v>677</v>
      </c>
      <c r="C54" s="128"/>
      <c r="D54" s="128"/>
      <c r="E54" s="128"/>
      <c r="F54" s="128"/>
      <c r="G54" s="129"/>
      <c r="H54" s="129"/>
      <c r="I54" s="129"/>
      <c r="J54" s="129"/>
      <c r="K54" s="129"/>
      <c r="L54" s="70"/>
      <c r="M54" s="70"/>
    </row>
    <row r="55" ht="14.25" customHeight="1" spans="1:13">
      <c r="A55" s="69">
        <v>5</v>
      </c>
      <c r="B55" s="72" t="s">
        <v>678</v>
      </c>
      <c r="C55" s="128"/>
      <c r="D55" s="128"/>
      <c r="E55" s="128"/>
      <c r="F55" s="128"/>
      <c r="G55" s="129"/>
      <c r="H55" s="129"/>
      <c r="I55" s="129"/>
      <c r="J55" s="129"/>
      <c r="K55" s="129"/>
      <c r="L55" s="70"/>
      <c r="M55" s="70"/>
    </row>
    <row r="56" ht="14.25" customHeight="1" spans="1:13">
      <c r="A56" s="69">
        <v>6</v>
      </c>
      <c r="B56" s="64" t="s">
        <v>679</v>
      </c>
      <c r="C56" s="127"/>
      <c r="D56" s="127"/>
      <c r="E56" s="127"/>
      <c r="F56" s="127"/>
      <c r="G56" s="127"/>
      <c r="H56" s="127"/>
      <c r="I56" s="127"/>
      <c r="J56" s="127"/>
      <c r="K56" s="127"/>
      <c r="L56" s="73"/>
      <c r="M56" s="73"/>
    </row>
    <row r="57" ht="14.25" customHeight="1" spans="1:13">
      <c r="A57" s="69">
        <v>7</v>
      </c>
      <c r="B57" s="64" t="s">
        <v>680</v>
      </c>
      <c r="C57" s="123"/>
      <c r="D57" s="123"/>
      <c r="E57" s="123"/>
      <c r="F57" s="123"/>
      <c r="G57" s="123"/>
      <c r="H57" s="123"/>
      <c r="I57" s="123"/>
      <c r="J57" s="123"/>
      <c r="K57" s="123"/>
      <c r="L57" s="73"/>
      <c r="M57" s="73"/>
    </row>
    <row r="58" ht="14.25" customHeight="1" spans="1:13">
      <c r="A58" s="69">
        <v>8</v>
      </c>
      <c r="B58" s="64" t="s">
        <v>681</v>
      </c>
      <c r="C58" s="123"/>
      <c r="D58" s="123"/>
      <c r="E58" s="123"/>
      <c r="F58" s="123"/>
      <c r="G58" s="123"/>
      <c r="H58" s="123"/>
      <c r="I58" s="123"/>
      <c r="J58" s="123"/>
      <c r="K58" s="123"/>
      <c r="L58" s="73"/>
      <c r="M58" s="73"/>
    </row>
    <row r="59" ht="14.25" customHeight="1" spans="1:13">
      <c r="A59" s="393" t="s">
        <v>682</v>
      </c>
      <c r="B59" s="64" t="s">
        <v>683</v>
      </c>
      <c r="C59" s="123"/>
      <c r="D59" s="123"/>
      <c r="E59" s="123"/>
      <c r="F59" s="123"/>
      <c r="G59" s="123"/>
      <c r="H59" s="123"/>
      <c r="I59" s="123"/>
      <c r="J59" s="123"/>
      <c r="K59" s="123"/>
      <c r="L59" s="73"/>
      <c r="M59" s="73"/>
    </row>
    <row r="60" ht="14.25" customHeight="1" spans="1:13">
      <c r="A60" s="69">
        <v>9</v>
      </c>
      <c r="B60" s="64" t="s">
        <v>684</v>
      </c>
      <c r="C60" s="123"/>
      <c r="D60" s="123"/>
      <c r="E60" s="123"/>
      <c r="F60" s="123"/>
      <c r="G60" s="123"/>
      <c r="H60" s="123"/>
      <c r="I60" s="123"/>
      <c r="J60" s="123"/>
      <c r="K60" s="123"/>
      <c r="L60" s="73"/>
      <c r="M60" s="73"/>
    </row>
    <row r="61" ht="14.25" customHeight="1" spans="1:13">
      <c r="A61" s="69">
        <v>10</v>
      </c>
      <c r="B61" s="64" t="s">
        <v>685</v>
      </c>
      <c r="C61" s="123"/>
      <c r="D61" s="123"/>
      <c r="E61" s="123"/>
      <c r="F61" s="123"/>
      <c r="G61" s="123"/>
      <c r="H61" s="123"/>
      <c r="I61" s="123"/>
      <c r="J61" s="123"/>
      <c r="K61" s="123"/>
      <c r="L61" s="73"/>
      <c r="M61" s="73"/>
    </row>
    <row r="62" ht="14.25" customHeight="1" spans="1:13">
      <c r="A62" s="69"/>
      <c r="B62" s="64" t="s">
        <v>686</v>
      </c>
      <c r="C62" s="123"/>
      <c r="D62" s="123"/>
      <c r="E62" s="123"/>
      <c r="F62" s="123"/>
      <c r="G62" s="123"/>
      <c r="H62" s="123"/>
      <c r="I62" s="123"/>
      <c r="J62" s="123"/>
      <c r="K62" s="123"/>
      <c r="L62" s="73"/>
      <c r="M62" s="73"/>
    </row>
    <row r="63" ht="14.25" customHeight="1" spans="1:13">
      <c r="A63" s="69">
        <v>11</v>
      </c>
      <c r="B63" s="64" t="s">
        <v>687</v>
      </c>
      <c r="C63" s="123"/>
      <c r="D63" s="123"/>
      <c r="E63" s="123"/>
      <c r="F63" s="123"/>
      <c r="G63" s="123"/>
      <c r="H63" s="123"/>
      <c r="I63" s="123"/>
      <c r="J63" s="123"/>
      <c r="K63" s="123"/>
      <c r="L63" s="73"/>
      <c r="M63" s="73"/>
    </row>
    <row r="64" ht="14.25" customHeight="1" spans="1:13">
      <c r="A64" s="69">
        <v>12</v>
      </c>
      <c r="B64" s="73" t="s">
        <v>751</v>
      </c>
      <c r="C64" s="123"/>
      <c r="D64" s="123"/>
      <c r="E64" s="123"/>
      <c r="F64" s="123"/>
      <c r="G64" s="123"/>
      <c r="H64" s="123"/>
      <c r="I64" s="123"/>
      <c r="J64" s="123"/>
      <c r="K64" s="123"/>
      <c r="L64" s="73"/>
      <c r="M64" s="73"/>
    </row>
    <row r="65" ht="14.25" customHeight="1" spans="1:13">
      <c r="A65" s="69">
        <v>13</v>
      </c>
      <c r="B65" s="75" t="s">
        <v>689</v>
      </c>
      <c r="C65" s="147"/>
      <c r="D65" s="147"/>
      <c r="E65" s="147"/>
      <c r="F65" s="148"/>
      <c r="G65" s="123"/>
      <c r="H65" s="123"/>
      <c r="I65" s="123"/>
      <c r="J65" s="123"/>
      <c r="K65" s="123"/>
      <c r="L65" s="73"/>
      <c r="M65" s="86"/>
    </row>
    <row r="66" ht="14.25" customHeight="1" spans="1:13">
      <c r="A66" s="69">
        <v>14</v>
      </c>
      <c r="B66" s="75" t="s">
        <v>690</v>
      </c>
      <c r="C66" s="147"/>
      <c r="D66" s="147"/>
      <c r="E66" s="147"/>
      <c r="F66" s="148"/>
      <c r="G66" s="123"/>
      <c r="H66" s="123"/>
      <c r="I66" s="123"/>
      <c r="J66" s="123"/>
      <c r="K66" s="123"/>
      <c r="L66" s="73"/>
      <c r="M66" s="86"/>
    </row>
    <row r="67" ht="14.25" customHeight="1" spans="3:11">
      <c r="C67" s="91"/>
      <c r="D67" s="91"/>
      <c r="E67" s="91"/>
      <c r="F67" s="91"/>
      <c r="G67" s="91"/>
      <c r="H67" s="91"/>
      <c r="I67" s="91"/>
      <c r="J67" s="91"/>
      <c r="K67" s="91"/>
    </row>
    <row r="68" ht="14.25" customHeight="1" spans="3:11">
      <c r="C68" s="91"/>
      <c r="D68" s="91"/>
      <c r="E68" s="91"/>
      <c r="F68" s="91"/>
      <c r="G68" s="91"/>
      <c r="H68" s="91"/>
      <c r="I68" s="91"/>
      <c r="J68" s="91"/>
      <c r="K68" s="91"/>
    </row>
    <row r="69" ht="14.25" customHeight="1" spans="3:11">
      <c r="C69" s="91"/>
      <c r="D69" s="91"/>
      <c r="E69" s="91"/>
      <c r="F69" s="91"/>
      <c r="G69" s="91"/>
      <c r="H69" s="91"/>
      <c r="I69" s="91"/>
      <c r="J69" s="91"/>
      <c r="K69" s="91"/>
    </row>
    <row r="70" ht="14.25" customHeight="1" spans="3:11">
      <c r="C70" s="91"/>
      <c r="D70" s="91"/>
      <c r="E70" s="91"/>
      <c r="F70" s="91"/>
      <c r="G70" s="91"/>
      <c r="H70" s="91"/>
      <c r="I70" s="91"/>
      <c r="J70" s="91"/>
      <c r="K70" s="91"/>
    </row>
    <row r="71" ht="14.25" customHeight="1" spans="3:11">
      <c r="C71" s="91"/>
      <c r="D71" s="91"/>
      <c r="E71" s="91"/>
      <c r="F71" s="91"/>
      <c r="G71" s="91"/>
      <c r="H71" s="91"/>
      <c r="I71" s="91"/>
      <c r="J71" s="91"/>
      <c r="K71" s="91"/>
    </row>
    <row r="72" ht="14.25" customHeight="1" spans="3:11">
      <c r="C72" s="91"/>
      <c r="D72" s="91"/>
      <c r="E72" s="91"/>
      <c r="F72" s="91"/>
      <c r="G72" s="91"/>
      <c r="H72" s="91"/>
      <c r="I72" s="91"/>
      <c r="J72" s="91"/>
      <c r="K72" s="91"/>
    </row>
    <row r="73" ht="14.25" customHeight="1" spans="3:11">
      <c r="C73" s="91"/>
      <c r="D73" s="91"/>
      <c r="E73" s="91"/>
      <c r="F73" s="91"/>
      <c r="G73" s="91"/>
      <c r="H73" s="91"/>
      <c r="I73" s="91"/>
      <c r="J73" s="91"/>
      <c r="K73" s="91"/>
    </row>
    <row r="74" ht="14.25" customHeight="1" spans="3:11">
      <c r="C74" s="91"/>
      <c r="D74" s="91"/>
      <c r="E74" s="91"/>
      <c r="F74" s="91"/>
      <c r="G74" s="91"/>
      <c r="H74" s="91"/>
      <c r="I74" s="91"/>
      <c r="J74" s="91"/>
      <c r="K74" s="91"/>
    </row>
    <row r="75" ht="14.25" customHeight="1" spans="3:11">
      <c r="C75" s="91"/>
      <c r="D75" s="91"/>
      <c r="E75" s="91"/>
      <c r="F75" s="91"/>
      <c r="G75" s="91"/>
      <c r="H75" s="91"/>
      <c r="I75" s="91"/>
      <c r="J75" s="91"/>
      <c r="K75" s="91"/>
    </row>
    <row r="76" ht="14.25" customHeight="1" spans="3:11">
      <c r="C76" s="91"/>
      <c r="D76" s="91"/>
      <c r="E76" s="91"/>
      <c r="F76" s="91"/>
      <c r="G76" s="91"/>
      <c r="H76" s="91"/>
      <c r="I76" s="91"/>
      <c r="J76" s="91"/>
      <c r="K76" s="91"/>
    </row>
    <row r="77" ht="14.25" customHeight="1" spans="3:11">
      <c r="C77" s="91"/>
      <c r="D77" s="91"/>
      <c r="E77" s="91"/>
      <c r="F77" s="91"/>
      <c r="G77" s="91"/>
      <c r="H77" s="91"/>
      <c r="I77" s="91"/>
      <c r="J77" s="91"/>
      <c r="K77" s="91"/>
    </row>
    <row r="78" ht="14.25" customHeight="1" spans="3:11">
      <c r="C78" s="91"/>
      <c r="D78" s="91"/>
      <c r="E78" s="91"/>
      <c r="F78" s="91"/>
      <c r="G78" s="91"/>
      <c r="H78" s="91"/>
      <c r="I78" s="91"/>
      <c r="J78" s="91"/>
      <c r="K78" s="91"/>
    </row>
    <row r="79" ht="14.25" customHeight="1" spans="3:11">
      <c r="C79" s="91"/>
      <c r="D79" s="91"/>
      <c r="E79" s="91"/>
      <c r="F79" s="91"/>
      <c r="G79" s="91"/>
      <c r="H79" s="91"/>
      <c r="I79" s="91"/>
      <c r="J79" s="91"/>
      <c r="K79" s="91"/>
    </row>
    <row r="80" ht="14.25" customHeight="1" spans="3:11">
      <c r="C80" s="91"/>
      <c r="D80" s="91"/>
      <c r="E80" s="91"/>
      <c r="F80" s="91"/>
      <c r="G80" s="91"/>
      <c r="H80" s="91"/>
      <c r="I80" s="91"/>
      <c r="J80" s="91"/>
      <c r="K80" s="91"/>
    </row>
    <row r="81" ht="14.25" customHeight="1" spans="3:11">
      <c r="C81" s="91"/>
      <c r="D81" s="91"/>
      <c r="E81" s="91"/>
      <c r="F81" s="91"/>
      <c r="G81" s="91"/>
      <c r="H81" s="91"/>
      <c r="I81" s="91"/>
      <c r="J81" s="91"/>
      <c r="K81" s="91"/>
    </row>
    <row r="82" ht="14.25" customHeight="1" spans="3:11">
      <c r="C82" s="91"/>
      <c r="D82" s="91"/>
      <c r="E82" s="91"/>
      <c r="F82" s="91"/>
      <c r="G82" s="91"/>
      <c r="H82" s="91"/>
      <c r="I82" s="91"/>
      <c r="J82" s="91"/>
      <c r="K82" s="91"/>
    </row>
    <row r="83" ht="14.25" customHeight="1" spans="3:11">
      <c r="C83" s="91"/>
      <c r="D83" s="91"/>
      <c r="E83" s="91"/>
      <c r="F83" s="91"/>
      <c r="G83" s="91"/>
      <c r="H83" s="91"/>
      <c r="I83" s="91"/>
      <c r="J83" s="91"/>
      <c r="K83" s="91"/>
    </row>
    <row r="84" ht="14.25" customHeight="1" spans="3:11">
      <c r="C84" s="91"/>
      <c r="D84" s="91"/>
      <c r="E84" s="91"/>
      <c r="F84" s="91"/>
      <c r="G84" s="91"/>
      <c r="H84" s="91"/>
      <c r="I84" s="91"/>
      <c r="J84" s="91"/>
      <c r="K84" s="91"/>
    </row>
    <row r="85" ht="14.25" customHeight="1" spans="3:11">
      <c r="C85" s="91"/>
      <c r="D85" s="91"/>
      <c r="E85" s="91"/>
      <c r="F85" s="91"/>
      <c r="G85" s="91"/>
      <c r="H85" s="91"/>
      <c r="I85" s="91"/>
      <c r="J85" s="91"/>
      <c r="K85" s="91"/>
    </row>
    <row r="86" ht="14.25" customHeight="1" spans="3:11">
      <c r="C86" s="91"/>
      <c r="D86" s="91"/>
      <c r="E86" s="91"/>
      <c r="F86" s="91"/>
      <c r="G86" s="91"/>
      <c r="H86" s="91"/>
      <c r="I86" s="91"/>
      <c r="J86" s="91"/>
      <c r="K86" s="91"/>
    </row>
    <row r="87" ht="14.25" customHeight="1" spans="3:11">
      <c r="C87" s="91"/>
      <c r="D87" s="91"/>
      <c r="E87" s="91"/>
      <c r="F87" s="91"/>
      <c r="G87" s="91"/>
      <c r="H87" s="91"/>
      <c r="I87" s="91"/>
      <c r="J87" s="91"/>
      <c r="K87" s="91"/>
    </row>
    <row r="88" ht="14.25" customHeight="1" spans="3:11">
      <c r="C88" s="91"/>
      <c r="D88" s="91"/>
      <c r="E88" s="91"/>
      <c r="F88" s="91"/>
      <c r="G88" s="91"/>
      <c r="H88" s="91"/>
      <c r="I88" s="91"/>
      <c r="J88" s="91"/>
      <c r="K88" s="91"/>
    </row>
    <row r="89" ht="14.25" customHeight="1" spans="3:11">
      <c r="C89" s="91"/>
      <c r="D89" s="91"/>
      <c r="E89" s="91"/>
      <c r="F89" s="91"/>
      <c r="G89" s="91"/>
      <c r="H89" s="91"/>
      <c r="I89" s="91"/>
      <c r="J89" s="91"/>
      <c r="K89" s="91"/>
    </row>
    <row r="90" ht="14.25" customHeight="1" spans="3:11">
      <c r="C90" s="91"/>
      <c r="D90" s="91"/>
      <c r="E90" s="91"/>
      <c r="F90" s="91"/>
      <c r="G90" s="91"/>
      <c r="H90" s="91"/>
      <c r="I90" s="91"/>
      <c r="J90" s="91"/>
      <c r="K90" s="91"/>
    </row>
    <row r="91" ht="14.25" customHeight="1" spans="3:11">
      <c r="C91" s="91"/>
      <c r="D91" s="91"/>
      <c r="E91" s="91"/>
      <c r="F91" s="91"/>
      <c r="G91" s="91"/>
      <c r="H91" s="91"/>
      <c r="I91" s="91"/>
      <c r="J91" s="91"/>
      <c r="K91" s="91"/>
    </row>
    <row r="92" ht="14.25" customHeight="1" spans="3:11">
      <c r="C92" s="91"/>
      <c r="D92" s="91"/>
      <c r="E92" s="91"/>
      <c r="F92" s="91"/>
      <c r="G92" s="91"/>
      <c r="H92" s="91"/>
      <c r="I92" s="91"/>
      <c r="J92" s="91"/>
      <c r="K92" s="91"/>
    </row>
    <row r="93" ht="14.25" customHeight="1" spans="3:11">
      <c r="C93" s="91"/>
      <c r="D93" s="91"/>
      <c r="E93" s="91"/>
      <c r="F93" s="91"/>
      <c r="G93" s="91"/>
      <c r="H93" s="91"/>
      <c r="I93" s="91"/>
      <c r="J93" s="91"/>
      <c r="K93" s="91"/>
    </row>
    <row r="94" ht="14.25" customHeight="1" spans="3:11">
      <c r="C94" s="91"/>
      <c r="D94" s="91"/>
      <c r="E94" s="91"/>
      <c r="F94" s="91"/>
      <c r="G94" s="91"/>
      <c r="H94" s="91"/>
      <c r="I94" s="91"/>
      <c r="J94" s="91"/>
      <c r="K94" s="91"/>
    </row>
    <row r="95" ht="14.25" customHeight="1" spans="3:11">
      <c r="C95" s="91"/>
      <c r="D95" s="91"/>
      <c r="E95" s="91"/>
      <c r="F95" s="91"/>
      <c r="G95" s="91"/>
      <c r="H95" s="91"/>
      <c r="I95" s="91"/>
      <c r="J95" s="91"/>
      <c r="K95" s="91"/>
    </row>
    <row r="96" ht="14.25" customHeight="1" spans="3:11">
      <c r="C96" s="91"/>
      <c r="D96" s="91"/>
      <c r="E96" s="91"/>
      <c r="F96" s="91"/>
      <c r="G96" s="91"/>
      <c r="H96" s="91"/>
      <c r="I96" s="91"/>
      <c r="J96" s="91"/>
      <c r="K96" s="91"/>
    </row>
    <row r="97" ht="14.25" customHeight="1" spans="3:11">
      <c r="C97" s="91"/>
      <c r="D97" s="91"/>
      <c r="E97" s="91"/>
      <c r="F97" s="91"/>
      <c r="G97" s="91"/>
      <c r="H97" s="91"/>
      <c r="I97" s="91"/>
      <c r="J97" s="91"/>
      <c r="K97" s="91"/>
    </row>
    <row r="98" ht="14.25" customHeight="1" spans="3:11">
      <c r="C98" s="91"/>
      <c r="D98" s="91"/>
      <c r="E98" s="91"/>
      <c r="F98" s="91"/>
      <c r="G98" s="91"/>
      <c r="H98" s="91"/>
      <c r="I98" s="91"/>
      <c r="J98" s="91"/>
      <c r="K98" s="91"/>
    </row>
    <row r="99" ht="14.25" customHeight="1" spans="3:11">
      <c r="C99" s="91"/>
      <c r="D99" s="91"/>
      <c r="E99" s="91"/>
      <c r="F99" s="91"/>
      <c r="G99" s="91"/>
      <c r="H99" s="91"/>
      <c r="I99" s="91"/>
      <c r="J99" s="91"/>
      <c r="K99" s="91"/>
    </row>
    <row r="100" ht="14.25" customHeight="1" spans="3:11">
      <c r="C100" s="91"/>
      <c r="D100" s="91"/>
      <c r="E100" s="91"/>
      <c r="F100" s="91"/>
      <c r="G100" s="91"/>
      <c r="H100" s="91"/>
      <c r="I100" s="91"/>
      <c r="J100" s="91"/>
      <c r="K100" s="91"/>
    </row>
    <row r="101" ht="14.25" customHeight="1" spans="3:11">
      <c r="C101" s="91"/>
      <c r="D101" s="91"/>
      <c r="E101" s="91"/>
      <c r="F101" s="91"/>
      <c r="G101" s="91"/>
      <c r="H101" s="91"/>
      <c r="I101" s="91"/>
      <c r="J101" s="91"/>
      <c r="K101" s="91"/>
    </row>
    <row r="102" ht="14.25" customHeight="1" spans="3:11">
      <c r="C102" s="91"/>
      <c r="D102" s="91"/>
      <c r="E102" s="91"/>
      <c r="F102" s="91"/>
      <c r="G102" s="91"/>
      <c r="H102" s="91"/>
      <c r="I102" s="91"/>
      <c r="J102" s="91"/>
      <c r="K102" s="91"/>
    </row>
    <row r="103" ht="14.25" customHeight="1" spans="3:11">
      <c r="C103" s="91"/>
      <c r="D103" s="91"/>
      <c r="E103" s="91"/>
      <c r="F103" s="91"/>
      <c r="G103" s="91"/>
      <c r="H103" s="91"/>
      <c r="I103" s="91"/>
      <c r="J103" s="91"/>
      <c r="K103" s="91"/>
    </row>
    <row r="104" ht="14.25" customHeight="1" spans="3:11">
      <c r="C104" s="91"/>
      <c r="D104" s="91"/>
      <c r="E104" s="91"/>
      <c r="F104" s="91"/>
      <c r="G104" s="91"/>
      <c r="H104" s="91"/>
      <c r="I104" s="91"/>
      <c r="J104" s="91"/>
      <c r="K104" s="91"/>
    </row>
    <row r="105" ht="14.25" customHeight="1" spans="3:11">
      <c r="C105" s="91"/>
      <c r="D105" s="91"/>
      <c r="E105" s="91"/>
      <c r="F105" s="91"/>
      <c r="G105" s="91"/>
      <c r="H105" s="91"/>
      <c r="I105" s="91"/>
      <c r="J105" s="91"/>
      <c r="K105" s="91"/>
    </row>
    <row r="106" ht="14.25" customHeight="1" spans="3:11">
      <c r="C106" s="91"/>
      <c r="D106" s="91"/>
      <c r="E106" s="91"/>
      <c r="F106" s="91"/>
      <c r="G106" s="91"/>
      <c r="H106" s="91"/>
      <c r="I106" s="91"/>
      <c r="J106" s="91"/>
      <c r="K106" s="91"/>
    </row>
    <row r="107" ht="14.25" customHeight="1" spans="3:11">
      <c r="C107" s="91"/>
      <c r="D107" s="91"/>
      <c r="E107" s="91"/>
      <c r="F107" s="91"/>
      <c r="G107" s="91"/>
      <c r="H107" s="91"/>
      <c r="I107" s="91"/>
      <c r="J107" s="91"/>
      <c r="K107" s="91"/>
    </row>
    <row r="108" ht="14.25" customHeight="1" spans="3:11">
      <c r="C108" s="91"/>
      <c r="D108" s="91"/>
      <c r="E108" s="91"/>
      <c r="F108" s="91"/>
      <c r="G108" s="91"/>
      <c r="H108" s="91"/>
      <c r="I108" s="91"/>
      <c r="J108" s="91"/>
      <c r="K108" s="91"/>
    </row>
    <row r="109" ht="14.25" customHeight="1" spans="3:11">
      <c r="C109" s="91"/>
      <c r="D109" s="91"/>
      <c r="E109" s="91"/>
      <c r="F109" s="91"/>
      <c r="G109" s="91"/>
      <c r="H109" s="91"/>
      <c r="I109" s="91"/>
      <c r="J109" s="91"/>
      <c r="K109" s="91"/>
    </row>
    <row r="110" ht="14.25" customHeight="1" spans="3:11">
      <c r="C110" s="91"/>
      <c r="D110" s="91"/>
      <c r="E110" s="91"/>
      <c r="F110" s="91"/>
      <c r="G110" s="91"/>
      <c r="H110" s="91"/>
      <c r="I110" s="91"/>
      <c r="J110" s="91"/>
      <c r="K110" s="91"/>
    </row>
    <row r="111" ht="14.25" customHeight="1" spans="3:11">
      <c r="C111" s="91"/>
      <c r="D111" s="91"/>
      <c r="E111" s="91"/>
      <c r="F111" s="91"/>
      <c r="G111" s="91"/>
      <c r="H111" s="91"/>
      <c r="I111" s="91"/>
      <c r="J111" s="91"/>
      <c r="K111" s="91"/>
    </row>
    <row r="112" ht="14.25" customHeight="1" spans="3:11">
      <c r="C112" s="91"/>
      <c r="D112" s="91"/>
      <c r="E112" s="91"/>
      <c r="F112" s="91"/>
      <c r="G112" s="91"/>
      <c r="H112" s="91"/>
      <c r="I112" s="91"/>
      <c r="J112" s="91"/>
      <c r="K112" s="91"/>
    </row>
    <row r="113" ht="14.25" customHeight="1" spans="3:11">
      <c r="C113" s="91"/>
      <c r="D113" s="91"/>
      <c r="E113" s="91"/>
      <c r="F113" s="91"/>
      <c r="G113" s="91"/>
      <c r="H113" s="91"/>
      <c r="I113" s="91"/>
      <c r="J113" s="91"/>
      <c r="K113" s="91"/>
    </row>
    <row r="114" ht="14.25" customHeight="1" spans="3:11">
      <c r="C114" s="91"/>
      <c r="D114" s="91"/>
      <c r="E114" s="91"/>
      <c r="F114" s="91"/>
      <c r="G114" s="91"/>
      <c r="H114" s="91"/>
      <c r="I114" s="91"/>
      <c r="J114" s="91"/>
      <c r="K114" s="91"/>
    </row>
    <row r="115" ht="14.25" customHeight="1" spans="3:11">
      <c r="C115" s="91"/>
      <c r="D115" s="91"/>
      <c r="E115" s="91"/>
      <c r="F115" s="91"/>
      <c r="G115" s="91"/>
      <c r="H115" s="91"/>
      <c r="I115" s="91"/>
      <c r="J115" s="91"/>
      <c r="K115" s="91"/>
    </row>
    <row r="116" ht="14.25" customHeight="1" spans="3:11">
      <c r="C116" s="91"/>
      <c r="D116" s="91"/>
      <c r="E116" s="91"/>
      <c r="F116" s="91"/>
      <c r="G116" s="91"/>
      <c r="H116" s="91"/>
      <c r="I116" s="91"/>
      <c r="J116" s="91"/>
      <c r="K116" s="91"/>
    </row>
    <row r="117" ht="14.25" customHeight="1" spans="3:11">
      <c r="C117" s="91"/>
      <c r="D117" s="91"/>
      <c r="E117" s="91"/>
      <c r="F117" s="91"/>
      <c r="G117" s="91"/>
      <c r="H117" s="91"/>
      <c r="I117" s="91"/>
      <c r="J117" s="91"/>
      <c r="K117" s="91"/>
    </row>
    <row r="118" ht="14.25" customHeight="1" spans="3:11">
      <c r="C118" s="91"/>
      <c r="D118" s="91"/>
      <c r="E118" s="91"/>
      <c r="F118" s="91"/>
      <c r="G118" s="91"/>
      <c r="H118" s="91"/>
      <c r="I118" s="91"/>
      <c r="J118" s="91"/>
      <c r="K118" s="91"/>
    </row>
    <row r="119" ht="14.25" customHeight="1" spans="3:11">
      <c r="C119" s="91"/>
      <c r="D119" s="91"/>
      <c r="E119" s="91"/>
      <c r="F119" s="91"/>
      <c r="G119" s="91"/>
      <c r="H119" s="91"/>
      <c r="I119" s="91"/>
      <c r="J119" s="91"/>
      <c r="K119" s="91"/>
    </row>
    <row r="120" ht="14.25" customHeight="1" spans="3:11">
      <c r="C120" s="91"/>
      <c r="D120" s="91"/>
      <c r="E120" s="91"/>
      <c r="F120" s="91"/>
      <c r="G120" s="91"/>
      <c r="H120" s="91"/>
      <c r="I120" s="91"/>
      <c r="J120" s="91"/>
      <c r="K120" s="91"/>
    </row>
    <row r="121" ht="14.25" customHeight="1" spans="3:11">
      <c r="C121" s="91"/>
      <c r="D121" s="91"/>
      <c r="E121" s="91"/>
      <c r="F121" s="91"/>
      <c r="G121" s="91"/>
      <c r="H121" s="91"/>
      <c r="I121" s="91"/>
      <c r="J121" s="91"/>
      <c r="K121" s="91"/>
    </row>
    <row r="122" ht="14.25" customHeight="1" spans="3:11">
      <c r="C122" s="91"/>
      <c r="D122" s="91"/>
      <c r="E122" s="91"/>
      <c r="F122" s="91"/>
      <c r="G122" s="91"/>
      <c r="H122" s="91"/>
      <c r="I122" s="91"/>
      <c r="J122" s="91"/>
      <c r="K122" s="91"/>
    </row>
    <row r="123" ht="14.25" customHeight="1" spans="3:11">
      <c r="C123" s="91"/>
      <c r="D123" s="91"/>
      <c r="E123" s="91"/>
      <c r="F123" s="91"/>
      <c r="G123" s="91"/>
      <c r="H123" s="91"/>
      <c r="I123" s="91"/>
      <c r="J123" s="91"/>
      <c r="K123" s="91"/>
    </row>
    <row r="124" ht="14.25" customHeight="1" spans="3:11">
      <c r="C124" s="91"/>
      <c r="D124" s="91"/>
      <c r="E124" s="91"/>
      <c r="F124" s="91"/>
      <c r="G124" s="91"/>
      <c r="H124" s="91"/>
      <c r="I124" s="91"/>
      <c r="J124" s="91"/>
      <c r="K124" s="91"/>
    </row>
    <row r="125" ht="14.25" customHeight="1" spans="3:11">
      <c r="C125" s="91"/>
      <c r="D125" s="91"/>
      <c r="E125" s="91"/>
      <c r="F125" s="91"/>
      <c r="G125" s="91"/>
      <c r="H125" s="91"/>
      <c r="I125" s="91"/>
      <c r="J125" s="91"/>
      <c r="K125" s="91"/>
    </row>
    <row r="126" ht="14.25" customHeight="1" spans="3:11">
      <c r="C126" s="91"/>
      <c r="D126" s="91"/>
      <c r="E126" s="91"/>
      <c r="F126" s="91"/>
      <c r="G126" s="91"/>
      <c r="H126" s="91"/>
      <c r="I126" s="91"/>
      <c r="J126" s="91"/>
      <c r="K126" s="91"/>
    </row>
    <row r="127" ht="14.25" customHeight="1" spans="3:11">
      <c r="C127" s="91"/>
      <c r="D127" s="91"/>
      <c r="E127" s="91"/>
      <c r="F127" s="91"/>
      <c r="G127" s="91"/>
      <c r="H127" s="91"/>
      <c r="I127" s="91"/>
      <c r="J127" s="91"/>
      <c r="K127" s="91"/>
    </row>
    <row r="128" ht="14.25" customHeight="1" spans="3:11">
      <c r="C128" s="91"/>
      <c r="D128" s="91"/>
      <c r="E128" s="91"/>
      <c r="F128" s="91"/>
      <c r="G128" s="91"/>
      <c r="H128" s="91"/>
      <c r="I128" s="91"/>
      <c r="J128" s="91"/>
      <c r="K128" s="91"/>
    </row>
    <row r="129" ht="14.25" customHeight="1" spans="3:11">
      <c r="C129" s="91"/>
      <c r="D129" s="91"/>
      <c r="E129" s="91"/>
      <c r="F129" s="91"/>
      <c r="G129" s="91"/>
      <c r="H129" s="91"/>
      <c r="I129" s="91"/>
      <c r="J129" s="91"/>
      <c r="K129" s="91"/>
    </row>
    <row r="130" ht="14.25" customHeight="1" spans="3:11">
      <c r="C130" s="91"/>
      <c r="D130" s="91"/>
      <c r="E130" s="91"/>
      <c r="F130" s="91"/>
      <c r="G130" s="91"/>
      <c r="H130" s="91"/>
      <c r="I130" s="91"/>
      <c r="J130" s="91"/>
      <c r="K130" s="91"/>
    </row>
    <row r="131" ht="14.25" customHeight="1" spans="3:11">
      <c r="C131" s="91"/>
      <c r="D131" s="91"/>
      <c r="E131" s="91"/>
      <c r="F131" s="91"/>
      <c r="G131" s="91"/>
      <c r="H131" s="91"/>
      <c r="I131" s="91"/>
      <c r="J131" s="91"/>
      <c r="K131" s="91"/>
    </row>
    <row r="132" ht="14.25" customHeight="1" spans="3:11">
      <c r="C132" s="91"/>
      <c r="D132" s="91"/>
      <c r="E132" s="91"/>
      <c r="F132" s="91"/>
      <c r="G132" s="91"/>
      <c r="H132" s="91"/>
      <c r="I132" s="91"/>
      <c r="J132" s="91"/>
      <c r="K132" s="91"/>
    </row>
    <row r="133" ht="14.25" customHeight="1" spans="3:11">
      <c r="C133" s="91"/>
      <c r="D133" s="91"/>
      <c r="E133" s="91"/>
      <c r="F133" s="91"/>
      <c r="G133" s="91"/>
      <c r="H133" s="91"/>
      <c r="I133" s="91"/>
      <c r="J133" s="91"/>
      <c r="K133" s="91"/>
    </row>
    <row r="134" ht="14.25" customHeight="1" spans="3:11">
      <c r="C134" s="91"/>
      <c r="D134" s="91"/>
      <c r="E134" s="91"/>
      <c r="F134" s="91"/>
      <c r="G134" s="91"/>
      <c r="H134" s="91"/>
      <c r="I134" s="91"/>
      <c r="J134" s="91"/>
      <c r="K134" s="91"/>
    </row>
    <row r="135" ht="14.25" customHeight="1" spans="3:11">
      <c r="C135" s="91"/>
      <c r="D135" s="91"/>
      <c r="E135" s="91"/>
      <c r="F135" s="91"/>
      <c r="G135" s="91"/>
      <c r="H135" s="91"/>
      <c r="I135" s="91"/>
      <c r="J135" s="91"/>
      <c r="K135" s="91"/>
    </row>
    <row r="136" ht="14.25" customHeight="1" spans="3:11">
      <c r="C136" s="91"/>
      <c r="D136" s="91"/>
      <c r="E136" s="91"/>
      <c r="F136" s="91"/>
      <c r="G136" s="91"/>
      <c r="H136" s="91"/>
      <c r="I136" s="91"/>
      <c r="J136" s="91"/>
      <c r="K136" s="91"/>
    </row>
    <row r="137" ht="14.25" customHeight="1" spans="3:11">
      <c r="C137" s="91"/>
      <c r="D137" s="91"/>
      <c r="E137" s="91"/>
      <c r="F137" s="91"/>
      <c r="G137" s="91"/>
      <c r="H137" s="91"/>
      <c r="I137" s="91"/>
      <c r="J137" s="91"/>
      <c r="K137" s="91"/>
    </row>
    <row r="138" ht="14.25" customHeight="1" spans="3:11">
      <c r="C138" s="91"/>
      <c r="D138" s="91"/>
      <c r="E138" s="91"/>
      <c r="F138" s="91"/>
      <c r="G138" s="91"/>
      <c r="H138" s="91"/>
      <c r="I138" s="91"/>
      <c r="J138" s="91"/>
      <c r="K138" s="91"/>
    </row>
    <row r="139" ht="14.25" customHeight="1" spans="3:11">
      <c r="C139" s="91"/>
      <c r="D139" s="91"/>
      <c r="E139" s="91"/>
      <c r="F139" s="91"/>
      <c r="G139" s="91"/>
      <c r="H139" s="91"/>
      <c r="I139" s="91"/>
      <c r="J139" s="91"/>
      <c r="K139" s="91"/>
    </row>
    <row r="140" ht="14.25" customHeight="1" spans="3:11">
      <c r="C140" s="91"/>
      <c r="D140" s="91"/>
      <c r="E140" s="91"/>
      <c r="F140" s="91"/>
      <c r="G140" s="91"/>
      <c r="H140" s="91"/>
      <c r="I140" s="91"/>
      <c r="J140" s="91"/>
      <c r="K140" s="91"/>
    </row>
    <row r="141" ht="14.25" customHeight="1" spans="3:11">
      <c r="C141" s="91"/>
      <c r="D141" s="91"/>
      <c r="E141" s="91"/>
      <c r="F141" s="91"/>
      <c r="G141" s="91"/>
      <c r="H141" s="91"/>
      <c r="I141" s="91"/>
      <c r="J141" s="91"/>
      <c r="K141" s="91"/>
    </row>
    <row r="142" ht="14.25" customHeight="1" spans="3:11">
      <c r="C142" s="91"/>
      <c r="D142" s="91"/>
      <c r="E142" s="91"/>
      <c r="F142" s="91"/>
      <c r="G142" s="91"/>
      <c r="H142" s="91"/>
      <c r="I142" s="91"/>
      <c r="J142" s="91"/>
      <c r="K142" s="91"/>
    </row>
    <row r="143" ht="14.25" customHeight="1" spans="3:11">
      <c r="C143" s="91"/>
      <c r="D143" s="91"/>
      <c r="E143" s="91"/>
      <c r="F143" s="91"/>
      <c r="G143" s="91"/>
      <c r="H143" s="91"/>
      <c r="I143" s="91"/>
      <c r="J143" s="91"/>
      <c r="K143" s="91"/>
    </row>
    <row r="144" ht="14.25" customHeight="1" spans="3:11">
      <c r="C144" s="91"/>
      <c r="D144" s="91"/>
      <c r="E144" s="91"/>
      <c r="F144" s="91"/>
      <c r="G144" s="91"/>
      <c r="H144" s="91"/>
      <c r="I144" s="91"/>
      <c r="J144" s="91"/>
      <c r="K144" s="91"/>
    </row>
    <row r="145" ht="14.25" customHeight="1" spans="3:11">
      <c r="C145" s="91"/>
      <c r="D145" s="91"/>
      <c r="E145" s="91"/>
      <c r="F145" s="91"/>
      <c r="G145" s="91"/>
      <c r="H145" s="91"/>
      <c r="I145" s="91"/>
      <c r="J145" s="91"/>
      <c r="K145" s="91"/>
    </row>
    <row r="146" ht="14.25" customHeight="1" spans="3:11">
      <c r="C146" s="91"/>
      <c r="D146" s="91"/>
      <c r="E146" s="91"/>
      <c r="F146" s="91"/>
      <c r="G146" s="91"/>
      <c r="H146" s="91"/>
      <c r="I146" s="91"/>
      <c r="J146" s="91"/>
      <c r="K146" s="91"/>
    </row>
    <row r="147" ht="14.25" customHeight="1" spans="3:11">
      <c r="C147" s="91"/>
      <c r="D147" s="91"/>
      <c r="E147" s="91"/>
      <c r="F147" s="91"/>
      <c r="G147" s="91"/>
      <c r="H147" s="91"/>
      <c r="I147" s="91"/>
      <c r="J147" s="91"/>
      <c r="K147" s="91"/>
    </row>
    <row r="148" ht="14.25" customHeight="1" spans="3:11">
      <c r="C148" s="91"/>
      <c r="D148" s="91"/>
      <c r="E148" s="91"/>
      <c r="F148" s="91"/>
      <c r="G148" s="91"/>
      <c r="H148" s="91"/>
      <c r="I148" s="91"/>
      <c r="J148" s="91"/>
      <c r="K148" s="91"/>
    </row>
    <row r="149" ht="14.25" customHeight="1" spans="3:11">
      <c r="C149" s="91"/>
      <c r="D149" s="91"/>
      <c r="E149" s="91"/>
      <c r="F149" s="91"/>
      <c r="G149" s="91"/>
      <c r="H149" s="91"/>
      <c r="I149" s="91"/>
      <c r="J149" s="91"/>
      <c r="K149" s="91"/>
    </row>
    <row r="150" ht="14.25" customHeight="1" spans="3:11">
      <c r="C150" s="91"/>
      <c r="D150" s="91"/>
      <c r="E150" s="91"/>
      <c r="F150" s="91"/>
      <c r="G150" s="91"/>
      <c r="H150" s="91"/>
      <c r="I150" s="91"/>
      <c r="J150" s="91"/>
      <c r="K150" s="91"/>
    </row>
    <row r="151" ht="14.25" customHeight="1" spans="3:11">
      <c r="C151" s="91"/>
      <c r="D151" s="91"/>
      <c r="E151" s="91"/>
      <c r="F151" s="91"/>
      <c r="G151" s="91"/>
      <c r="H151" s="91"/>
      <c r="I151" s="91"/>
      <c r="J151" s="91"/>
      <c r="K151" s="91"/>
    </row>
    <row r="152" ht="14.25" customHeight="1" spans="3:11">
      <c r="C152" s="91"/>
      <c r="D152" s="91"/>
      <c r="E152" s="91"/>
      <c r="F152" s="91"/>
      <c r="G152" s="91"/>
      <c r="H152" s="91"/>
      <c r="I152" s="91"/>
      <c r="J152" s="91"/>
      <c r="K152" s="91"/>
    </row>
    <row r="153" ht="14.25" customHeight="1" spans="3:11">
      <c r="C153" s="91"/>
      <c r="D153" s="91"/>
      <c r="E153" s="91"/>
      <c r="F153" s="91"/>
      <c r="G153" s="91"/>
      <c r="H153" s="91"/>
      <c r="I153" s="91"/>
      <c r="J153" s="91"/>
      <c r="K153" s="91"/>
    </row>
    <row r="154" ht="14.25" customHeight="1" spans="3:11">
      <c r="C154" s="91"/>
      <c r="D154" s="91"/>
      <c r="E154" s="91"/>
      <c r="F154" s="91"/>
      <c r="G154" s="91"/>
      <c r="H154" s="91"/>
      <c r="I154" s="91"/>
      <c r="J154" s="91"/>
      <c r="K154" s="91"/>
    </row>
    <row r="155" ht="14.25" customHeight="1" spans="3:11">
      <c r="C155" s="91"/>
      <c r="D155" s="91"/>
      <c r="E155" s="91"/>
      <c r="F155" s="91"/>
      <c r="G155" s="91"/>
      <c r="H155" s="91"/>
      <c r="I155" s="91"/>
      <c r="J155" s="91"/>
      <c r="K155" s="91"/>
    </row>
    <row r="156" ht="14.25" customHeight="1" spans="3:11">
      <c r="C156" s="91"/>
      <c r="D156" s="91"/>
      <c r="E156" s="91"/>
      <c r="F156" s="91"/>
      <c r="G156" s="91"/>
      <c r="H156" s="91"/>
      <c r="I156" s="91"/>
      <c r="J156" s="91"/>
      <c r="K156" s="91"/>
    </row>
    <row r="157" ht="14.25" customHeight="1" spans="3:11">
      <c r="C157" s="91"/>
      <c r="D157" s="91"/>
      <c r="E157" s="91"/>
      <c r="F157" s="91"/>
      <c r="G157" s="91"/>
      <c r="H157" s="91"/>
      <c r="I157" s="91"/>
      <c r="J157" s="91"/>
      <c r="K157" s="91"/>
    </row>
    <row r="158" ht="14.25" customHeight="1" spans="3:11">
      <c r="C158" s="91"/>
      <c r="D158" s="91"/>
      <c r="E158" s="91"/>
      <c r="F158" s="91"/>
      <c r="G158" s="91"/>
      <c r="H158" s="91"/>
      <c r="I158" s="91"/>
      <c r="J158" s="91"/>
      <c r="K158" s="91"/>
    </row>
    <row r="159" ht="14.25" customHeight="1" spans="3:11">
      <c r="C159" s="91"/>
      <c r="D159" s="91"/>
      <c r="E159" s="91"/>
      <c r="F159" s="91"/>
      <c r="G159" s="91"/>
      <c r="H159" s="91"/>
      <c r="I159" s="91"/>
      <c r="J159" s="91"/>
      <c r="K159" s="91"/>
    </row>
    <row r="160" ht="14.25" customHeight="1" spans="3:11">
      <c r="C160" s="91"/>
      <c r="D160" s="91"/>
      <c r="E160" s="91"/>
      <c r="F160" s="91"/>
      <c r="G160" s="91"/>
      <c r="H160" s="91"/>
      <c r="I160" s="91"/>
      <c r="J160" s="91"/>
      <c r="K160" s="91"/>
    </row>
    <row r="161" ht="14.25" customHeight="1" spans="3:11">
      <c r="C161" s="91"/>
      <c r="D161" s="91"/>
      <c r="E161" s="91"/>
      <c r="F161" s="91"/>
      <c r="G161" s="91"/>
      <c r="H161" s="91"/>
      <c r="I161" s="91"/>
      <c r="J161" s="91"/>
      <c r="K161" s="91"/>
    </row>
    <row r="162" ht="14.25" customHeight="1" spans="3:11">
      <c r="C162" s="91"/>
      <c r="D162" s="91"/>
      <c r="E162" s="91"/>
      <c r="F162" s="91"/>
      <c r="G162" s="91"/>
      <c r="H162" s="91"/>
      <c r="I162" s="91"/>
      <c r="J162" s="91"/>
      <c r="K162" s="91"/>
    </row>
    <row r="163" ht="14.25" customHeight="1" spans="3:11">
      <c r="C163" s="91"/>
      <c r="D163" s="91"/>
      <c r="E163" s="91"/>
      <c r="F163" s="91"/>
      <c r="G163" s="91"/>
      <c r="H163" s="91"/>
      <c r="I163" s="91"/>
      <c r="J163" s="91"/>
      <c r="K163" s="91"/>
    </row>
    <row r="164" ht="14.25" customHeight="1" spans="3:11">
      <c r="C164" s="91"/>
      <c r="D164" s="91"/>
      <c r="E164" s="91"/>
      <c r="F164" s="91"/>
      <c r="G164" s="91"/>
      <c r="H164" s="91"/>
      <c r="I164" s="91"/>
      <c r="J164" s="91"/>
      <c r="K164" s="91"/>
    </row>
    <row r="165" ht="14.25" customHeight="1" spans="3:11">
      <c r="C165" s="91"/>
      <c r="D165" s="91"/>
      <c r="E165" s="91"/>
      <c r="F165" s="91"/>
      <c r="G165" s="91"/>
      <c r="H165" s="91"/>
      <c r="I165" s="91"/>
      <c r="J165" s="91"/>
      <c r="K165" s="91"/>
    </row>
    <row r="166" ht="14.25" customHeight="1" spans="3:11">
      <c r="C166" s="91"/>
      <c r="D166" s="91"/>
      <c r="E166" s="91"/>
      <c r="F166" s="91"/>
      <c r="G166" s="91"/>
      <c r="H166" s="91"/>
      <c r="I166" s="91"/>
      <c r="J166" s="91"/>
      <c r="K166" s="91"/>
    </row>
    <row r="167" ht="14.25" customHeight="1" spans="3:11">
      <c r="C167" s="91"/>
      <c r="D167" s="91"/>
      <c r="E167" s="91"/>
      <c r="F167" s="91"/>
      <c r="G167" s="91"/>
      <c r="H167" s="91"/>
      <c r="I167" s="91"/>
      <c r="J167" s="91"/>
      <c r="K167" s="91"/>
    </row>
    <row r="168" ht="14.25" customHeight="1" spans="3:11">
      <c r="C168" s="91"/>
      <c r="D168" s="91"/>
      <c r="E168" s="91"/>
      <c r="F168" s="91"/>
      <c r="G168" s="91"/>
      <c r="H168" s="91"/>
      <c r="I168" s="91"/>
      <c r="J168" s="91"/>
      <c r="K168" s="91"/>
    </row>
    <row r="169" ht="14.25" customHeight="1" spans="3:11">
      <c r="C169" s="91"/>
      <c r="D169" s="91"/>
      <c r="E169" s="91"/>
      <c r="F169" s="91"/>
      <c r="G169" s="91"/>
      <c r="H169" s="91"/>
      <c r="I169" s="91"/>
      <c r="J169" s="91"/>
      <c r="K169" s="91"/>
    </row>
    <row r="170" ht="14.25" customHeight="1" spans="3:11">
      <c r="C170" s="91"/>
      <c r="D170" s="91"/>
      <c r="E170" s="91"/>
      <c r="F170" s="91"/>
      <c r="G170" s="91"/>
      <c r="H170" s="91"/>
      <c r="I170" s="91"/>
      <c r="J170" s="91"/>
      <c r="K170" s="91"/>
    </row>
    <row r="171" ht="14.25" customHeight="1" spans="3:11">
      <c r="C171" s="91"/>
      <c r="D171" s="91"/>
      <c r="E171" s="91"/>
      <c r="F171" s="91"/>
      <c r="G171" s="91"/>
      <c r="H171" s="91"/>
      <c r="I171" s="91"/>
      <c r="J171" s="91"/>
      <c r="K171" s="91"/>
    </row>
    <row r="172" ht="14.25" customHeight="1" spans="3:11">
      <c r="C172" s="91"/>
      <c r="D172" s="91"/>
      <c r="E172" s="91"/>
      <c r="F172" s="91"/>
      <c r="G172" s="91"/>
      <c r="H172" s="91"/>
      <c r="I172" s="91"/>
      <c r="J172" s="91"/>
      <c r="K172" s="91"/>
    </row>
    <row r="173" ht="14.25" customHeight="1" spans="3:11">
      <c r="C173" s="91"/>
      <c r="D173" s="91"/>
      <c r="E173" s="91"/>
      <c r="F173" s="91"/>
      <c r="G173" s="91"/>
      <c r="H173" s="91"/>
      <c r="I173" s="91"/>
      <c r="J173" s="91"/>
      <c r="K173" s="91"/>
    </row>
    <row r="174" ht="14.25" customHeight="1" spans="3:11">
      <c r="C174" s="91"/>
      <c r="D174" s="91"/>
      <c r="E174" s="91"/>
      <c r="F174" s="91"/>
      <c r="G174" s="91"/>
      <c r="H174" s="91"/>
      <c r="I174" s="91"/>
      <c r="J174" s="91"/>
      <c r="K174" s="91"/>
    </row>
    <row r="175" ht="14.25" customHeight="1" spans="3:11">
      <c r="C175" s="91"/>
      <c r="D175" s="91"/>
      <c r="E175" s="91"/>
      <c r="F175" s="91"/>
      <c r="G175" s="91"/>
      <c r="H175" s="91"/>
      <c r="I175" s="91"/>
      <c r="J175" s="91"/>
      <c r="K175" s="91"/>
    </row>
    <row r="176" ht="14.25" customHeight="1" spans="3:11">
      <c r="C176" s="91"/>
      <c r="D176" s="91"/>
      <c r="E176" s="91"/>
      <c r="F176" s="91"/>
      <c r="G176" s="91"/>
      <c r="H176" s="91"/>
      <c r="I176" s="91"/>
      <c r="J176" s="91"/>
      <c r="K176" s="91"/>
    </row>
    <row r="177" ht="14.25" customHeight="1" spans="3:11">
      <c r="C177" s="91"/>
      <c r="D177" s="91"/>
      <c r="E177" s="91"/>
      <c r="F177" s="91"/>
      <c r="G177" s="91"/>
      <c r="H177" s="91"/>
      <c r="I177" s="91"/>
      <c r="J177" s="91"/>
      <c r="K177" s="91"/>
    </row>
    <row r="178" ht="14.25" customHeight="1" spans="3:11">
      <c r="C178" s="91"/>
      <c r="D178" s="91"/>
      <c r="E178" s="91"/>
      <c r="F178" s="91"/>
      <c r="G178" s="91"/>
      <c r="H178" s="91"/>
      <c r="I178" s="91"/>
      <c r="J178" s="91"/>
      <c r="K178" s="91"/>
    </row>
    <row r="179" ht="14.25" customHeight="1" spans="3:11">
      <c r="C179" s="91"/>
      <c r="D179" s="91"/>
      <c r="E179" s="91"/>
      <c r="F179" s="91"/>
      <c r="G179" s="91"/>
      <c r="H179" s="91"/>
      <c r="I179" s="91"/>
      <c r="J179" s="91"/>
      <c r="K179" s="91"/>
    </row>
    <row r="180" ht="14.25" customHeight="1" spans="3:11">
      <c r="C180" s="91"/>
      <c r="D180" s="91"/>
      <c r="E180" s="91"/>
      <c r="F180" s="91"/>
      <c r="G180" s="91"/>
      <c r="H180" s="91"/>
      <c r="I180" s="91"/>
      <c r="J180" s="91"/>
      <c r="K180" s="91"/>
    </row>
    <row r="181" ht="14.25" customHeight="1" spans="3:11">
      <c r="C181" s="91"/>
      <c r="D181" s="91"/>
      <c r="E181" s="91"/>
      <c r="F181" s="91"/>
      <c r="G181" s="91"/>
      <c r="H181" s="91"/>
      <c r="I181" s="91"/>
      <c r="J181" s="91"/>
      <c r="K181" s="91"/>
    </row>
    <row r="182" ht="14.25" customHeight="1" spans="3:11">
      <c r="C182" s="91"/>
      <c r="D182" s="91"/>
      <c r="E182" s="91"/>
      <c r="F182" s="91"/>
      <c r="G182" s="91"/>
      <c r="H182" s="91"/>
      <c r="I182" s="91"/>
      <c r="J182" s="91"/>
      <c r="K182" s="91"/>
    </row>
    <row r="183" ht="14.25" customHeight="1" spans="3:11">
      <c r="C183" s="91"/>
      <c r="D183" s="91"/>
      <c r="E183" s="91"/>
      <c r="F183" s="91"/>
      <c r="G183" s="91"/>
      <c r="H183" s="91"/>
      <c r="I183" s="91"/>
      <c r="J183" s="91"/>
      <c r="K183" s="91"/>
    </row>
    <row r="184" ht="14.25" customHeight="1" spans="3:11">
      <c r="C184" s="91"/>
      <c r="D184" s="91"/>
      <c r="E184" s="91"/>
      <c r="F184" s="91"/>
      <c r="G184" s="91"/>
      <c r="H184" s="91"/>
      <c r="I184" s="91"/>
      <c r="J184" s="91"/>
      <c r="K184" s="91"/>
    </row>
    <row r="185" ht="14.25" customHeight="1" spans="3:11">
      <c r="C185" s="91"/>
      <c r="D185" s="91"/>
      <c r="E185" s="91"/>
      <c r="F185" s="91"/>
      <c r="G185" s="91"/>
      <c r="H185" s="91"/>
      <c r="I185" s="91"/>
      <c r="J185" s="91"/>
      <c r="K185" s="91"/>
    </row>
    <row r="186" ht="14.25" customHeight="1" spans="3:11">
      <c r="C186" s="91"/>
      <c r="D186" s="91"/>
      <c r="E186" s="91"/>
      <c r="F186" s="91"/>
      <c r="G186" s="91"/>
      <c r="H186" s="91"/>
      <c r="I186" s="91"/>
      <c r="J186" s="91"/>
      <c r="K186" s="91"/>
    </row>
    <row r="187" ht="14.25" customHeight="1" spans="3:11">
      <c r="C187" s="91"/>
      <c r="D187" s="91"/>
      <c r="E187" s="91"/>
      <c r="F187" s="91"/>
      <c r="G187" s="91"/>
      <c r="H187" s="91"/>
      <c r="I187" s="91"/>
      <c r="J187" s="91"/>
      <c r="K187" s="91"/>
    </row>
    <row r="188" ht="14.25" customHeight="1" spans="3:11">
      <c r="C188" s="91"/>
      <c r="D188" s="91"/>
      <c r="E188" s="91"/>
      <c r="F188" s="91"/>
      <c r="G188" s="91"/>
      <c r="H188" s="91"/>
      <c r="I188" s="91"/>
      <c r="J188" s="91"/>
      <c r="K188" s="91"/>
    </row>
    <row r="189" ht="14.25" customHeight="1" spans="3:11">
      <c r="C189" s="91"/>
      <c r="D189" s="91"/>
      <c r="E189" s="91"/>
      <c r="F189" s="91"/>
      <c r="G189" s="91"/>
      <c r="H189" s="91"/>
      <c r="I189" s="91"/>
      <c r="J189" s="91"/>
      <c r="K189" s="91"/>
    </row>
    <row r="190" ht="14.25" customHeight="1" spans="3:11">
      <c r="C190" s="91"/>
      <c r="D190" s="91"/>
      <c r="E190" s="91"/>
      <c r="F190" s="91"/>
      <c r="G190" s="91"/>
      <c r="H190" s="91"/>
      <c r="I190" s="91"/>
      <c r="J190" s="91"/>
      <c r="K190" s="91"/>
    </row>
    <row r="191" ht="14.25" customHeight="1" spans="3:11">
      <c r="C191" s="91"/>
      <c r="D191" s="91"/>
      <c r="E191" s="91"/>
      <c r="F191" s="91"/>
      <c r="G191" s="91"/>
      <c r="H191" s="91"/>
      <c r="I191" s="91"/>
      <c r="J191" s="91"/>
      <c r="K191" s="91"/>
    </row>
    <row r="192" ht="14.25" customHeight="1" spans="3:11">
      <c r="C192" s="91"/>
      <c r="D192" s="91"/>
      <c r="E192" s="91"/>
      <c r="F192" s="91"/>
      <c r="G192" s="91"/>
      <c r="H192" s="91"/>
      <c r="I192" s="91"/>
      <c r="J192" s="91"/>
      <c r="K192" s="91"/>
    </row>
    <row r="193" ht="14.25" customHeight="1" spans="3:11">
      <c r="C193" s="91"/>
      <c r="D193" s="91"/>
      <c r="E193" s="91"/>
      <c r="F193" s="91"/>
      <c r="G193" s="91"/>
      <c r="H193" s="91"/>
      <c r="I193" s="91"/>
      <c r="J193" s="91"/>
      <c r="K193" s="91"/>
    </row>
    <row r="194" ht="14.25" customHeight="1" spans="3:11">
      <c r="C194" s="91"/>
      <c r="D194" s="91"/>
      <c r="E194" s="91"/>
      <c r="F194" s="91"/>
      <c r="G194" s="91"/>
      <c r="H194" s="91"/>
      <c r="I194" s="91"/>
      <c r="J194" s="91"/>
      <c r="K194" s="91"/>
    </row>
    <row r="195" ht="14.25" customHeight="1" spans="3:11">
      <c r="C195" s="91"/>
      <c r="D195" s="91"/>
      <c r="E195" s="91"/>
      <c r="F195" s="91"/>
      <c r="G195" s="91"/>
      <c r="H195" s="91"/>
      <c r="I195" s="91"/>
      <c r="J195" s="91"/>
      <c r="K195" s="91"/>
    </row>
    <row r="196" ht="14.25" customHeight="1" spans="3:11">
      <c r="C196" s="91"/>
      <c r="D196" s="91"/>
      <c r="E196" s="91"/>
      <c r="F196" s="91"/>
      <c r="G196" s="91"/>
      <c r="H196" s="91"/>
      <c r="I196" s="91"/>
      <c r="J196" s="91"/>
      <c r="K196" s="91"/>
    </row>
    <row r="197" ht="14.25" customHeight="1" spans="3:11">
      <c r="C197" s="91"/>
      <c r="D197" s="91"/>
      <c r="E197" s="91"/>
      <c r="F197" s="91"/>
      <c r="G197" s="91"/>
      <c r="H197" s="91"/>
      <c r="I197" s="91"/>
      <c r="J197" s="91"/>
      <c r="K197" s="91"/>
    </row>
    <row r="198" ht="14.25" customHeight="1" spans="3:11">
      <c r="C198" s="91"/>
      <c r="D198" s="91"/>
      <c r="E198" s="91"/>
      <c r="F198" s="91"/>
      <c r="G198" s="91"/>
      <c r="H198" s="91"/>
      <c r="I198" s="91"/>
      <c r="J198" s="91"/>
      <c r="K198" s="91"/>
    </row>
    <row r="199" ht="14.25" customHeight="1" spans="3:11">
      <c r="C199" s="91"/>
      <c r="D199" s="91"/>
      <c r="E199" s="91"/>
      <c r="F199" s="91"/>
      <c r="G199" s="91"/>
      <c r="H199" s="91"/>
      <c r="I199" s="91"/>
      <c r="J199" s="91"/>
      <c r="K199" s="91"/>
    </row>
    <row r="200" ht="14.25" customHeight="1" spans="3:11">
      <c r="C200" s="91"/>
      <c r="D200" s="91"/>
      <c r="E200" s="91"/>
      <c r="F200" s="91"/>
      <c r="G200" s="91"/>
      <c r="H200" s="91"/>
      <c r="I200" s="91"/>
      <c r="J200" s="91"/>
      <c r="K200" s="91"/>
    </row>
    <row r="201" ht="14.25" customHeight="1" spans="3:11">
      <c r="C201" s="91"/>
      <c r="D201" s="91"/>
      <c r="E201" s="91"/>
      <c r="F201" s="91"/>
      <c r="G201" s="91"/>
      <c r="H201" s="91"/>
      <c r="I201" s="91"/>
      <c r="J201" s="91"/>
      <c r="K201" s="91"/>
    </row>
    <row r="202" ht="14.25" customHeight="1" spans="3:11">
      <c r="C202" s="91"/>
      <c r="D202" s="91"/>
      <c r="E202" s="91"/>
      <c r="F202" s="91"/>
      <c r="G202" s="91"/>
      <c r="H202" s="91"/>
      <c r="I202" s="91"/>
      <c r="J202" s="91"/>
      <c r="K202" s="91"/>
    </row>
    <row r="203" ht="14.25" customHeight="1" spans="3:11">
      <c r="C203" s="91"/>
      <c r="D203" s="91"/>
      <c r="E203" s="91"/>
      <c r="F203" s="91"/>
      <c r="G203" s="91"/>
      <c r="H203" s="91"/>
      <c r="I203" s="91"/>
      <c r="J203" s="91"/>
      <c r="K203" s="91"/>
    </row>
    <row r="204" ht="14.25" customHeight="1" spans="3:11">
      <c r="C204" s="91"/>
      <c r="D204" s="91"/>
      <c r="E204" s="91"/>
      <c r="F204" s="91"/>
      <c r="G204" s="91"/>
      <c r="H204" s="91"/>
      <c r="I204" s="91"/>
      <c r="J204" s="91"/>
      <c r="K204" s="91"/>
    </row>
    <row r="205" ht="14.25" customHeight="1" spans="3:11">
      <c r="C205" s="91"/>
      <c r="D205" s="91"/>
      <c r="E205" s="91"/>
      <c r="F205" s="91"/>
      <c r="G205" s="91"/>
      <c r="H205" s="91"/>
      <c r="I205" s="91"/>
      <c r="J205" s="91"/>
      <c r="K205" s="91"/>
    </row>
    <row r="206" ht="14.25" customHeight="1" spans="3:11">
      <c r="C206" s="91"/>
      <c r="D206" s="91"/>
      <c r="E206" s="91"/>
      <c r="F206" s="91"/>
      <c r="G206" s="91"/>
      <c r="H206" s="91"/>
      <c r="I206" s="91"/>
      <c r="J206" s="91"/>
      <c r="K206" s="91"/>
    </row>
    <row r="207" ht="14.25" customHeight="1" spans="3:11">
      <c r="C207" s="91"/>
      <c r="D207" s="91"/>
      <c r="E207" s="91"/>
      <c r="F207" s="91"/>
      <c r="G207" s="91"/>
      <c r="H207" s="91"/>
      <c r="I207" s="91"/>
      <c r="J207" s="91"/>
      <c r="K207" s="91"/>
    </row>
    <row r="208" ht="14.25" customHeight="1" spans="3:11">
      <c r="C208" s="91"/>
      <c r="D208" s="91"/>
      <c r="E208" s="91"/>
      <c r="F208" s="91"/>
      <c r="G208" s="91"/>
      <c r="H208" s="91"/>
      <c r="I208" s="91"/>
      <c r="J208" s="91"/>
      <c r="K208" s="91"/>
    </row>
    <row r="209" ht="14.25" customHeight="1" spans="3:11">
      <c r="C209" s="91"/>
      <c r="D209" s="91"/>
      <c r="E209" s="91"/>
      <c r="F209" s="91"/>
      <c r="G209" s="91"/>
      <c r="H209" s="91"/>
      <c r="I209" s="91"/>
      <c r="J209" s="91"/>
      <c r="K209" s="91"/>
    </row>
    <row r="210" ht="14.25" customHeight="1" spans="3:11">
      <c r="C210" s="91"/>
      <c r="D210" s="91"/>
      <c r="E210" s="91"/>
      <c r="F210" s="91"/>
      <c r="G210" s="91"/>
      <c r="H210" s="91"/>
      <c r="I210" s="91"/>
      <c r="J210" s="91"/>
      <c r="K210" s="91"/>
    </row>
    <row r="211" ht="14.25" customHeight="1" spans="3:11">
      <c r="C211" s="91"/>
      <c r="D211" s="91"/>
      <c r="E211" s="91"/>
      <c r="F211" s="91"/>
      <c r="G211" s="91"/>
      <c r="H211" s="91"/>
      <c r="I211" s="91"/>
      <c r="J211" s="91"/>
      <c r="K211" s="91"/>
    </row>
    <row r="212" ht="14.25" customHeight="1" spans="3:11">
      <c r="C212" s="91"/>
      <c r="D212" s="91"/>
      <c r="E212" s="91"/>
      <c r="F212" s="91"/>
      <c r="G212" s="91"/>
      <c r="H212" s="91"/>
      <c r="I212" s="91"/>
      <c r="J212" s="91"/>
      <c r="K212" s="91"/>
    </row>
    <row r="213" ht="14.25" customHeight="1" spans="3:11">
      <c r="C213" s="91"/>
      <c r="D213" s="91"/>
      <c r="E213" s="91"/>
      <c r="F213" s="91"/>
      <c r="G213" s="91"/>
      <c r="H213" s="91"/>
      <c r="I213" s="91"/>
      <c r="J213" s="91"/>
      <c r="K213" s="91"/>
    </row>
    <row r="214" ht="14.25" customHeight="1" spans="3:11">
      <c r="C214" s="91"/>
      <c r="D214" s="91"/>
      <c r="E214" s="91"/>
      <c r="F214" s="91"/>
      <c r="G214" s="91"/>
      <c r="H214" s="91"/>
      <c r="I214" s="91"/>
      <c r="J214" s="91"/>
      <c r="K214" s="91"/>
    </row>
    <row r="215" ht="14.25" customHeight="1" spans="3:11">
      <c r="C215" s="91"/>
      <c r="D215" s="91"/>
      <c r="E215" s="91"/>
      <c r="F215" s="91"/>
      <c r="G215" s="91"/>
      <c r="H215" s="91"/>
      <c r="I215" s="91"/>
      <c r="J215" s="91"/>
      <c r="K215" s="91"/>
    </row>
    <row r="216" ht="14.25" customHeight="1" spans="3:11">
      <c r="C216" s="91"/>
      <c r="D216" s="91"/>
      <c r="E216" s="91"/>
      <c r="F216" s="91"/>
      <c r="G216" s="91"/>
      <c r="H216" s="91"/>
      <c r="I216" s="91"/>
      <c r="J216" s="91"/>
      <c r="K216" s="91"/>
    </row>
    <row r="217" ht="14.25" customHeight="1" spans="3:11">
      <c r="C217" s="91"/>
      <c r="D217" s="91"/>
      <c r="E217" s="91"/>
      <c r="F217" s="91"/>
      <c r="G217" s="91"/>
      <c r="H217" s="91"/>
      <c r="I217" s="91"/>
      <c r="J217" s="91"/>
      <c r="K217" s="91"/>
    </row>
    <row r="218" ht="14.25" customHeight="1" spans="3:11">
      <c r="C218" s="91"/>
      <c r="D218" s="91"/>
      <c r="E218" s="91"/>
      <c r="F218" s="91"/>
      <c r="G218" s="91"/>
      <c r="H218" s="91"/>
      <c r="I218" s="91"/>
      <c r="J218" s="91"/>
      <c r="K218" s="91"/>
    </row>
    <row r="219" ht="14.25" customHeight="1" spans="3:11">
      <c r="C219" s="91"/>
      <c r="D219" s="91"/>
      <c r="E219" s="91"/>
      <c r="F219" s="91"/>
      <c r="G219" s="91"/>
      <c r="H219" s="91"/>
      <c r="I219" s="91"/>
      <c r="J219" s="91"/>
      <c r="K219" s="91"/>
    </row>
    <row r="220" ht="14.25" customHeight="1" spans="3:11">
      <c r="C220" s="91"/>
      <c r="D220" s="91"/>
      <c r="E220" s="91"/>
      <c r="F220" s="91"/>
      <c r="G220" s="91"/>
      <c r="H220" s="91"/>
      <c r="I220" s="91"/>
      <c r="J220" s="91"/>
      <c r="K220" s="91"/>
    </row>
    <row r="221" ht="14.25" customHeight="1" spans="3:11">
      <c r="C221" s="91"/>
      <c r="D221" s="91"/>
      <c r="E221" s="91"/>
      <c r="F221" s="91"/>
      <c r="G221" s="91"/>
      <c r="H221" s="91"/>
      <c r="I221" s="91"/>
      <c r="J221" s="91"/>
      <c r="K221" s="91"/>
    </row>
    <row r="222" ht="14.25" customHeight="1" spans="3:11">
      <c r="C222" s="91"/>
      <c r="D222" s="91"/>
      <c r="E222" s="91"/>
      <c r="F222" s="91"/>
      <c r="G222" s="91"/>
      <c r="H222" s="91"/>
      <c r="I222" s="91"/>
      <c r="J222" s="91"/>
      <c r="K222" s="91"/>
    </row>
    <row r="223" ht="14.25" customHeight="1" spans="3:11">
      <c r="C223" s="91"/>
      <c r="D223" s="91"/>
      <c r="E223" s="91"/>
      <c r="F223" s="91"/>
      <c r="G223" s="91"/>
      <c r="H223" s="91"/>
      <c r="I223" s="91"/>
      <c r="J223" s="91"/>
      <c r="K223" s="91"/>
    </row>
    <row r="224" ht="14.25" customHeight="1" spans="3:11">
      <c r="C224" s="91"/>
      <c r="D224" s="91"/>
      <c r="E224" s="91"/>
      <c r="F224" s="91"/>
      <c r="G224" s="91"/>
      <c r="H224" s="91"/>
      <c r="I224" s="91"/>
      <c r="J224" s="91"/>
      <c r="K224" s="91"/>
    </row>
    <row r="225" ht="14.25" customHeight="1" spans="3:11">
      <c r="C225" s="91"/>
      <c r="D225" s="91"/>
      <c r="E225" s="91"/>
      <c r="F225" s="91"/>
      <c r="G225" s="91"/>
      <c r="H225" s="91"/>
      <c r="I225" s="91"/>
      <c r="J225" s="91"/>
      <c r="K225" s="91"/>
    </row>
    <row r="226" ht="14.25" customHeight="1" spans="3:11">
      <c r="C226" s="91"/>
      <c r="D226" s="91"/>
      <c r="E226" s="91"/>
      <c r="F226" s="91"/>
      <c r="G226" s="91"/>
      <c r="H226" s="91"/>
      <c r="I226" s="91"/>
      <c r="J226" s="91"/>
      <c r="K226" s="91"/>
    </row>
    <row r="227" ht="14.25" customHeight="1" spans="3:11">
      <c r="C227" s="91"/>
      <c r="D227" s="91"/>
      <c r="E227" s="91"/>
      <c r="F227" s="91"/>
      <c r="G227" s="91"/>
      <c r="H227" s="91"/>
      <c r="I227" s="91"/>
      <c r="J227" s="91"/>
      <c r="K227" s="91"/>
    </row>
    <row r="228" ht="14.25" customHeight="1" spans="3:11">
      <c r="C228" s="91"/>
      <c r="D228" s="91"/>
      <c r="E228" s="91"/>
      <c r="F228" s="91"/>
      <c r="G228" s="91"/>
      <c r="H228" s="91"/>
      <c r="I228" s="91"/>
      <c r="J228" s="91"/>
      <c r="K228" s="91"/>
    </row>
    <row r="229" ht="14.25" customHeight="1" spans="3:11">
      <c r="C229" s="91"/>
      <c r="D229" s="91"/>
      <c r="E229" s="91"/>
      <c r="F229" s="91"/>
      <c r="G229" s="91"/>
      <c r="H229" s="91"/>
      <c r="I229" s="91"/>
      <c r="J229" s="91"/>
      <c r="K229" s="91"/>
    </row>
    <row r="230" ht="14.25" customHeight="1" spans="3:11">
      <c r="C230" s="91"/>
      <c r="D230" s="91"/>
      <c r="E230" s="91"/>
      <c r="F230" s="91"/>
      <c r="G230" s="91"/>
      <c r="H230" s="91"/>
      <c r="I230" s="91"/>
      <c r="J230" s="91"/>
      <c r="K230" s="91"/>
    </row>
    <row r="231" ht="14.25" customHeight="1" spans="3:11">
      <c r="C231" s="91"/>
      <c r="D231" s="91"/>
      <c r="E231" s="91"/>
      <c r="F231" s="91"/>
      <c r="G231" s="91"/>
      <c r="H231" s="91"/>
      <c r="I231" s="91"/>
      <c r="J231" s="91"/>
      <c r="K231" s="91"/>
    </row>
    <row r="232" ht="14.25" customHeight="1" spans="3:11">
      <c r="C232" s="91"/>
      <c r="D232" s="91"/>
      <c r="E232" s="91"/>
      <c r="F232" s="91"/>
      <c r="G232" s="91"/>
      <c r="H232" s="91"/>
      <c r="I232" s="91"/>
      <c r="J232" s="91"/>
      <c r="K232" s="91"/>
    </row>
    <row r="233" ht="14.25" customHeight="1" spans="3:11">
      <c r="C233" s="91"/>
      <c r="D233" s="91"/>
      <c r="E233" s="91"/>
      <c r="F233" s="91"/>
      <c r="G233" s="91"/>
      <c r="H233" s="91"/>
      <c r="I233" s="91"/>
      <c r="J233" s="91"/>
      <c r="K233" s="91"/>
    </row>
    <row r="234" ht="14.25" customHeight="1" spans="3:11">
      <c r="C234" s="91"/>
      <c r="D234" s="91"/>
      <c r="E234" s="91"/>
      <c r="F234" s="91"/>
      <c r="G234" s="91"/>
      <c r="H234" s="91"/>
      <c r="I234" s="91"/>
      <c r="J234" s="91"/>
      <c r="K234" s="91"/>
    </row>
    <row r="235" ht="14.25" customHeight="1" spans="3:11">
      <c r="C235" s="91"/>
      <c r="D235" s="91"/>
      <c r="E235" s="91"/>
      <c r="F235" s="91"/>
      <c r="G235" s="91"/>
      <c r="H235" s="91"/>
      <c r="I235" s="91"/>
      <c r="J235" s="91"/>
      <c r="K235" s="91"/>
    </row>
    <row r="236" ht="14.25" customHeight="1" spans="3:11">
      <c r="C236" s="91"/>
      <c r="D236" s="91"/>
      <c r="E236" s="91"/>
      <c r="F236" s="91"/>
      <c r="G236" s="91"/>
      <c r="H236" s="91"/>
      <c r="I236" s="91"/>
      <c r="J236" s="91"/>
      <c r="K236" s="91"/>
    </row>
    <row r="237" ht="14.25" customHeight="1" spans="3:11">
      <c r="C237" s="91"/>
      <c r="D237" s="91"/>
      <c r="E237" s="91"/>
      <c r="F237" s="91"/>
      <c r="G237" s="91"/>
      <c r="H237" s="91"/>
      <c r="I237" s="91"/>
      <c r="J237" s="91"/>
      <c r="K237" s="91"/>
    </row>
    <row r="238" ht="14.25" customHeight="1" spans="3:11">
      <c r="C238" s="91"/>
      <c r="D238" s="91"/>
      <c r="E238" s="91"/>
      <c r="F238" s="91"/>
      <c r="G238" s="91"/>
      <c r="H238" s="91"/>
      <c r="I238" s="91"/>
      <c r="J238" s="91"/>
      <c r="K238" s="91"/>
    </row>
    <row r="239" ht="14.25" customHeight="1" spans="3:11">
      <c r="C239" s="91"/>
      <c r="D239" s="91"/>
      <c r="E239" s="91"/>
      <c r="F239" s="91"/>
      <c r="G239" s="91"/>
      <c r="H239" s="91"/>
      <c r="I239" s="91"/>
      <c r="J239" s="91"/>
      <c r="K239" s="91"/>
    </row>
    <row r="240" ht="14.25" customHeight="1" spans="3:11">
      <c r="C240" s="91"/>
      <c r="D240" s="91"/>
      <c r="E240" s="91"/>
      <c r="F240" s="91"/>
      <c r="G240" s="91"/>
      <c r="H240" s="91"/>
      <c r="I240" s="91"/>
      <c r="J240" s="91"/>
      <c r="K240" s="91"/>
    </row>
    <row r="241" ht="14.25" customHeight="1" spans="3:11">
      <c r="C241" s="91"/>
      <c r="D241" s="91"/>
      <c r="E241" s="91"/>
      <c r="F241" s="91"/>
      <c r="G241" s="91"/>
      <c r="H241" s="91"/>
      <c r="I241" s="91"/>
      <c r="J241" s="91"/>
      <c r="K241" s="91"/>
    </row>
    <row r="242" ht="14.25" customHeight="1" spans="3:11">
      <c r="C242" s="91"/>
      <c r="D242" s="91"/>
      <c r="E242" s="91"/>
      <c r="F242" s="91"/>
      <c r="G242" s="91"/>
      <c r="H242" s="91"/>
      <c r="I242" s="91"/>
      <c r="J242" s="91"/>
      <c r="K242" s="91"/>
    </row>
    <row r="243" ht="14.25" customHeight="1" spans="3:11">
      <c r="C243" s="91"/>
      <c r="D243" s="91"/>
      <c r="E243" s="91"/>
      <c r="F243" s="91"/>
      <c r="G243" s="91"/>
      <c r="H243" s="91"/>
      <c r="I243" s="91"/>
      <c r="J243" s="91"/>
      <c r="K243" s="91"/>
    </row>
    <row r="244" ht="14.25" customHeight="1" spans="3:11">
      <c r="C244" s="91"/>
      <c r="D244" s="91"/>
      <c r="E244" s="91"/>
      <c r="F244" s="91"/>
      <c r="G244" s="91"/>
      <c r="H244" s="91"/>
      <c r="I244" s="91"/>
      <c r="J244" s="91"/>
      <c r="K244" s="91"/>
    </row>
    <row r="245" ht="14.25" customHeight="1" spans="3:11">
      <c r="C245" s="91"/>
      <c r="D245" s="91"/>
      <c r="E245" s="91"/>
      <c r="F245" s="91"/>
      <c r="G245" s="91"/>
      <c r="H245" s="91"/>
      <c r="I245" s="91"/>
      <c r="J245" s="91"/>
      <c r="K245" s="91"/>
    </row>
    <row r="246" ht="14.25" customHeight="1" spans="3:11">
      <c r="C246" s="91"/>
      <c r="D246" s="91"/>
      <c r="E246" s="91"/>
      <c r="F246" s="91"/>
      <c r="G246" s="91"/>
      <c r="H246" s="91"/>
      <c r="I246" s="91"/>
      <c r="J246" s="91"/>
      <c r="K246" s="91"/>
    </row>
    <row r="247" ht="14.25" customHeight="1" spans="3:11">
      <c r="C247" s="91"/>
      <c r="D247" s="91"/>
      <c r="E247" s="91"/>
      <c r="F247" s="91"/>
      <c r="G247" s="91"/>
      <c r="H247" s="91"/>
      <c r="I247" s="91"/>
      <c r="J247" s="91"/>
      <c r="K247" s="91"/>
    </row>
    <row r="248" ht="14.25" customHeight="1" spans="3:11">
      <c r="C248" s="91"/>
      <c r="D248" s="91"/>
      <c r="E248" s="91"/>
      <c r="F248" s="91"/>
      <c r="G248" s="91"/>
      <c r="H248" s="91"/>
      <c r="I248" s="91"/>
      <c r="J248" s="91"/>
      <c r="K248" s="91"/>
    </row>
    <row r="249" ht="14.25" customHeight="1" spans="3:11">
      <c r="C249" s="91"/>
      <c r="D249" s="91"/>
      <c r="E249" s="91"/>
      <c r="F249" s="91"/>
      <c r="G249" s="91"/>
      <c r="H249" s="91"/>
      <c r="I249" s="91"/>
      <c r="J249" s="91"/>
      <c r="K249" s="91"/>
    </row>
    <row r="250" ht="14.25" customHeight="1" spans="3:11">
      <c r="C250" s="91"/>
      <c r="D250" s="91"/>
      <c r="E250" s="91"/>
      <c r="F250" s="91"/>
      <c r="G250" s="91"/>
      <c r="H250" s="91"/>
      <c r="I250" s="91"/>
      <c r="J250" s="91"/>
      <c r="K250" s="91"/>
    </row>
    <row r="251" ht="14.25" customHeight="1" spans="3:11">
      <c r="C251" s="91"/>
      <c r="D251" s="91"/>
      <c r="E251" s="91"/>
      <c r="F251" s="91"/>
      <c r="G251" s="91"/>
      <c r="H251" s="91"/>
      <c r="I251" s="91"/>
      <c r="J251" s="91"/>
      <c r="K251" s="91"/>
    </row>
    <row r="252" ht="14.25" customHeight="1" spans="3:11">
      <c r="C252" s="91"/>
      <c r="D252" s="91"/>
      <c r="E252" s="91"/>
      <c r="F252" s="91"/>
      <c r="G252" s="91"/>
      <c r="H252" s="91"/>
      <c r="I252" s="91"/>
      <c r="J252" s="91"/>
      <c r="K252" s="91"/>
    </row>
    <row r="253" ht="14.25" customHeight="1" spans="3:11">
      <c r="C253" s="91"/>
      <c r="D253" s="91"/>
      <c r="E253" s="91"/>
      <c r="F253" s="91"/>
      <c r="G253" s="91"/>
      <c r="H253" s="91"/>
      <c r="I253" s="91"/>
      <c r="J253" s="91"/>
      <c r="K253" s="91"/>
    </row>
    <row r="254" ht="14.25" customHeight="1" spans="3:11">
      <c r="C254" s="91"/>
      <c r="D254" s="91"/>
      <c r="E254" s="91"/>
      <c r="F254" s="91"/>
      <c r="G254" s="91"/>
      <c r="H254" s="91"/>
      <c r="I254" s="91"/>
      <c r="J254" s="91"/>
      <c r="K254" s="91"/>
    </row>
    <row r="255" ht="14.25" customHeight="1" spans="3:11">
      <c r="C255" s="91"/>
      <c r="D255" s="91"/>
      <c r="E255" s="91"/>
      <c r="F255" s="91"/>
      <c r="G255" s="91"/>
      <c r="H255" s="91"/>
      <c r="I255" s="91"/>
      <c r="J255" s="91"/>
      <c r="K255" s="91"/>
    </row>
    <row r="256" ht="14.25" customHeight="1" spans="3:11">
      <c r="C256" s="91"/>
      <c r="D256" s="91"/>
      <c r="E256" s="91"/>
      <c r="F256" s="91"/>
      <c r="G256" s="91"/>
      <c r="H256" s="91"/>
      <c r="I256" s="91"/>
      <c r="J256" s="91"/>
      <c r="K256" s="91"/>
    </row>
    <row r="257" ht="14.25" customHeight="1" spans="3:11">
      <c r="C257" s="91"/>
      <c r="D257" s="91"/>
      <c r="E257" s="91"/>
      <c r="F257" s="91"/>
      <c r="G257" s="91"/>
      <c r="H257" s="91"/>
      <c r="I257" s="91"/>
      <c r="J257" s="91"/>
      <c r="K257" s="91"/>
    </row>
    <row r="258" ht="14.25" customHeight="1" spans="3:11">
      <c r="C258" s="91"/>
      <c r="D258" s="91"/>
      <c r="E258" s="91"/>
      <c r="F258" s="91"/>
      <c r="G258" s="91"/>
      <c r="H258" s="91"/>
      <c r="I258" s="91"/>
      <c r="J258" s="91"/>
      <c r="K258" s="91"/>
    </row>
    <row r="259" ht="14.25" customHeight="1" spans="3:11">
      <c r="C259" s="91"/>
      <c r="D259" s="91"/>
      <c r="E259" s="91"/>
      <c r="F259" s="91"/>
      <c r="G259" s="91"/>
      <c r="H259" s="91"/>
      <c r="I259" s="91"/>
      <c r="J259" s="91"/>
      <c r="K259" s="91"/>
    </row>
    <row r="260" ht="14.25" customHeight="1" spans="3:11">
      <c r="C260" s="91"/>
      <c r="D260" s="91"/>
      <c r="E260" s="91"/>
      <c r="F260" s="91"/>
      <c r="G260" s="91"/>
      <c r="H260" s="91"/>
      <c r="I260" s="91"/>
      <c r="J260" s="91"/>
      <c r="K260" s="91"/>
    </row>
    <row r="261" ht="14.25" customHeight="1" spans="3:11">
      <c r="C261" s="91"/>
      <c r="D261" s="91"/>
      <c r="E261" s="91"/>
      <c r="F261" s="91"/>
      <c r="G261" s="91"/>
      <c r="H261" s="91"/>
      <c r="I261" s="91"/>
      <c r="J261" s="91"/>
      <c r="K261" s="91"/>
    </row>
    <row r="262" ht="14.25" customHeight="1" spans="3:11">
      <c r="C262" s="91"/>
      <c r="D262" s="91"/>
      <c r="E262" s="91"/>
      <c r="F262" s="91"/>
      <c r="G262" s="91"/>
      <c r="H262" s="91"/>
      <c r="I262" s="91"/>
      <c r="J262" s="91"/>
      <c r="K262" s="91"/>
    </row>
    <row r="263" ht="14.25" customHeight="1" spans="3:11">
      <c r="C263" s="91"/>
      <c r="D263" s="91"/>
      <c r="E263" s="91"/>
      <c r="F263" s="91"/>
      <c r="G263" s="91"/>
      <c r="H263" s="91"/>
      <c r="I263" s="91"/>
      <c r="J263" s="91"/>
      <c r="K263" s="91"/>
    </row>
    <row r="264" ht="14.25" customHeight="1" spans="3:11">
      <c r="C264" s="91"/>
      <c r="D264" s="91"/>
      <c r="E264" s="91"/>
      <c r="F264" s="91"/>
      <c r="G264" s="91"/>
      <c r="H264" s="91"/>
      <c r="I264" s="91"/>
      <c r="J264" s="91"/>
      <c r="K264" s="91"/>
    </row>
    <row r="265" ht="14.25" customHeight="1" spans="3:11">
      <c r="C265" s="91"/>
      <c r="D265" s="91"/>
      <c r="E265" s="91"/>
      <c r="F265" s="91"/>
      <c r="G265" s="91"/>
      <c r="H265" s="91"/>
      <c r="I265" s="91"/>
      <c r="J265" s="91"/>
      <c r="K265" s="91"/>
    </row>
    <row r="266" ht="14.25" customHeight="1" spans="3:11">
      <c r="C266" s="91"/>
      <c r="D266" s="91"/>
      <c r="E266" s="91"/>
      <c r="F266" s="91"/>
      <c r="G266" s="91"/>
      <c r="H266" s="91"/>
      <c r="I266" s="91"/>
      <c r="J266" s="91"/>
      <c r="K266" s="91"/>
    </row>
    <row r="267" ht="15.75" customHeight="1" spans="3:11">
      <c r="C267" s="91"/>
      <c r="D267" s="91"/>
      <c r="E267" s="91"/>
      <c r="F267" s="91"/>
      <c r="G267" s="91"/>
      <c r="H267" s="91"/>
      <c r="I267" s="91"/>
      <c r="J267" s="91"/>
      <c r="K267" s="91"/>
    </row>
    <row r="268" ht="15.75" customHeight="1" spans="3:11">
      <c r="C268" s="91"/>
      <c r="D268" s="91"/>
      <c r="E268" s="91"/>
      <c r="F268" s="91"/>
      <c r="G268" s="91"/>
      <c r="H268" s="91"/>
      <c r="I268" s="91"/>
      <c r="J268" s="91"/>
      <c r="K268" s="91"/>
    </row>
    <row r="269" ht="15.75" customHeight="1" spans="3:11">
      <c r="C269" s="91"/>
      <c r="D269" s="91"/>
      <c r="E269" s="91"/>
      <c r="F269" s="91"/>
      <c r="G269" s="91"/>
      <c r="H269" s="91"/>
      <c r="I269" s="91"/>
      <c r="J269" s="91"/>
      <c r="K269" s="91"/>
    </row>
    <row r="270" ht="15.75" customHeight="1" spans="3:11">
      <c r="C270" s="91"/>
      <c r="D270" s="91"/>
      <c r="E270" s="91"/>
      <c r="F270" s="91"/>
      <c r="G270" s="91"/>
      <c r="H270" s="91"/>
      <c r="I270" s="91"/>
      <c r="J270" s="91"/>
      <c r="K270" s="91"/>
    </row>
    <row r="271" ht="15.75" customHeight="1" spans="3:11">
      <c r="C271" s="91"/>
      <c r="D271" s="91"/>
      <c r="E271" s="91"/>
      <c r="F271" s="91"/>
      <c r="G271" s="91"/>
      <c r="H271" s="91"/>
      <c r="I271" s="91"/>
      <c r="J271" s="91"/>
      <c r="K271" s="91"/>
    </row>
    <row r="272" ht="15.75" customHeight="1" spans="3:11">
      <c r="C272" s="91"/>
      <c r="D272" s="91"/>
      <c r="E272" s="91"/>
      <c r="F272" s="91"/>
      <c r="G272" s="91"/>
      <c r="H272" s="91"/>
      <c r="I272" s="91"/>
      <c r="J272" s="91"/>
      <c r="K272" s="91"/>
    </row>
    <row r="273" ht="15.75" customHeight="1" spans="3:11">
      <c r="C273" s="91"/>
      <c r="D273" s="91"/>
      <c r="E273" s="91"/>
      <c r="F273" s="91"/>
      <c r="G273" s="91"/>
      <c r="H273" s="91"/>
      <c r="I273" s="91"/>
      <c r="J273" s="91"/>
      <c r="K273" s="91"/>
    </row>
    <row r="274" ht="15.75" customHeight="1" spans="3:11">
      <c r="C274" s="91"/>
      <c r="D274" s="91"/>
      <c r="E274" s="91"/>
      <c r="F274" s="91"/>
      <c r="G274" s="91"/>
      <c r="H274" s="91"/>
      <c r="I274" s="91"/>
      <c r="J274" s="91"/>
      <c r="K274" s="91"/>
    </row>
    <row r="275" ht="15.75" customHeight="1" spans="3:11">
      <c r="C275" s="91"/>
      <c r="D275" s="91"/>
      <c r="E275" s="91"/>
      <c r="F275" s="91"/>
      <c r="G275" s="91"/>
      <c r="H275" s="91"/>
      <c r="I275" s="91"/>
      <c r="J275" s="91"/>
      <c r="K275" s="91"/>
    </row>
    <row r="276" ht="15.75" customHeight="1" spans="3:11">
      <c r="C276" s="91"/>
      <c r="D276" s="91"/>
      <c r="E276" s="91"/>
      <c r="F276" s="91"/>
      <c r="G276" s="91"/>
      <c r="H276" s="91"/>
      <c r="I276" s="91"/>
      <c r="J276" s="91"/>
      <c r="K276" s="91"/>
    </row>
    <row r="277" ht="15.75" customHeight="1" spans="3:11">
      <c r="C277" s="91"/>
      <c r="D277" s="91"/>
      <c r="E277" s="91"/>
      <c r="F277" s="91"/>
      <c r="G277" s="91"/>
      <c r="H277" s="91"/>
      <c r="I277" s="91"/>
      <c r="J277" s="91"/>
      <c r="K277" s="91"/>
    </row>
    <row r="278" ht="15.75" customHeight="1" spans="3:11">
      <c r="C278" s="91"/>
      <c r="D278" s="91"/>
      <c r="E278" s="91"/>
      <c r="F278" s="91"/>
      <c r="G278" s="91"/>
      <c r="H278" s="91"/>
      <c r="I278" s="91"/>
      <c r="J278" s="91"/>
      <c r="K278" s="91"/>
    </row>
    <row r="279" ht="15.75" customHeight="1" spans="3:11">
      <c r="C279" s="91"/>
      <c r="D279" s="91"/>
      <c r="E279" s="91"/>
      <c r="F279" s="91"/>
      <c r="G279" s="91"/>
      <c r="H279" s="91"/>
      <c r="I279" s="91"/>
      <c r="J279" s="91"/>
      <c r="K279" s="91"/>
    </row>
    <row r="280" ht="15.75" customHeight="1" spans="3:11">
      <c r="C280" s="91"/>
      <c r="D280" s="91"/>
      <c r="E280" s="91"/>
      <c r="F280" s="91"/>
      <c r="G280" s="91"/>
      <c r="H280" s="91"/>
      <c r="I280" s="91"/>
      <c r="J280" s="91"/>
      <c r="K280" s="91"/>
    </row>
    <row r="281" ht="15.75" customHeight="1" spans="3:11">
      <c r="C281" s="91"/>
      <c r="D281" s="91"/>
      <c r="E281" s="91"/>
      <c r="F281" s="91"/>
      <c r="G281" s="91"/>
      <c r="H281" s="91"/>
      <c r="I281" s="91"/>
      <c r="J281" s="91"/>
      <c r="K281" s="91"/>
    </row>
    <row r="282" ht="15.75" customHeight="1" spans="3:11">
      <c r="C282" s="91"/>
      <c r="D282" s="91"/>
      <c r="E282" s="91"/>
      <c r="F282" s="91"/>
      <c r="G282" s="91"/>
      <c r="H282" s="91"/>
      <c r="I282" s="91"/>
      <c r="J282" s="91"/>
      <c r="K282" s="91"/>
    </row>
    <row r="283" ht="15.75" customHeight="1" spans="3:11">
      <c r="C283" s="91"/>
      <c r="D283" s="91"/>
      <c r="E283" s="91"/>
      <c r="F283" s="91"/>
      <c r="G283" s="91"/>
      <c r="H283" s="91"/>
      <c r="I283" s="91"/>
      <c r="J283" s="91"/>
      <c r="K283" s="91"/>
    </row>
    <row r="284" ht="15.75" customHeight="1" spans="3:11">
      <c r="C284" s="91"/>
      <c r="D284" s="91"/>
      <c r="E284" s="91"/>
      <c r="F284" s="91"/>
      <c r="G284" s="91"/>
      <c r="H284" s="91"/>
      <c r="I284" s="91"/>
      <c r="J284" s="91"/>
      <c r="K284" s="91"/>
    </row>
    <row r="285" ht="15.75" customHeight="1" spans="3:11">
      <c r="C285" s="91"/>
      <c r="D285" s="91"/>
      <c r="E285" s="91"/>
      <c r="F285" s="91"/>
      <c r="G285" s="91"/>
      <c r="H285" s="91"/>
      <c r="I285" s="91"/>
      <c r="J285" s="91"/>
      <c r="K285" s="91"/>
    </row>
    <row r="286" ht="15.75" customHeight="1" spans="3:11">
      <c r="C286" s="91"/>
      <c r="D286" s="91"/>
      <c r="E286" s="91"/>
      <c r="F286" s="91"/>
      <c r="G286" s="91"/>
      <c r="H286" s="91"/>
      <c r="I286" s="91"/>
      <c r="J286" s="91"/>
      <c r="K286" s="91"/>
    </row>
    <row r="287" ht="15.75" customHeight="1" spans="3:11">
      <c r="C287" s="91"/>
      <c r="D287" s="91"/>
      <c r="E287" s="91"/>
      <c r="F287" s="91"/>
      <c r="G287" s="91"/>
      <c r="H287" s="91"/>
      <c r="I287" s="91"/>
      <c r="J287" s="91"/>
      <c r="K287" s="91"/>
    </row>
    <row r="288" ht="15.75" customHeight="1" spans="3:11">
      <c r="C288" s="91"/>
      <c r="D288" s="91"/>
      <c r="E288" s="91"/>
      <c r="F288" s="91"/>
      <c r="G288" s="91"/>
      <c r="H288" s="91"/>
      <c r="I288" s="91"/>
      <c r="J288" s="91"/>
      <c r="K288" s="91"/>
    </row>
    <row r="289" ht="15.75" customHeight="1" spans="3:11">
      <c r="C289" s="91"/>
      <c r="D289" s="91"/>
      <c r="E289" s="91"/>
      <c r="F289" s="91"/>
      <c r="G289" s="91"/>
      <c r="H289" s="91"/>
      <c r="I289" s="91"/>
      <c r="J289" s="91"/>
      <c r="K289" s="91"/>
    </row>
    <row r="290" ht="15.75" customHeight="1" spans="3:11">
      <c r="C290" s="91"/>
      <c r="D290" s="91"/>
      <c r="E290" s="91"/>
      <c r="F290" s="91"/>
      <c r="G290" s="91"/>
      <c r="H290" s="91"/>
      <c r="I290" s="91"/>
      <c r="J290" s="91"/>
      <c r="K290" s="91"/>
    </row>
    <row r="291" ht="15.75" customHeight="1" spans="3:11">
      <c r="C291" s="91"/>
      <c r="D291" s="91"/>
      <c r="E291" s="91"/>
      <c r="F291" s="91"/>
      <c r="G291" s="91"/>
      <c r="H291" s="91"/>
      <c r="I291" s="91"/>
      <c r="J291" s="91"/>
      <c r="K291" s="91"/>
    </row>
    <row r="292" ht="15.75" customHeight="1" spans="3:11">
      <c r="C292" s="91"/>
      <c r="D292" s="91"/>
      <c r="E292" s="91"/>
      <c r="F292" s="91"/>
      <c r="G292" s="91"/>
      <c r="H292" s="91"/>
      <c r="I292" s="91"/>
      <c r="J292" s="91"/>
      <c r="K292" s="91"/>
    </row>
    <row r="293" ht="15.75" customHeight="1" spans="3:11">
      <c r="C293" s="91"/>
      <c r="D293" s="91"/>
      <c r="E293" s="91"/>
      <c r="F293" s="91"/>
      <c r="G293" s="91"/>
      <c r="H293" s="91"/>
      <c r="I293" s="91"/>
      <c r="J293" s="91"/>
      <c r="K293" s="91"/>
    </row>
    <row r="294" ht="15.75" customHeight="1" spans="3:11">
      <c r="C294" s="91"/>
      <c r="D294" s="91"/>
      <c r="E294" s="91"/>
      <c r="F294" s="91"/>
      <c r="G294" s="91"/>
      <c r="H294" s="91"/>
      <c r="I294" s="91"/>
      <c r="J294" s="91"/>
      <c r="K294" s="91"/>
    </row>
    <row r="295" ht="15.75" customHeight="1" spans="3:11">
      <c r="C295" s="91"/>
      <c r="D295" s="91"/>
      <c r="E295" s="91"/>
      <c r="F295" s="91"/>
      <c r="G295" s="91"/>
      <c r="H295" s="91"/>
      <c r="I295" s="91"/>
      <c r="J295" s="91"/>
      <c r="K295" s="91"/>
    </row>
    <row r="296" ht="15.75" customHeight="1" spans="3:11">
      <c r="C296" s="91"/>
      <c r="D296" s="91"/>
      <c r="E296" s="91"/>
      <c r="F296" s="91"/>
      <c r="G296" s="91"/>
      <c r="H296" s="91"/>
      <c r="I296" s="91"/>
      <c r="J296" s="91"/>
      <c r="K296" s="91"/>
    </row>
    <row r="297" ht="15.75" customHeight="1" spans="3:11">
      <c r="C297" s="91"/>
      <c r="D297" s="91"/>
      <c r="E297" s="91"/>
      <c r="F297" s="91"/>
      <c r="G297" s="91"/>
      <c r="H297" s="91"/>
      <c r="I297" s="91"/>
      <c r="J297" s="91"/>
      <c r="K297" s="91"/>
    </row>
    <row r="298" ht="15.75" customHeight="1" spans="3:11">
      <c r="C298" s="91"/>
      <c r="D298" s="91"/>
      <c r="E298" s="91"/>
      <c r="F298" s="91"/>
      <c r="G298" s="91"/>
      <c r="H298" s="91"/>
      <c r="I298" s="91"/>
      <c r="J298" s="91"/>
      <c r="K298" s="91"/>
    </row>
    <row r="299" ht="15.75" customHeight="1" spans="3:11">
      <c r="C299" s="91"/>
      <c r="D299" s="91"/>
      <c r="E299" s="91"/>
      <c r="F299" s="91"/>
      <c r="G299" s="91"/>
      <c r="H299" s="91"/>
      <c r="I299" s="91"/>
      <c r="J299" s="91"/>
      <c r="K299" s="91"/>
    </row>
    <row r="300" ht="15.75" customHeight="1" spans="3:11">
      <c r="C300" s="91"/>
      <c r="D300" s="91"/>
      <c r="E300" s="91"/>
      <c r="F300" s="91"/>
      <c r="G300" s="91"/>
      <c r="H300" s="91"/>
      <c r="I300" s="91"/>
      <c r="J300" s="91"/>
      <c r="K300" s="91"/>
    </row>
    <row r="301" ht="15.75" customHeight="1" spans="3:11">
      <c r="C301" s="91"/>
      <c r="D301" s="91"/>
      <c r="E301" s="91"/>
      <c r="F301" s="91"/>
      <c r="G301" s="91"/>
      <c r="H301" s="91"/>
      <c r="I301" s="91"/>
      <c r="J301" s="91"/>
      <c r="K301" s="91"/>
    </row>
    <row r="302" ht="15.75" customHeight="1" spans="3:11">
      <c r="C302" s="91"/>
      <c r="D302" s="91"/>
      <c r="E302" s="91"/>
      <c r="F302" s="91"/>
      <c r="G302" s="91"/>
      <c r="H302" s="91"/>
      <c r="I302" s="91"/>
      <c r="J302" s="91"/>
      <c r="K302" s="91"/>
    </row>
    <row r="303" ht="15.75" customHeight="1" spans="3:11">
      <c r="C303" s="91"/>
      <c r="D303" s="91"/>
      <c r="E303" s="91"/>
      <c r="F303" s="91"/>
      <c r="G303" s="91"/>
      <c r="H303" s="91"/>
      <c r="I303" s="91"/>
      <c r="J303" s="91"/>
      <c r="K303" s="91"/>
    </row>
    <row r="304" ht="15.75" customHeight="1" spans="3:11">
      <c r="C304" s="91"/>
      <c r="D304" s="91"/>
      <c r="E304" s="91"/>
      <c r="F304" s="91"/>
      <c r="G304" s="91"/>
      <c r="H304" s="91"/>
      <c r="I304" s="91"/>
      <c r="J304" s="91"/>
      <c r="K304" s="91"/>
    </row>
    <row r="305" ht="15.75" customHeight="1" spans="3:11">
      <c r="C305" s="91"/>
      <c r="D305" s="91"/>
      <c r="E305" s="91"/>
      <c r="F305" s="91"/>
      <c r="G305" s="91"/>
      <c r="H305" s="91"/>
      <c r="I305" s="91"/>
      <c r="J305" s="91"/>
      <c r="K305" s="91"/>
    </row>
    <row r="306" ht="15.75" customHeight="1" spans="3:11">
      <c r="C306" s="91"/>
      <c r="D306" s="91"/>
      <c r="E306" s="91"/>
      <c r="F306" s="91"/>
      <c r="G306" s="91"/>
      <c r="H306" s="91"/>
      <c r="I306" s="91"/>
      <c r="J306" s="91"/>
      <c r="K306" s="91"/>
    </row>
    <row r="307" ht="15.75" customHeight="1" spans="3:11">
      <c r="C307" s="91"/>
      <c r="D307" s="91"/>
      <c r="E307" s="91"/>
      <c r="F307" s="91"/>
      <c r="G307" s="91"/>
      <c r="H307" s="91"/>
      <c r="I307" s="91"/>
      <c r="J307" s="91"/>
      <c r="K307" s="91"/>
    </row>
    <row r="308" ht="15.75" customHeight="1" spans="3:11">
      <c r="C308" s="91"/>
      <c r="D308" s="91"/>
      <c r="E308" s="91"/>
      <c r="F308" s="91"/>
      <c r="G308" s="91"/>
      <c r="H308" s="91"/>
      <c r="I308" s="91"/>
      <c r="J308" s="91"/>
      <c r="K308" s="91"/>
    </row>
    <row r="309" ht="15.75" customHeight="1" spans="3:11">
      <c r="C309" s="91"/>
      <c r="D309" s="91"/>
      <c r="E309" s="91"/>
      <c r="F309" s="91"/>
      <c r="G309" s="91"/>
      <c r="H309" s="91"/>
      <c r="I309" s="91"/>
      <c r="J309" s="91"/>
      <c r="K309" s="91"/>
    </row>
    <row r="310" ht="15.75" customHeight="1" spans="3:11">
      <c r="C310" s="91"/>
      <c r="D310" s="91"/>
      <c r="E310" s="91"/>
      <c r="F310" s="91"/>
      <c r="G310" s="91"/>
      <c r="H310" s="91"/>
      <c r="I310" s="91"/>
      <c r="J310" s="91"/>
      <c r="K310" s="91"/>
    </row>
    <row r="311" ht="15.75" customHeight="1" spans="3:11">
      <c r="C311" s="91"/>
      <c r="D311" s="91"/>
      <c r="E311" s="91"/>
      <c r="F311" s="91"/>
      <c r="G311" s="91"/>
      <c r="H311" s="91"/>
      <c r="I311" s="91"/>
      <c r="J311" s="91"/>
      <c r="K311" s="91"/>
    </row>
    <row r="312" ht="15.75" customHeight="1" spans="3:11">
      <c r="C312" s="91"/>
      <c r="D312" s="91"/>
      <c r="E312" s="91"/>
      <c r="F312" s="91"/>
      <c r="G312" s="91"/>
      <c r="H312" s="91"/>
      <c r="I312" s="91"/>
      <c r="J312" s="91"/>
      <c r="K312" s="91"/>
    </row>
    <row r="313" ht="15.75" customHeight="1" spans="3:11">
      <c r="C313" s="91"/>
      <c r="D313" s="91"/>
      <c r="E313" s="91"/>
      <c r="F313" s="91"/>
      <c r="G313" s="91"/>
      <c r="H313" s="91"/>
      <c r="I313" s="91"/>
      <c r="J313" s="91"/>
      <c r="K313" s="91"/>
    </row>
    <row r="314" ht="15.75" customHeight="1" spans="3:11">
      <c r="C314" s="91"/>
      <c r="D314" s="91"/>
      <c r="E314" s="91"/>
      <c r="F314" s="91"/>
      <c r="G314" s="91"/>
      <c r="H314" s="91"/>
      <c r="I314" s="91"/>
      <c r="J314" s="91"/>
      <c r="K314" s="91"/>
    </row>
    <row r="315" ht="15.75" customHeight="1" spans="3:11">
      <c r="C315" s="91"/>
      <c r="D315" s="91"/>
      <c r="E315" s="91"/>
      <c r="F315" s="91"/>
      <c r="G315" s="91"/>
      <c r="H315" s="91"/>
      <c r="I315" s="91"/>
      <c r="J315" s="91"/>
      <c r="K315" s="91"/>
    </row>
    <row r="316" ht="15.75" customHeight="1" spans="3:11">
      <c r="C316" s="91"/>
      <c r="D316" s="91"/>
      <c r="E316" s="91"/>
      <c r="F316" s="91"/>
      <c r="G316" s="91"/>
      <c r="H316" s="91"/>
      <c r="I316" s="91"/>
      <c r="J316" s="91"/>
      <c r="K316" s="91"/>
    </row>
    <row r="317" ht="15.75" customHeight="1" spans="3:11">
      <c r="C317" s="91"/>
      <c r="D317" s="91"/>
      <c r="E317" s="91"/>
      <c r="F317" s="91"/>
      <c r="G317" s="91"/>
      <c r="H317" s="91"/>
      <c r="I317" s="91"/>
      <c r="J317" s="91"/>
      <c r="K317" s="91"/>
    </row>
    <row r="318" ht="15.75" customHeight="1" spans="3:11">
      <c r="C318" s="91"/>
      <c r="D318" s="91"/>
      <c r="E318" s="91"/>
      <c r="F318" s="91"/>
      <c r="G318" s="91"/>
      <c r="H318" s="91"/>
      <c r="I318" s="91"/>
      <c r="J318" s="91"/>
      <c r="K318" s="91"/>
    </row>
    <row r="319" ht="15.75" customHeight="1" spans="3:11">
      <c r="C319" s="91"/>
      <c r="D319" s="91"/>
      <c r="E319" s="91"/>
      <c r="F319" s="91"/>
      <c r="G319" s="91"/>
      <c r="H319" s="91"/>
      <c r="I319" s="91"/>
      <c r="J319" s="91"/>
      <c r="K319" s="91"/>
    </row>
    <row r="320" ht="15.75" customHeight="1" spans="3:11">
      <c r="C320" s="91"/>
      <c r="D320" s="91"/>
      <c r="E320" s="91"/>
      <c r="F320" s="91"/>
      <c r="G320" s="91"/>
      <c r="H320" s="91"/>
      <c r="I320" s="91"/>
      <c r="J320" s="91"/>
      <c r="K320" s="91"/>
    </row>
    <row r="321" ht="15.75" customHeight="1" spans="3:11">
      <c r="C321" s="91"/>
      <c r="D321" s="91"/>
      <c r="E321" s="91"/>
      <c r="F321" s="91"/>
      <c r="G321" s="91"/>
      <c r="H321" s="91"/>
      <c r="I321" s="91"/>
      <c r="J321" s="91"/>
      <c r="K321" s="91"/>
    </row>
    <row r="322" ht="15.75" customHeight="1" spans="3:11">
      <c r="C322" s="91"/>
      <c r="D322" s="91"/>
      <c r="E322" s="91"/>
      <c r="F322" s="91"/>
      <c r="G322" s="91"/>
      <c r="H322" s="91"/>
      <c r="I322" s="91"/>
      <c r="J322" s="91"/>
      <c r="K322" s="91"/>
    </row>
    <row r="323" ht="15.75" customHeight="1" spans="3:11">
      <c r="C323" s="91"/>
      <c r="D323" s="91"/>
      <c r="E323" s="91"/>
      <c r="F323" s="91"/>
      <c r="G323" s="91"/>
      <c r="H323" s="91"/>
      <c r="I323" s="91"/>
      <c r="J323" s="91"/>
      <c r="K323" s="91"/>
    </row>
    <row r="324" ht="15.75" customHeight="1" spans="3:11">
      <c r="C324" s="91"/>
      <c r="D324" s="91"/>
      <c r="E324" s="91"/>
      <c r="F324" s="91"/>
      <c r="G324" s="91"/>
      <c r="H324" s="91"/>
      <c r="I324" s="91"/>
      <c r="J324" s="91"/>
      <c r="K324" s="91"/>
    </row>
    <row r="325" ht="15.75" customHeight="1" spans="3:11">
      <c r="C325" s="91"/>
      <c r="D325" s="91"/>
      <c r="E325" s="91"/>
      <c r="F325" s="91"/>
      <c r="G325" s="91"/>
      <c r="H325" s="91"/>
      <c r="I325" s="91"/>
      <c r="J325" s="91"/>
      <c r="K325" s="91"/>
    </row>
    <row r="326" ht="15.75" customHeight="1" spans="3:11">
      <c r="C326" s="91"/>
      <c r="D326" s="91"/>
      <c r="E326" s="91"/>
      <c r="F326" s="91"/>
      <c r="G326" s="91"/>
      <c r="H326" s="91"/>
      <c r="I326" s="91"/>
      <c r="J326" s="91"/>
      <c r="K326" s="91"/>
    </row>
    <row r="327" ht="15.75" customHeight="1" spans="3:11">
      <c r="C327" s="91"/>
      <c r="D327" s="91"/>
      <c r="E327" s="91"/>
      <c r="F327" s="91"/>
      <c r="G327" s="91"/>
      <c r="H327" s="91"/>
      <c r="I327" s="91"/>
      <c r="J327" s="91"/>
      <c r="K327" s="91"/>
    </row>
    <row r="328" ht="15.75" customHeight="1" spans="3:11">
      <c r="C328" s="91"/>
      <c r="D328" s="91"/>
      <c r="E328" s="91"/>
      <c r="F328" s="91"/>
      <c r="G328" s="91"/>
      <c r="H328" s="91"/>
      <c r="I328" s="91"/>
      <c r="J328" s="91"/>
      <c r="K328" s="91"/>
    </row>
    <row r="329" ht="15.75" customHeight="1" spans="3:11">
      <c r="C329" s="91"/>
      <c r="D329" s="91"/>
      <c r="E329" s="91"/>
      <c r="F329" s="91"/>
      <c r="G329" s="91"/>
      <c r="H329" s="91"/>
      <c r="I329" s="91"/>
      <c r="J329" s="91"/>
      <c r="K329" s="91"/>
    </row>
    <row r="330" ht="15.75" customHeight="1" spans="3:11">
      <c r="C330" s="91"/>
      <c r="D330" s="91"/>
      <c r="E330" s="91"/>
      <c r="F330" s="91"/>
      <c r="G330" s="91"/>
      <c r="H330" s="91"/>
      <c r="I330" s="91"/>
      <c r="J330" s="91"/>
      <c r="K330" s="91"/>
    </row>
    <row r="331" ht="15.75" customHeight="1" spans="3:11">
      <c r="C331" s="91"/>
      <c r="D331" s="91"/>
      <c r="E331" s="91"/>
      <c r="F331" s="91"/>
      <c r="G331" s="91"/>
      <c r="H331" s="91"/>
      <c r="I331" s="91"/>
      <c r="J331" s="91"/>
      <c r="K331" s="91"/>
    </row>
    <row r="332" ht="15.75" customHeight="1" spans="3:11">
      <c r="C332" s="91"/>
      <c r="D332" s="91"/>
      <c r="E332" s="91"/>
      <c r="F332" s="91"/>
      <c r="G332" s="91"/>
      <c r="H332" s="91"/>
      <c r="I332" s="91"/>
      <c r="J332" s="91"/>
      <c r="K332" s="91"/>
    </row>
    <row r="333" ht="15.75" customHeight="1" spans="3:11">
      <c r="C333" s="91"/>
      <c r="D333" s="91"/>
      <c r="E333" s="91"/>
      <c r="F333" s="91"/>
      <c r="G333" s="91"/>
      <c r="H333" s="91"/>
      <c r="I333" s="91"/>
      <c r="J333" s="91"/>
      <c r="K333" s="91"/>
    </row>
    <row r="334" ht="15.75" customHeight="1" spans="3:11">
      <c r="C334" s="91"/>
      <c r="D334" s="91"/>
      <c r="E334" s="91"/>
      <c r="F334" s="91"/>
      <c r="G334" s="91"/>
      <c r="H334" s="91"/>
      <c r="I334" s="91"/>
      <c r="J334" s="91"/>
      <c r="K334" s="91"/>
    </row>
    <row r="335" ht="15.75" customHeight="1" spans="3:11">
      <c r="C335" s="91"/>
      <c r="D335" s="91"/>
      <c r="E335" s="91"/>
      <c r="F335" s="91"/>
      <c r="G335" s="91"/>
      <c r="H335" s="91"/>
      <c r="I335" s="91"/>
      <c r="J335" s="91"/>
      <c r="K335" s="91"/>
    </row>
    <row r="336" ht="15.75" customHeight="1" spans="3:11">
      <c r="C336" s="91"/>
      <c r="D336" s="91"/>
      <c r="E336" s="91"/>
      <c r="F336" s="91"/>
      <c r="G336" s="91"/>
      <c r="H336" s="91"/>
      <c r="I336" s="91"/>
      <c r="J336" s="91"/>
      <c r="K336" s="91"/>
    </row>
    <row r="337" ht="15.75" customHeight="1" spans="3:11">
      <c r="C337" s="91"/>
      <c r="D337" s="91"/>
      <c r="E337" s="91"/>
      <c r="F337" s="91"/>
      <c r="G337" s="91"/>
      <c r="H337" s="91"/>
      <c r="I337" s="91"/>
      <c r="J337" s="91"/>
      <c r="K337" s="91"/>
    </row>
    <row r="338" ht="15.75" customHeight="1" spans="3:11">
      <c r="C338" s="91"/>
      <c r="D338" s="91"/>
      <c r="E338" s="91"/>
      <c r="F338" s="91"/>
      <c r="G338" s="91"/>
      <c r="H338" s="91"/>
      <c r="I338" s="91"/>
      <c r="J338" s="91"/>
      <c r="K338" s="91"/>
    </row>
    <row r="339" ht="15.75" customHeight="1" spans="3:11">
      <c r="C339" s="91"/>
      <c r="D339" s="91"/>
      <c r="E339" s="91"/>
      <c r="F339" s="91"/>
      <c r="G339" s="91"/>
      <c r="H339" s="91"/>
      <c r="I339" s="91"/>
      <c r="J339" s="91"/>
      <c r="K339" s="91"/>
    </row>
    <row r="340" ht="15.75" customHeight="1" spans="3:11">
      <c r="C340" s="91"/>
      <c r="D340" s="91"/>
      <c r="E340" s="91"/>
      <c r="F340" s="91"/>
      <c r="G340" s="91"/>
      <c r="H340" s="91"/>
      <c r="I340" s="91"/>
      <c r="J340" s="91"/>
      <c r="K340" s="91"/>
    </row>
    <row r="341" ht="15.75" customHeight="1" spans="3:11">
      <c r="C341" s="91"/>
      <c r="D341" s="91"/>
      <c r="E341" s="91"/>
      <c r="F341" s="91"/>
      <c r="G341" s="91"/>
      <c r="H341" s="91"/>
      <c r="I341" s="91"/>
      <c r="J341" s="91"/>
      <c r="K341" s="91"/>
    </row>
    <row r="342" ht="15.75" customHeight="1" spans="3:11">
      <c r="C342" s="91"/>
      <c r="D342" s="91"/>
      <c r="E342" s="91"/>
      <c r="F342" s="91"/>
      <c r="G342" s="91"/>
      <c r="H342" s="91"/>
      <c r="I342" s="91"/>
      <c r="J342" s="91"/>
      <c r="K342" s="91"/>
    </row>
    <row r="343" ht="15.75" customHeight="1" spans="3:11">
      <c r="C343" s="91"/>
      <c r="D343" s="91"/>
      <c r="E343" s="91"/>
      <c r="F343" s="91"/>
      <c r="G343" s="91"/>
      <c r="H343" s="91"/>
      <c r="I343" s="91"/>
      <c r="J343" s="91"/>
      <c r="K343" s="91"/>
    </row>
    <row r="344" ht="15.75" customHeight="1" spans="3:11">
      <c r="C344" s="91"/>
      <c r="D344" s="91"/>
      <c r="E344" s="91"/>
      <c r="F344" s="91"/>
      <c r="G344" s="91"/>
      <c r="H344" s="91"/>
      <c r="I344" s="91"/>
      <c r="J344" s="91"/>
      <c r="K344" s="91"/>
    </row>
    <row r="345" ht="15.75" customHeight="1" spans="3:11">
      <c r="C345" s="91"/>
      <c r="D345" s="91"/>
      <c r="E345" s="91"/>
      <c r="F345" s="91"/>
      <c r="G345" s="91"/>
      <c r="H345" s="91"/>
      <c r="I345" s="91"/>
      <c r="J345" s="91"/>
      <c r="K345" s="91"/>
    </row>
    <row r="346" ht="15.75" customHeight="1" spans="3:11">
      <c r="C346" s="91"/>
      <c r="D346" s="91"/>
      <c r="E346" s="91"/>
      <c r="F346" s="91"/>
      <c r="G346" s="91"/>
      <c r="H346" s="91"/>
      <c r="I346" s="91"/>
      <c r="J346" s="91"/>
      <c r="K346" s="91"/>
    </row>
    <row r="347" ht="15.75" customHeight="1" spans="3:11">
      <c r="C347" s="91"/>
      <c r="D347" s="91"/>
      <c r="E347" s="91"/>
      <c r="F347" s="91"/>
      <c r="G347" s="91"/>
      <c r="H347" s="91"/>
      <c r="I347" s="91"/>
      <c r="J347" s="91"/>
      <c r="K347" s="91"/>
    </row>
    <row r="348" ht="15.75" customHeight="1" spans="3:11">
      <c r="C348" s="91"/>
      <c r="D348" s="91"/>
      <c r="E348" s="91"/>
      <c r="F348" s="91"/>
      <c r="G348" s="91"/>
      <c r="H348" s="91"/>
      <c r="I348" s="91"/>
      <c r="J348" s="91"/>
      <c r="K348" s="91"/>
    </row>
    <row r="349" ht="15.75" customHeight="1" spans="3:11">
      <c r="C349" s="91"/>
      <c r="D349" s="91"/>
      <c r="E349" s="91"/>
      <c r="F349" s="91"/>
      <c r="G349" s="91"/>
      <c r="H349" s="91"/>
      <c r="I349" s="91"/>
      <c r="J349" s="91"/>
      <c r="K349" s="91"/>
    </row>
    <row r="350" ht="15.75" customHeight="1" spans="3:11">
      <c r="C350" s="91"/>
      <c r="D350" s="91"/>
      <c r="E350" s="91"/>
      <c r="F350" s="91"/>
      <c r="G350" s="91"/>
      <c r="H350" s="91"/>
      <c r="I350" s="91"/>
      <c r="J350" s="91"/>
      <c r="K350" s="91"/>
    </row>
    <row r="351" ht="15.75" customHeight="1" spans="3:11">
      <c r="C351" s="91"/>
      <c r="D351" s="91"/>
      <c r="E351" s="91"/>
      <c r="F351" s="91"/>
      <c r="G351" s="91"/>
      <c r="H351" s="91"/>
      <c r="I351" s="91"/>
      <c r="J351" s="91"/>
      <c r="K351" s="91"/>
    </row>
    <row r="352" ht="15.75" customHeight="1" spans="3:11">
      <c r="C352" s="91"/>
      <c r="D352" s="91"/>
      <c r="E352" s="91"/>
      <c r="F352" s="91"/>
      <c r="G352" s="91"/>
      <c r="H352" s="91"/>
      <c r="I352" s="91"/>
      <c r="J352" s="91"/>
      <c r="K352" s="91"/>
    </row>
    <row r="353" ht="15.75" customHeight="1" spans="3:11">
      <c r="C353" s="91"/>
      <c r="D353" s="91"/>
      <c r="E353" s="91"/>
      <c r="F353" s="91"/>
      <c r="G353" s="91"/>
      <c r="H353" s="91"/>
      <c r="I353" s="91"/>
      <c r="J353" s="91"/>
      <c r="K353" s="91"/>
    </row>
    <row r="354" ht="15.75" customHeight="1" spans="3:11">
      <c r="C354" s="91"/>
      <c r="D354" s="91"/>
      <c r="E354" s="91"/>
      <c r="F354" s="91"/>
      <c r="G354" s="91"/>
      <c r="H354" s="91"/>
      <c r="I354" s="91"/>
      <c r="J354" s="91"/>
      <c r="K354" s="91"/>
    </row>
    <row r="355" ht="15.75" customHeight="1" spans="3:11">
      <c r="C355" s="91"/>
      <c r="D355" s="91"/>
      <c r="E355" s="91"/>
      <c r="F355" s="91"/>
      <c r="G355" s="91"/>
      <c r="H355" s="91"/>
      <c r="I355" s="91"/>
      <c r="J355" s="91"/>
      <c r="K355" s="91"/>
    </row>
    <row r="356" ht="15.75" customHeight="1" spans="3:11">
      <c r="C356" s="91"/>
      <c r="D356" s="91"/>
      <c r="E356" s="91"/>
      <c r="F356" s="91"/>
      <c r="G356" s="91"/>
      <c r="H356" s="91"/>
      <c r="I356" s="91"/>
      <c r="J356" s="91"/>
      <c r="K356" s="91"/>
    </row>
    <row r="357" ht="15.75" customHeight="1" spans="3:11">
      <c r="C357" s="91"/>
      <c r="D357" s="91"/>
      <c r="E357" s="91"/>
      <c r="F357" s="91"/>
      <c r="G357" s="91"/>
      <c r="H357" s="91"/>
      <c r="I357" s="91"/>
      <c r="J357" s="91"/>
      <c r="K357" s="91"/>
    </row>
    <row r="358" ht="15.75" customHeight="1" spans="3:11">
      <c r="C358" s="91"/>
      <c r="D358" s="91"/>
      <c r="E358" s="91"/>
      <c r="F358" s="91"/>
      <c r="G358" s="91"/>
      <c r="H358" s="91"/>
      <c r="I358" s="91"/>
      <c r="J358" s="91"/>
      <c r="K358" s="91"/>
    </row>
    <row r="359" ht="15.75" customHeight="1" spans="3:11">
      <c r="C359" s="91"/>
      <c r="D359" s="91"/>
      <c r="E359" s="91"/>
      <c r="F359" s="91"/>
      <c r="G359" s="91"/>
      <c r="H359" s="91"/>
      <c r="I359" s="91"/>
      <c r="J359" s="91"/>
      <c r="K359" s="91"/>
    </row>
    <row r="360" ht="15.75" customHeight="1" spans="3:11">
      <c r="C360" s="91"/>
      <c r="D360" s="91"/>
      <c r="E360" s="91"/>
      <c r="F360" s="91"/>
      <c r="G360" s="91"/>
      <c r="H360" s="91"/>
      <c r="I360" s="91"/>
      <c r="J360" s="91"/>
      <c r="K360" s="91"/>
    </row>
    <row r="361" ht="15.75" customHeight="1" spans="3:11">
      <c r="C361" s="91"/>
      <c r="D361" s="91"/>
      <c r="E361" s="91"/>
      <c r="F361" s="91"/>
      <c r="G361" s="91"/>
      <c r="H361" s="91"/>
      <c r="I361" s="91"/>
      <c r="J361" s="91"/>
      <c r="K361" s="91"/>
    </row>
    <row r="362" ht="15.75" customHeight="1" spans="3:11">
      <c r="C362" s="91"/>
      <c r="D362" s="91"/>
      <c r="E362" s="91"/>
      <c r="F362" s="91"/>
      <c r="G362" s="91"/>
      <c r="H362" s="91"/>
      <c r="I362" s="91"/>
      <c r="J362" s="91"/>
      <c r="K362" s="91"/>
    </row>
    <row r="363" ht="15.75" customHeight="1" spans="3:11">
      <c r="C363" s="91"/>
      <c r="D363" s="91"/>
      <c r="E363" s="91"/>
      <c r="F363" s="91"/>
      <c r="G363" s="91"/>
      <c r="H363" s="91"/>
      <c r="I363" s="91"/>
      <c r="J363" s="91"/>
      <c r="K363" s="91"/>
    </row>
    <row r="364" ht="15.75" customHeight="1" spans="3:11">
      <c r="C364" s="91"/>
      <c r="D364" s="91"/>
      <c r="E364" s="91"/>
      <c r="F364" s="91"/>
      <c r="G364" s="91"/>
      <c r="H364" s="91"/>
      <c r="I364" s="91"/>
      <c r="J364" s="91"/>
      <c r="K364" s="91"/>
    </row>
    <row r="365" ht="15.75" customHeight="1" spans="3:11">
      <c r="C365" s="91"/>
      <c r="D365" s="91"/>
      <c r="E365" s="91"/>
      <c r="F365" s="91"/>
      <c r="G365" s="91"/>
      <c r="H365" s="91"/>
      <c r="I365" s="91"/>
      <c r="J365" s="91"/>
      <c r="K365" s="91"/>
    </row>
    <row r="366" ht="15.75" customHeight="1" spans="3:11">
      <c r="C366" s="91"/>
      <c r="D366" s="91"/>
      <c r="E366" s="91"/>
      <c r="F366" s="91"/>
      <c r="G366" s="91"/>
      <c r="H366" s="91"/>
      <c r="I366" s="91"/>
      <c r="J366" s="91"/>
      <c r="K366" s="91"/>
    </row>
    <row r="367" ht="15.75" customHeight="1" spans="3:11">
      <c r="C367" s="91"/>
      <c r="D367" s="91"/>
      <c r="E367" s="91"/>
      <c r="F367" s="91"/>
      <c r="G367" s="91"/>
      <c r="H367" s="91"/>
      <c r="I367" s="91"/>
      <c r="J367" s="91"/>
      <c r="K367" s="91"/>
    </row>
    <row r="368" ht="15.75" customHeight="1" spans="3:11">
      <c r="C368" s="91"/>
      <c r="D368" s="91"/>
      <c r="E368" s="91"/>
      <c r="F368" s="91"/>
      <c r="G368" s="91"/>
      <c r="H368" s="91"/>
      <c r="I368" s="91"/>
      <c r="J368" s="91"/>
      <c r="K368" s="91"/>
    </row>
    <row r="369" ht="15.75" customHeight="1" spans="3:11">
      <c r="C369" s="91"/>
      <c r="D369" s="91"/>
      <c r="E369" s="91"/>
      <c r="F369" s="91"/>
      <c r="G369" s="91"/>
      <c r="H369" s="91"/>
      <c r="I369" s="91"/>
      <c r="J369" s="91"/>
      <c r="K369" s="91"/>
    </row>
    <row r="370" ht="15.75" customHeight="1" spans="3:11">
      <c r="C370" s="91"/>
      <c r="D370" s="91"/>
      <c r="E370" s="91"/>
      <c r="F370" s="91"/>
      <c r="G370" s="91"/>
      <c r="H370" s="91"/>
      <c r="I370" s="91"/>
      <c r="J370" s="91"/>
      <c r="K370" s="91"/>
    </row>
    <row r="371" ht="15.75" customHeight="1" spans="3:11">
      <c r="C371" s="91"/>
      <c r="D371" s="91"/>
      <c r="E371" s="91"/>
      <c r="F371" s="91"/>
      <c r="G371" s="91"/>
      <c r="H371" s="91"/>
      <c r="I371" s="91"/>
      <c r="J371" s="91"/>
      <c r="K371" s="91"/>
    </row>
    <row r="372" ht="15.75" customHeight="1" spans="3:11">
      <c r="C372" s="91"/>
      <c r="D372" s="91"/>
      <c r="E372" s="91"/>
      <c r="F372" s="91"/>
      <c r="G372" s="91"/>
      <c r="H372" s="91"/>
      <c r="I372" s="91"/>
      <c r="J372" s="91"/>
      <c r="K372" s="91"/>
    </row>
    <row r="373" ht="15.75" customHeight="1" spans="3:11">
      <c r="C373" s="91"/>
      <c r="D373" s="91"/>
      <c r="E373" s="91"/>
      <c r="F373" s="91"/>
      <c r="G373" s="91"/>
      <c r="H373" s="91"/>
      <c r="I373" s="91"/>
      <c r="J373" s="91"/>
      <c r="K373" s="91"/>
    </row>
    <row r="374" ht="15.75" customHeight="1" spans="3:11">
      <c r="C374" s="91"/>
      <c r="D374" s="91"/>
      <c r="E374" s="91"/>
      <c r="F374" s="91"/>
      <c r="G374" s="91"/>
      <c r="H374" s="91"/>
      <c r="I374" s="91"/>
      <c r="J374" s="91"/>
      <c r="K374" s="91"/>
    </row>
    <row r="375" ht="15.75" customHeight="1" spans="3:11">
      <c r="C375" s="91"/>
      <c r="D375" s="91"/>
      <c r="E375" s="91"/>
      <c r="F375" s="91"/>
      <c r="G375" s="91"/>
      <c r="H375" s="91"/>
      <c r="I375" s="91"/>
      <c r="J375" s="91"/>
      <c r="K375" s="91"/>
    </row>
    <row r="376" ht="15.75" customHeight="1" spans="3:11">
      <c r="C376" s="91"/>
      <c r="D376" s="91"/>
      <c r="E376" s="91"/>
      <c r="F376" s="91"/>
      <c r="G376" s="91"/>
      <c r="H376" s="91"/>
      <c r="I376" s="91"/>
      <c r="J376" s="91"/>
      <c r="K376" s="91"/>
    </row>
    <row r="377" ht="15.75" customHeight="1" spans="3:11">
      <c r="C377" s="91"/>
      <c r="D377" s="91"/>
      <c r="E377" s="91"/>
      <c r="F377" s="91"/>
      <c r="G377" s="91"/>
      <c r="H377" s="91"/>
      <c r="I377" s="91"/>
      <c r="J377" s="91"/>
      <c r="K377" s="91"/>
    </row>
    <row r="378" ht="15.75" customHeight="1" spans="3:11">
      <c r="C378" s="91"/>
      <c r="D378" s="91"/>
      <c r="E378" s="91"/>
      <c r="F378" s="91"/>
      <c r="G378" s="91"/>
      <c r="H378" s="91"/>
      <c r="I378" s="91"/>
      <c r="J378" s="91"/>
      <c r="K378" s="91"/>
    </row>
    <row r="379" ht="15.75" customHeight="1" spans="3:11">
      <c r="C379" s="91"/>
      <c r="D379" s="91"/>
      <c r="E379" s="91"/>
      <c r="F379" s="91"/>
      <c r="G379" s="91"/>
      <c r="H379" s="91"/>
      <c r="I379" s="91"/>
      <c r="J379" s="91"/>
      <c r="K379" s="91"/>
    </row>
    <row r="380" ht="15.75" customHeight="1" spans="3:11">
      <c r="C380" s="91"/>
      <c r="D380" s="91"/>
      <c r="E380" s="91"/>
      <c r="F380" s="91"/>
      <c r="G380" s="91"/>
      <c r="H380" s="91"/>
      <c r="I380" s="91"/>
      <c r="J380" s="91"/>
      <c r="K380" s="91"/>
    </row>
    <row r="381" ht="15.75" customHeight="1" spans="3:11">
      <c r="C381" s="91"/>
      <c r="D381" s="91"/>
      <c r="E381" s="91"/>
      <c r="F381" s="91"/>
      <c r="G381" s="91"/>
      <c r="H381" s="91"/>
      <c r="I381" s="91"/>
      <c r="J381" s="91"/>
      <c r="K381" s="91"/>
    </row>
    <row r="382" ht="15.75" customHeight="1" spans="3:11">
      <c r="C382" s="91"/>
      <c r="D382" s="91"/>
      <c r="E382" s="91"/>
      <c r="F382" s="91"/>
      <c r="G382" s="91"/>
      <c r="H382" s="91"/>
      <c r="I382" s="91"/>
      <c r="J382" s="91"/>
      <c r="K382" s="91"/>
    </row>
    <row r="383" ht="15.75" customHeight="1" spans="3:11">
      <c r="C383" s="91"/>
      <c r="D383" s="91"/>
      <c r="E383" s="91"/>
      <c r="F383" s="91"/>
      <c r="G383" s="91"/>
      <c r="H383" s="91"/>
      <c r="I383" s="91"/>
      <c r="J383" s="91"/>
      <c r="K383" s="91"/>
    </row>
    <row r="384" ht="15.75" customHeight="1" spans="3:11">
      <c r="C384" s="91"/>
      <c r="D384" s="91"/>
      <c r="E384" s="91"/>
      <c r="F384" s="91"/>
      <c r="G384" s="91"/>
      <c r="H384" s="91"/>
      <c r="I384" s="91"/>
      <c r="J384" s="91"/>
      <c r="K384" s="91"/>
    </row>
    <row r="385" ht="15.75" customHeight="1" spans="3:11">
      <c r="C385" s="91"/>
      <c r="D385" s="91"/>
      <c r="E385" s="91"/>
      <c r="F385" s="91"/>
      <c r="G385" s="91"/>
      <c r="H385" s="91"/>
      <c r="I385" s="91"/>
      <c r="J385" s="91"/>
      <c r="K385" s="91"/>
    </row>
    <row r="386" ht="15.75" customHeight="1" spans="3:11">
      <c r="C386" s="91"/>
      <c r="D386" s="91"/>
      <c r="E386" s="91"/>
      <c r="F386" s="91"/>
      <c r="G386" s="91"/>
      <c r="H386" s="91"/>
      <c r="I386" s="91"/>
      <c r="J386" s="91"/>
      <c r="K386" s="91"/>
    </row>
    <row r="387" ht="15.75" customHeight="1" spans="3:11">
      <c r="C387" s="91"/>
      <c r="D387" s="91"/>
      <c r="E387" s="91"/>
      <c r="F387" s="91"/>
      <c r="G387" s="91"/>
      <c r="H387" s="91"/>
      <c r="I387" s="91"/>
      <c r="J387" s="91"/>
      <c r="K387" s="91"/>
    </row>
    <row r="388" ht="15.75" customHeight="1" spans="3:11">
      <c r="C388" s="91"/>
      <c r="D388" s="91"/>
      <c r="E388" s="91"/>
      <c r="F388" s="91"/>
      <c r="G388" s="91"/>
      <c r="H388" s="91"/>
      <c r="I388" s="91"/>
      <c r="J388" s="91"/>
      <c r="K388" s="91"/>
    </row>
    <row r="389" ht="15.75" customHeight="1" spans="3:11">
      <c r="C389" s="91"/>
      <c r="D389" s="91"/>
      <c r="E389" s="91"/>
      <c r="F389" s="91"/>
      <c r="G389" s="91"/>
      <c r="H389" s="91"/>
      <c r="I389" s="91"/>
      <c r="J389" s="91"/>
      <c r="K389" s="91"/>
    </row>
    <row r="390" ht="15.75" customHeight="1" spans="3:11">
      <c r="C390" s="91"/>
      <c r="D390" s="91"/>
      <c r="E390" s="91"/>
      <c r="F390" s="91"/>
      <c r="G390" s="91"/>
      <c r="H390" s="91"/>
      <c r="I390" s="91"/>
      <c r="J390" s="91"/>
      <c r="K390" s="91"/>
    </row>
    <row r="391" ht="15.75" customHeight="1" spans="3:11">
      <c r="C391" s="91"/>
      <c r="D391" s="91"/>
      <c r="E391" s="91"/>
      <c r="F391" s="91"/>
      <c r="G391" s="91"/>
      <c r="H391" s="91"/>
      <c r="I391" s="91"/>
      <c r="J391" s="91"/>
      <c r="K391" s="91"/>
    </row>
    <row r="392" ht="15.75" customHeight="1" spans="3:11">
      <c r="C392" s="91"/>
      <c r="D392" s="91"/>
      <c r="E392" s="91"/>
      <c r="F392" s="91"/>
      <c r="G392" s="91"/>
      <c r="H392" s="91"/>
      <c r="I392" s="91"/>
      <c r="J392" s="91"/>
      <c r="K392" s="91"/>
    </row>
    <row r="393" ht="15.75" customHeight="1" spans="3:11">
      <c r="C393" s="91"/>
      <c r="D393" s="91"/>
      <c r="E393" s="91"/>
      <c r="F393" s="91"/>
      <c r="G393" s="91"/>
      <c r="H393" s="91"/>
      <c r="I393" s="91"/>
      <c r="J393" s="91"/>
      <c r="K393" s="91"/>
    </row>
    <row r="394" ht="15.75" customHeight="1" spans="3:11">
      <c r="C394" s="91"/>
      <c r="D394" s="91"/>
      <c r="E394" s="91"/>
      <c r="F394" s="91"/>
      <c r="G394" s="91"/>
      <c r="H394" s="91"/>
      <c r="I394" s="91"/>
      <c r="J394" s="91"/>
      <c r="K394" s="91"/>
    </row>
    <row r="395" ht="15.75" customHeight="1" spans="3:11">
      <c r="C395" s="91"/>
      <c r="D395" s="91"/>
      <c r="E395" s="91"/>
      <c r="F395" s="91"/>
      <c r="G395" s="91"/>
      <c r="H395" s="91"/>
      <c r="I395" s="91"/>
      <c r="J395" s="91"/>
      <c r="K395" s="91"/>
    </row>
    <row r="396" ht="15.75" customHeight="1" spans="3:11">
      <c r="C396" s="91"/>
      <c r="D396" s="91"/>
      <c r="E396" s="91"/>
      <c r="F396" s="91"/>
      <c r="G396" s="91"/>
      <c r="H396" s="91"/>
      <c r="I396" s="91"/>
      <c r="J396" s="91"/>
      <c r="K396" s="91"/>
    </row>
    <row r="397" ht="15.75" customHeight="1" spans="3:11">
      <c r="C397" s="91"/>
      <c r="D397" s="91"/>
      <c r="E397" s="91"/>
      <c r="F397" s="91"/>
      <c r="G397" s="91"/>
      <c r="H397" s="91"/>
      <c r="I397" s="91"/>
      <c r="J397" s="91"/>
      <c r="K397" s="91"/>
    </row>
    <row r="398" ht="15.75" customHeight="1" spans="3:11">
      <c r="C398" s="91"/>
      <c r="D398" s="91"/>
      <c r="E398" s="91"/>
      <c r="F398" s="91"/>
      <c r="G398" s="91"/>
      <c r="H398" s="91"/>
      <c r="I398" s="91"/>
      <c r="J398" s="91"/>
      <c r="K398" s="91"/>
    </row>
    <row r="399" ht="15.75" customHeight="1" spans="3:11">
      <c r="C399" s="91"/>
      <c r="D399" s="91"/>
      <c r="E399" s="91"/>
      <c r="F399" s="91"/>
      <c r="G399" s="91"/>
      <c r="H399" s="91"/>
      <c r="I399" s="91"/>
      <c r="J399" s="91"/>
      <c r="K399" s="91"/>
    </row>
    <row r="400" ht="15.75" customHeight="1" spans="3:11">
      <c r="C400" s="91"/>
      <c r="D400" s="91"/>
      <c r="E400" s="91"/>
      <c r="F400" s="91"/>
      <c r="G400" s="91"/>
      <c r="H400" s="91"/>
      <c r="I400" s="91"/>
      <c r="J400" s="91"/>
      <c r="K400" s="91"/>
    </row>
    <row r="401" ht="15.75" customHeight="1" spans="3:11">
      <c r="C401" s="91"/>
      <c r="D401" s="91"/>
      <c r="E401" s="91"/>
      <c r="F401" s="91"/>
      <c r="G401" s="91"/>
      <c r="H401" s="91"/>
      <c r="I401" s="91"/>
      <c r="J401" s="91"/>
      <c r="K401" s="91"/>
    </row>
    <row r="402" ht="15.75" customHeight="1" spans="3:11">
      <c r="C402" s="91"/>
      <c r="D402" s="91"/>
      <c r="E402" s="91"/>
      <c r="F402" s="91"/>
      <c r="G402" s="91"/>
      <c r="H402" s="91"/>
      <c r="I402" s="91"/>
      <c r="J402" s="91"/>
      <c r="K402" s="91"/>
    </row>
    <row r="403" ht="15.75" customHeight="1" spans="3:11">
      <c r="C403" s="91"/>
      <c r="D403" s="91"/>
      <c r="E403" s="91"/>
      <c r="F403" s="91"/>
      <c r="G403" s="91"/>
      <c r="H403" s="91"/>
      <c r="I403" s="91"/>
      <c r="J403" s="91"/>
      <c r="K403" s="91"/>
    </row>
    <row r="404" ht="15.75" customHeight="1" spans="3:11">
      <c r="C404" s="91"/>
      <c r="D404" s="91"/>
      <c r="E404" s="91"/>
      <c r="F404" s="91"/>
      <c r="G404" s="91"/>
      <c r="H404" s="91"/>
      <c r="I404" s="91"/>
      <c r="J404" s="91"/>
      <c r="K404" s="91"/>
    </row>
    <row r="405" ht="15.75" customHeight="1" spans="3:11">
      <c r="C405" s="91"/>
      <c r="D405" s="91"/>
      <c r="E405" s="91"/>
      <c r="F405" s="91"/>
      <c r="G405" s="91"/>
      <c r="H405" s="91"/>
      <c r="I405" s="91"/>
      <c r="J405" s="91"/>
      <c r="K405" s="91"/>
    </row>
    <row r="406" ht="15.75" customHeight="1" spans="3:11">
      <c r="C406" s="91"/>
      <c r="D406" s="91"/>
      <c r="E406" s="91"/>
      <c r="F406" s="91"/>
      <c r="G406" s="91"/>
      <c r="H406" s="91"/>
      <c r="I406" s="91"/>
      <c r="J406" s="91"/>
      <c r="K406" s="91"/>
    </row>
    <row r="407" ht="15.75" customHeight="1" spans="3:11">
      <c r="C407" s="91"/>
      <c r="D407" s="91"/>
      <c r="E407" s="91"/>
      <c r="F407" s="91"/>
      <c r="G407" s="91"/>
      <c r="H407" s="91"/>
      <c r="I407" s="91"/>
      <c r="J407" s="91"/>
      <c r="K407" s="91"/>
    </row>
    <row r="408" ht="15.75" customHeight="1" spans="3:11">
      <c r="C408" s="91"/>
      <c r="D408" s="91"/>
      <c r="E408" s="91"/>
      <c r="F408" s="91"/>
      <c r="G408" s="91"/>
      <c r="H408" s="91"/>
      <c r="I408" s="91"/>
      <c r="J408" s="91"/>
      <c r="K408" s="91"/>
    </row>
    <row r="409" ht="15.75" customHeight="1" spans="3:11">
      <c r="C409" s="91"/>
      <c r="D409" s="91"/>
      <c r="E409" s="91"/>
      <c r="F409" s="91"/>
      <c r="G409" s="91"/>
      <c r="H409" s="91"/>
      <c r="I409" s="91"/>
      <c r="J409" s="91"/>
      <c r="K409" s="91"/>
    </row>
    <row r="410" ht="15.75" customHeight="1" spans="3:11">
      <c r="C410" s="91"/>
      <c r="D410" s="91"/>
      <c r="E410" s="91"/>
      <c r="F410" s="91"/>
      <c r="G410" s="91"/>
      <c r="H410" s="91"/>
      <c r="I410" s="91"/>
      <c r="J410" s="91"/>
      <c r="K410" s="91"/>
    </row>
    <row r="411" ht="15.75" customHeight="1" spans="3:11">
      <c r="C411" s="91"/>
      <c r="D411" s="91"/>
      <c r="E411" s="91"/>
      <c r="F411" s="91"/>
      <c r="G411" s="91"/>
      <c r="H411" s="91"/>
      <c r="I411" s="91"/>
      <c r="J411" s="91"/>
      <c r="K411" s="91"/>
    </row>
    <row r="412" ht="15.75" customHeight="1" spans="3:11">
      <c r="C412" s="91"/>
      <c r="D412" s="91"/>
      <c r="E412" s="91"/>
      <c r="F412" s="91"/>
      <c r="G412" s="91"/>
      <c r="H412" s="91"/>
      <c r="I412" s="91"/>
      <c r="J412" s="91"/>
      <c r="K412" s="91"/>
    </row>
    <row r="413" ht="15.75" customHeight="1" spans="3:11">
      <c r="C413" s="91"/>
      <c r="D413" s="91"/>
      <c r="E413" s="91"/>
      <c r="F413" s="91"/>
      <c r="G413" s="91"/>
      <c r="H413" s="91"/>
      <c r="I413" s="91"/>
      <c r="J413" s="91"/>
      <c r="K413" s="91"/>
    </row>
    <row r="414" ht="15.75" customHeight="1" spans="3:11">
      <c r="C414" s="91"/>
      <c r="D414" s="91"/>
      <c r="E414" s="91"/>
      <c r="F414" s="91"/>
      <c r="G414" s="91"/>
      <c r="H414" s="91"/>
      <c r="I414" s="91"/>
      <c r="J414" s="91"/>
      <c r="K414" s="91"/>
    </row>
    <row r="415" ht="15.75" customHeight="1" spans="3:11">
      <c r="C415" s="91"/>
      <c r="D415" s="91"/>
      <c r="E415" s="91"/>
      <c r="F415" s="91"/>
      <c r="G415" s="91"/>
      <c r="H415" s="91"/>
      <c r="I415" s="91"/>
      <c r="J415" s="91"/>
      <c r="K415" s="91"/>
    </row>
    <row r="416" ht="15.75" customHeight="1" spans="3:11">
      <c r="C416" s="91"/>
      <c r="D416" s="91"/>
      <c r="E416" s="91"/>
      <c r="F416" s="91"/>
      <c r="G416" s="91"/>
      <c r="H416" s="91"/>
      <c r="I416" s="91"/>
      <c r="J416" s="91"/>
      <c r="K416" s="91"/>
    </row>
    <row r="417" ht="15.75" customHeight="1" spans="3:11">
      <c r="C417" s="91"/>
      <c r="D417" s="91"/>
      <c r="E417" s="91"/>
      <c r="F417" s="91"/>
      <c r="G417" s="91"/>
      <c r="H417" s="91"/>
      <c r="I417" s="91"/>
      <c r="J417" s="91"/>
      <c r="K417" s="91"/>
    </row>
    <row r="418" ht="15.75" customHeight="1" spans="3:11">
      <c r="C418" s="91"/>
      <c r="D418" s="91"/>
      <c r="E418" s="91"/>
      <c r="F418" s="91"/>
      <c r="G418" s="91"/>
      <c r="H418" s="91"/>
      <c r="I418" s="91"/>
      <c r="J418" s="91"/>
      <c r="K418" s="91"/>
    </row>
    <row r="419" ht="15.75" customHeight="1" spans="3:11">
      <c r="C419" s="91"/>
      <c r="D419" s="91"/>
      <c r="E419" s="91"/>
      <c r="F419" s="91"/>
      <c r="G419" s="91"/>
      <c r="H419" s="91"/>
      <c r="I419" s="91"/>
      <c r="J419" s="91"/>
      <c r="K419" s="91"/>
    </row>
    <row r="420" ht="15.75" customHeight="1" spans="3:11">
      <c r="C420" s="91"/>
      <c r="D420" s="91"/>
      <c r="E420" s="91"/>
      <c r="F420" s="91"/>
      <c r="G420" s="91"/>
      <c r="H420" s="91"/>
      <c r="I420" s="91"/>
      <c r="J420" s="91"/>
      <c r="K420" s="91"/>
    </row>
    <row r="421" ht="15.75" customHeight="1" spans="3:11">
      <c r="C421" s="91"/>
      <c r="D421" s="91"/>
      <c r="E421" s="91"/>
      <c r="F421" s="91"/>
      <c r="G421" s="91"/>
      <c r="H421" s="91"/>
      <c r="I421" s="91"/>
      <c r="J421" s="91"/>
      <c r="K421" s="91"/>
    </row>
    <row r="422" ht="15.75" customHeight="1" spans="3:11">
      <c r="C422" s="91"/>
      <c r="D422" s="91"/>
      <c r="E422" s="91"/>
      <c r="F422" s="91"/>
      <c r="G422" s="91"/>
      <c r="H422" s="91"/>
      <c r="I422" s="91"/>
      <c r="J422" s="91"/>
      <c r="K422" s="91"/>
    </row>
    <row r="423" ht="15.75" customHeight="1" spans="3:11">
      <c r="C423" s="91"/>
      <c r="D423" s="91"/>
      <c r="E423" s="91"/>
      <c r="F423" s="91"/>
      <c r="G423" s="91"/>
      <c r="H423" s="91"/>
      <c r="I423" s="91"/>
      <c r="J423" s="91"/>
      <c r="K423" s="91"/>
    </row>
    <row r="424" ht="15.75" customHeight="1" spans="3:11">
      <c r="C424" s="91"/>
      <c r="D424" s="91"/>
      <c r="E424" s="91"/>
      <c r="F424" s="91"/>
      <c r="G424" s="91"/>
      <c r="H424" s="91"/>
      <c r="I424" s="91"/>
      <c r="J424" s="91"/>
      <c r="K424" s="91"/>
    </row>
    <row r="425" ht="15.75" customHeight="1" spans="3:11">
      <c r="C425" s="91"/>
      <c r="D425" s="91"/>
      <c r="E425" s="91"/>
      <c r="F425" s="91"/>
      <c r="G425" s="91"/>
      <c r="H425" s="91"/>
      <c r="I425" s="91"/>
      <c r="J425" s="91"/>
      <c r="K425" s="91"/>
    </row>
    <row r="426" ht="15.75" customHeight="1" spans="3:11">
      <c r="C426" s="91"/>
      <c r="D426" s="91"/>
      <c r="E426" s="91"/>
      <c r="F426" s="91"/>
      <c r="G426" s="91"/>
      <c r="H426" s="91"/>
      <c r="I426" s="91"/>
      <c r="J426" s="91"/>
      <c r="K426" s="91"/>
    </row>
    <row r="427" ht="15.75" customHeight="1" spans="3:11">
      <c r="C427" s="91"/>
      <c r="D427" s="91"/>
      <c r="E427" s="91"/>
      <c r="F427" s="91"/>
      <c r="G427" s="91"/>
      <c r="H427" s="91"/>
      <c r="I427" s="91"/>
      <c r="J427" s="91"/>
      <c r="K427" s="91"/>
    </row>
    <row r="428" ht="15.75" customHeight="1" spans="3:11">
      <c r="C428" s="91"/>
      <c r="D428" s="91"/>
      <c r="E428" s="91"/>
      <c r="F428" s="91"/>
      <c r="G428" s="91"/>
      <c r="H428" s="91"/>
      <c r="I428" s="91"/>
      <c r="J428" s="91"/>
      <c r="K428" s="91"/>
    </row>
    <row r="429" ht="15.75" customHeight="1" spans="3:11">
      <c r="C429" s="91"/>
      <c r="D429" s="91"/>
      <c r="E429" s="91"/>
      <c r="F429" s="91"/>
      <c r="G429" s="91"/>
      <c r="H429" s="91"/>
      <c r="I429" s="91"/>
      <c r="J429" s="91"/>
      <c r="K429" s="91"/>
    </row>
    <row r="430" ht="15.75" customHeight="1" spans="3:11">
      <c r="C430" s="91"/>
      <c r="D430" s="91"/>
      <c r="E430" s="91"/>
      <c r="F430" s="91"/>
      <c r="G430" s="91"/>
      <c r="H430" s="91"/>
      <c r="I430" s="91"/>
      <c r="J430" s="91"/>
      <c r="K430" s="91"/>
    </row>
    <row r="431" ht="15.75" customHeight="1" spans="3:11">
      <c r="C431" s="91"/>
      <c r="D431" s="91"/>
      <c r="E431" s="91"/>
      <c r="F431" s="91"/>
      <c r="G431" s="91"/>
      <c r="H431" s="91"/>
      <c r="I431" s="91"/>
      <c r="J431" s="91"/>
      <c r="K431" s="91"/>
    </row>
    <row r="432" ht="15.75" customHeight="1" spans="3:11">
      <c r="C432" s="91"/>
      <c r="D432" s="91"/>
      <c r="E432" s="91"/>
      <c r="F432" s="91"/>
      <c r="G432" s="91"/>
      <c r="H432" s="91"/>
      <c r="I432" s="91"/>
      <c r="J432" s="91"/>
      <c r="K432" s="91"/>
    </row>
    <row r="433" ht="15.75" customHeight="1" spans="3:11">
      <c r="C433" s="91"/>
      <c r="D433" s="91"/>
      <c r="E433" s="91"/>
      <c r="F433" s="91"/>
      <c r="G433" s="91"/>
      <c r="H433" s="91"/>
      <c r="I433" s="91"/>
      <c r="J433" s="91"/>
      <c r="K433" s="91"/>
    </row>
    <row r="434" ht="15.75" customHeight="1" spans="3:11">
      <c r="C434" s="91"/>
      <c r="D434" s="91"/>
      <c r="E434" s="91"/>
      <c r="F434" s="91"/>
      <c r="G434" s="91"/>
      <c r="H434" s="91"/>
      <c r="I434" s="91"/>
      <c r="J434" s="91"/>
      <c r="K434" s="91"/>
    </row>
    <row r="435" ht="15.75" customHeight="1" spans="3:11">
      <c r="C435" s="91"/>
      <c r="D435" s="91"/>
      <c r="E435" s="91"/>
      <c r="F435" s="91"/>
      <c r="G435" s="91"/>
      <c r="H435" s="91"/>
      <c r="I435" s="91"/>
      <c r="J435" s="91"/>
      <c r="K435" s="91"/>
    </row>
    <row r="436" ht="15.75" customHeight="1" spans="3:11">
      <c r="C436" s="91"/>
      <c r="D436" s="91"/>
      <c r="E436" s="91"/>
      <c r="F436" s="91"/>
      <c r="G436" s="91"/>
      <c r="H436" s="91"/>
      <c r="I436" s="91"/>
      <c r="J436" s="91"/>
      <c r="K436" s="91"/>
    </row>
    <row r="437" ht="15.75" customHeight="1" spans="3:11">
      <c r="C437" s="91"/>
      <c r="D437" s="91"/>
      <c r="E437" s="91"/>
      <c r="F437" s="91"/>
      <c r="G437" s="91"/>
      <c r="H437" s="91"/>
      <c r="I437" s="91"/>
      <c r="J437" s="91"/>
      <c r="K437" s="91"/>
    </row>
    <row r="438" ht="15.75" customHeight="1" spans="3:11">
      <c r="C438" s="91"/>
      <c r="D438" s="91"/>
      <c r="E438" s="91"/>
      <c r="F438" s="91"/>
      <c r="G438" s="91"/>
      <c r="H438" s="91"/>
      <c r="I438" s="91"/>
      <c r="J438" s="91"/>
      <c r="K438" s="91"/>
    </row>
    <row r="439" ht="15.75" customHeight="1" spans="3:11">
      <c r="C439" s="91"/>
      <c r="D439" s="91"/>
      <c r="E439" s="91"/>
      <c r="F439" s="91"/>
      <c r="G439" s="91"/>
      <c r="H439" s="91"/>
      <c r="I439" s="91"/>
      <c r="J439" s="91"/>
      <c r="K439" s="91"/>
    </row>
    <row r="440" ht="15.75" customHeight="1" spans="3:11">
      <c r="C440" s="91"/>
      <c r="D440" s="91"/>
      <c r="E440" s="91"/>
      <c r="F440" s="91"/>
      <c r="G440" s="91"/>
      <c r="H440" s="91"/>
      <c r="I440" s="91"/>
      <c r="J440" s="91"/>
      <c r="K440" s="91"/>
    </row>
    <row r="441" ht="15.75" customHeight="1" spans="3:11">
      <c r="C441" s="91"/>
      <c r="D441" s="91"/>
      <c r="E441" s="91"/>
      <c r="F441" s="91"/>
      <c r="G441" s="91"/>
      <c r="H441" s="91"/>
      <c r="I441" s="91"/>
      <c r="J441" s="91"/>
      <c r="K441" s="91"/>
    </row>
    <row r="442" ht="15.75" customHeight="1" spans="3:11">
      <c r="C442" s="91"/>
      <c r="D442" s="91"/>
      <c r="E442" s="91"/>
      <c r="F442" s="91"/>
      <c r="G442" s="91"/>
      <c r="H442" s="91"/>
      <c r="I442" s="91"/>
      <c r="J442" s="91"/>
      <c r="K442" s="91"/>
    </row>
    <row r="443" ht="15.75" customHeight="1" spans="3:11">
      <c r="C443" s="91"/>
      <c r="D443" s="91"/>
      <c r="E443" s="91"/>
      <c r="F443" s="91"/>
      <c r="G443" s="91"/>
      <c r="H443" s="91"/>
      <c r="I443" s="91"/>
      <c r="J443" s="91"/>
      <c r="K443" s="91"/>
    </row>
    <row r="444" ht="15.75" customHeight="1" spans="3:11">
      <c r="C444" s="91"/>
      <c r="D444" s="91"/>
      <c r="E444" s="91"/>
      <c r="F444" s="91"/>
      <c r="G444" s="91"/>
      <c r="H444" s="91"/>
      <c r="I444" s="91"/>
      <c r="J444" s="91"/>
      <c r="K444" s="91"/>
    </row>
    <row r="445" ht="15.75" customHeight="1" spans="3:11">
      <c r="C445" s="91"/>
      <c r="D445" s="91"/>
      <c r="E445" s="91"/>
      <c r="F445" s="91"/>
      <c r="G445" s="91"/>
      <c r="H445" s="91"/>
      <c r="I445" s="91"/>
      <c r="J445" s="91"/>
      <c r="K445" s="91"/>
    </row>
    <row r="446" ht="15.75" customHeight="1" spans="3:11">
      <c r="C446" s="91"/>
      <c r="D446" s="91"/>
      <c r="E446" s="91"/>
      <c r="F446" s="91"/>
      <c r="G446" s="91"/>
      <c r="H446" s="91"/>
      <c r="I446" s="91"/>
      <c r="J446" s="91"/>
      <c r="K446" s="91"/>
    </row>
    <row r="447" ht="15.75" customHeight="1" spans="3:11">
      <c r="C447" s="91"/>
      <c r="D447" s="91"/>
      <c r="E447" s="91"/>
      <c r="F447" s="91"/>
      <c r="G447" s="91"/>
      <c r="H447" s="91"/>
      <c r="I447" s="91"/>
      <c r="J447" s="91"/>
      <c r="K447" s="91"/>
    </row>
    <row r="448" ht="15.75" customHeight="1" spans="3:11">
      <c r="C448" s="91"/>
      <c r="D448" s="91"/>
      <c r="E448" s="91"/>
      <c r="F448" s="91"/>
      <c r="G448" s="91"/>
      <c r="H448" s="91"/>
      <c r="I448" s="91"/>
      <c r="J448" s="91"/>
      <c r="K448" s="91"/>
    </row>
    <row r="449" ht="15.75" customHeight="1" spans="3:11">
      <c r="C449" s="91"/>
      <c r="D449" s="91"/>
      <c r="E449" s="91"/>
      <c r="F449" s="91"/>
      <c r="G449" s="91"/>
      <c r="H449" s="91"/>
      <c r="I449" s="91"/>
      <c r="J449" s="91"/>
      <c r="K449" s="91"/>
    </row>
    <row r="450" ht="15.75" customHeight="1" spans="3:11">
      <c r="C450" s="91"/>
      <c r="D450" s="91"/>
      <c r="E450" s="91"/>
      <c r="F450" s="91"/>
      <c r="G450" s="91"/>
      <c r="H450" s="91"/>
      <c r="I450" s="91"/>
      <c r="J450" s="91"/>
      <c r="K450" s="91"/>
    </row>
    <row r="451" ht="15.75" customHeight="1" spans="3:11">
      <c r="C451" s="91"/>
      <c r="D451" s="91"/>
      <c r="E451" s="91"/>
      <c r="F451" s="91"/>
      <c r="G451" s="91"/>
      <c r="H451" s="91"/>
      <c r="I451" s="91"/>
      <c r="J451" s="91"/>
      <c r="K451" s="91"/>
    </row>
    <row r="452" ht="15.75" customHeight="1" spans="3:11">
      <c r="C452" s="91"/>
      <c r="D452" s="91"/>
      <c r="E452" s="91"/>
      <c r="F452" s="91"/>
      <c r="G452" s="91"/>
      <c r="H452" s="91"/>
      <c r="I452" s="91"/>
      <c r="J452" s="91"/>
      <c r="K452" s="91"/>
    </row>
    <row r="453" ht="15.75" customHeight="1" spans="3:11">
      <c r="C453" s="91"/>
      <c r="D453" s="91"/>
      <c r="E453" s="91"/>
      <c r="F453" s="91"/>
      <c r="G453" s="91"/>
      <c r="H453" s="91"/>
      <c r="I453" s="91"/>
      <c r="J453" s="91"/>
      <c r="K453" s="91"/>
    </row>
    <row r="454" ht="15.75" customHeight="1" spans="3:11">
      <c r="C454" s="91"/>
      <c r="D454" s="91"/>
      <c r="E454" s="91"/>
      <c r="F454" s="91"/>
      <c r="G454" s="91"/>
      <c r="H454" s="91"/>
      <c r="I454" s="91"/>
      <c r="J454" s="91"/>
      <c r="K454" s="91"/>
    </row>
    <row r="455" ht="15.75" customHeight="1" spans="3:11">
      <c r="C455" s="91"/>
      <c r="D455" s="91"/>
      <c r="E455" s="91"/>
      <c r="F455" s="91"/>
      <c r="G455" s="91"/>
      <c r="H455" s="91"/>
      <c r="I455" s="91"/>
      <c r="J455" s="91"/>
      <c r="K455" s="91"/>
    </row>
    <row r="456" ht="15.75" customHeight="1" spans="3:11">
      <c r="C456" s="91"/>
      <c r="D456" s="91"/>
      <c r="E456" s="91"/>
      <c r="F456" s="91"/>
      <c r="G456" s="91"/>
      <c r="H456" s="91"/>
      <c r="I456" s="91"/>
      <c r="J456" s="91"/>
      <c r="K456" s="91"/>
    </row>
    <row r="457" ht="15.75" customHeight="1" spans="3:11">
      <c r="C457" s="91"/>
      <c r="D457" s="91"/>
      <c r="E457" s="91"/>
      <c r="F457" s="91"/>
      <c r="G457" s="91"/>
      <c r="H457" s="91"/>
      <c r="I457" s="91"/>
      <c r="J457" s="91"/>
      <c r="K457" s="91"/>
    </row>
    <row r="458" ht="15.75" customHeight="1" spans="3:11">
      <c r="C458" s="91"/>
      <c r="D458" s="91"/>
      <c r="E458" s="91"/>
      <c r="F458" s="91"/>
      <c r="G458" s="91"/>
      <c r="H458" s="91"/>
      <c r="I458" s="91"/>
      <c r="J458" s="91"/>
      <c r="K458" s="91"/>
    </row>
    <row r="459" ht="15.75" customHeight="1" spans="3:11">
      <c r="C459" s="91"/>
      <c r="D459" s="91"/>
      <c r="E459" s="91"/>
      <c r="F459" s="91"/>
      <c r="G459" s="91"/>
      <c r="H459" s="91"/>
      <c r="I459" s="91"/>
      <c r="J459" s="91"/>
      <c r="K459" s="91"/>
    </row>
    <row r="460" ht="15.75" customHeight="1" spans="3:11">
      <c r="C460" s="91"/>
      <c r="D460" s="91"/>
      <c r="E460" s="91"/>
      <c r="F460" s="91"/>
      <c r="G460" s="91"/>
      <c r="H460" s="91"/>
      <c r="I460" s="91"/>
      <c r="J460" s="91"/>
      <c r="K460" s="91"/>
    </row>
    <row r="461" ht="15.75" customHeight="1" spans="3:11">
      <c r="C461" s="91"/>
      <c r="D461" s="91"/>
      <c r="E461" s="91"/>
      <c r="F461" s="91"/>
      <c r="G461" s="91"/>
      <c r="H461" s="91"/>
      <c r="I461" s="91"/>
      <c r="J461" s="91"/>
      <c r="K461" s="91"/>
    </row>
    <row r="462" ht="15.75" customHeight="1" spans="3:11">
      <c r="C462" s="91"/>
      <c r="D462" s="91"/>
      <c r="E462" s="91"/>
      <c r="F462" s="91"/>
      <c r="G462" s="91"/>
      <c r="H462" s="91"/>
      <c r="I462" s="91"/>
      <c r="J462" s="91"/>
      <c r="K462" s="91"/>
    </row>
    <row r="463" ht="15.75" customHeight="1" spans="3:11">
      <c r="C463" s="91"/>
      <c r="D463" s="91"/>
      <c r="E463" s="91"/>
      <c r="F463" s="91"/>
      <c r="G463" s="91"/>
      <c r="H463" s="91"/>
      <c r="I463" s="91"/>
      <c r="J463" s="91"/>
      <c r="K463" s="91"/>
    </row>
    <row r="464" ht="15.75" customHeight="1" spans="3:11">
      <c r="C464" s="91"/>
      <c r="D464" s="91"/>
      <c r="E464" s="91"/>
      <c r="F464" s="91"/>
      <c r="G464" s="91"/>
      <c r="H464" s="91"/>
      <c r="I464" s="91"/>
      <c r="J464" s="91"/>
      <c r="K464" s="91"/>
    </row>
    <row r="465" ht="15.75" customHeight="1" spans="3:11">
      <c r="C465" s="91"/>
      <c r="D465" s="91"/>
      <c r="E465" s="91"/>
      <c r="F465" s="91"/>
      <c r="G465" s="91"/>
      <c r="H465" s="91"/>
      <c r="I465" s="91"/>
      <c r="J465" s="91"/>
      <c r="K465" s="91"/>
    </row>
    <row r="466" ht="15.75" customHeight="1" spans="3:11">
      <c r="C466" s="91"/>
      <c r="D466" s="91"/>
      <c r="E466" s="91"/>
      <c r="F466" s="91"/>
      <c r="G466" s="91"/>
      <c r="H466" s="91"/>
      <c r="I466" s="91"/>
      <c r="J466" s="91"/>
      <c r="K466" s="91"/>
    </row>
    <row r="467" ht="15.75" customHeight="1" spans="3:11">
      <c r="C467" s="91"/>
      <c r="D467" s="91"/>
      <c r="E467" s="91"/>
      <c r="F467" s="91"/>
      <c r="G467" s="91"/>
      <c r="H467" s="91"/>
      <c r="I467" s="91"/>
      <c r="J467" s="91"/>
      <c r="K467" s="91"/>
    </row>
    <row r="468" ht="15.75" customHeight="1" spans="3:11">
      <c r="C468" s="91"/>
      <c r="D468" s="91"/>
      <c r="E468" s="91"/>
      <c r="F468" s="91"/>
      <c r="G468" s="91"/>
      <c r="H468" s="91"/>
      <c r="I468" s="91"/>
      <c r="J468" s="91"/>
      <c r="K468" s="91"/>
    </row>
    <row r="469" ht="15.75" customHeight="1" spans="3:11">
      <c r="C469" s="91"/>
      <c r="D469" s="91"/>
      <c r="E469" s="91"/>
      <c r="F469" s="91"/>
      <c r="G469" s="91"/>
      <c r="H469" s="91"/>
      <c r="I469" s="91"/>
      <c r="J469" s="91"/>
      <c r="K469" s="91"/>
    </row>
    <row r="470" ht="15.75" customHeight="1" spans="3:11">
      <c r="C470" s="91"/>
      <c r="D470" s="91"/>
      <c r="E470" s="91"/>
      <c r="F470" s="91"/>
      <c r="G470" s="91"/>
      <c r="H470" s="91"/>
      <c r="I470" s="91"/>
      <c r="J470" s="91"/>
      <c r="K470" s="91"/>
    </row>
    <row r="471" ht="15.75" customHeight="1" spans="3:11">
      <c r="C471" s="91"/>
      <c r="D471" s="91"/>
      <c r="E471" s="91"/>
      <c r="F471" s="91"/>
      <c r="G471" s="91"/>
      <c r="H471" s="91"/>
      <c r="I471" s="91"/>
      <c r="J471" s="91"/>
      <c r="K471" s="91"/>
    </row>
    <row r="472" ht="15.75" customHeight="1" spans="3:11">
      <c r="C472" s="91"/>
      <c r="D472" s="91"/>
      <c r="E472" s="91"/>
      <c r="F472" s="91"/>
      <c r="G472" s="91"/>
      <c r="H472" s="91"/>
      <c r="I472" s="91"/>
      <c r="J472" s="91"/>
      <c r="K472" s="91"/>
    </row>
    <row r="473" ht="15.75" customHeight="1" spans="3:11">
      <c r="C473" s="91"/>
      <c r="D473" s="91"/>
      <c r="E473" s="91"/>
      <c r="F473" s="91"/>
      <c r="G473" s="91"/>
      <c r="H473" s="91"/>
      <c r="I473" s="91"/>
      <c r="J473" s="91"/>
      <c r="K473" s="91"/>
    </row>
    <row r="474" ht="15.75" customHeight="1" spans="3:11">
      <c r="C474" s="91"/>
      <c r="D474" s="91"/>
      <c r="E474" s="91"/>
      <c r="F474" s="91"/>
      <c r="G474" s="91"/>
      <c r="H474" s="91"/>
      <c r="I474" s="91"/>
      <c r="J474" s="91"/>
      <c r="K474" s="91"/>
    </row>
    <row r="475" ht="15.75" customHeight="1" spans="3:11">
      <c r="C475" s="91"/>
      <c r="D475" s="91"/>
      <c r="E475" s="91"/>
      <c r="F475" s="91"/>
      <c r="G475" s="91"/>
      <c r="H475" s="91"/>
      <c r="I475" s="91"/>
      <c r="J475" s="91"/>
      <c r="K475" s="91"/>
    </row>
    <row r="476" ht="15.75" customHeight="1" spans="3:11">
      <c r="C476" s="91"/>
      <c r="D476" s="91"/>
      <c r="E476" s="91"/>
      <c r="F476" s="91"/>
      <c r="G476" s="91"/>
      <c r="H476" s="91"/>
      <c r="I476" s="91"/>
      <c r="J476" s="91"/>
      <c r="K476" s="91"/>
    </row>
    <row r="477" ht="15.75" customHeight="1" spans="3:11">
      <c r="C477" s="91"/>
      <c r="D477" s="91"/>
      <c r="E477" s="91"/>
      <c r="F477" s="91"/>
      <c r="G477" s="91"/>
      <c r="H477" s="91"/>
      <c r="I477" s="91"/>
      <c r="J477" s="91"/>
      <c r="K477" s="91"/>
    </row>
    <row r="478" ht="15.75" customHeight="1" spans="3:11">
      <c r="C478" s="91"/>
      <c r="D478" s="91"/>
      <c r="E478" s="91"/>
      <c r="F478" s="91"/>
      <c r="G478" s="91"/>
      <c r="H478" s="91"/>
      <c r="I478" s="91"/>
      <c r="J478" s="91"/>
      <c r="K478" s="91"/>
    </row>
    <row r="479" ht="15.75" customHeight="1" spans="3:11">
      <c r="C479" s="91"/>
      <c r="D479" s="91"/>
      <c r="E479" s="91"/>
      <c r="F479" s="91"/>
      <c r="G479" s="91"/>
      <c r="H479" s="91"/>
      <c r="I479" s="91"/>
      <c r="J479" s="91"/>
      <c r="K479" s="91"/>
    </row>
    <row r="480" ht="15.75" customHeight="1" spans="3:11">
      <c r="C480" s="91"/>
      <c r="D480" s="91"/>
      <c r="E480" s="91"/>
      <c r="F480" s="91"/>
      <c r="G480" s="91"/>
      <c r="H480" s="91"/>
      <c r="I480" s="91"/>
      <c r="J480" s="91"/>
      <c r="K480" s="91"/>
    </row>
    <row r="481" ht="15.75" customHeight="1" spans="3:11">
      <c r="C481" s="91"/>
      <c r="D481" s="91"/>
      <c r="E481" s="91"/>
      <c r="F481" s="91"/>
      <c r="G481" s="91"/>
      <c r="H481" s="91"/>
      <c r="I481" s="91"/>
      <c r="J481" s="91"/>
      <c r="K481" s="91"/>
    </row>
    <row r="482" ht="15.75" customHeight="1" spans="3:11">
      <c r="C482" s="91"/>
      <c r="D482" s="91"/>
      <c r="E482" s="91"/>
      <c r="F482" s="91"/>
      <c r="G482" s="91"/>
      <c r="H482" s="91"/>
      <c r="I482" s="91"/>
      <c r="J482" s="91"/>
      <c r="K482" s="91"/>
    </row>
    <row r="483" ht="15.75" customHeight="1" spans="3:11">
      <c r="C483" s="91"/>
      <c r="D483" s="91"/>
      <c r="E483" s="91"/>
      <c r="F483" s="91"/>
      <c r="G483" s="91"/>
      <c r="H483" s="91"/>
      <c r="I483" s="91"/>
      <c r="J483" s="91"/>
      <c r="K483" s="91"/>
    </row>
    <row r="484" ht="15.75" customHeight="1" spans="3:11">
      <c r="C484" s="91"/>
      <c r="D484" s="91"/>
      <c r="E484" s="91"/>
      <c r="F484" s="91"/>
      <c r="G484" s="91"/>
      <c r="H484" s="91"/>
      <c r="I484" s="91"/>
      <c r="J484" s="91"/>
      <c r="K484" s="91"/>
    </row>
    <row r="485" ht="15.75" customHeight="1" spans="3:11">
      <c r="C485" s="91"/>
      <c r="D485" s="91"/>
      <c r="E485" s="91"/>
      <c r="F485" s="91"/>
      <c r="G485" s="91"/>
      <c r="H485" s="91"/>
      <c r="I485" s="91"/>
      <c r="J485" s="91"/>
      <c r="K485" s="91"/>
    </row>
    <row r="486" ht="15.75" customHeight="1" spans="3:11">
      <c r="C486" s="91"/>
      <c r="D486" s="91"/>
      <c r="E486" s="91"/>
      <c r="F486" s="91"/>
      <c r="G486" s="91"/>
      <c r="H486" s="91"/>
      <c r="I486" s="91"/>
      <c r="J486" s="91"/>
      <c r="K486" s="91"/>
    </row>
    <row r="487" ht="15.75" customHeight="1" spans="3:11">
      <c r="C487" s="91"/>
      <c r="D487" s="91"/>
      <c r="E487" s="91"/>
      <c r="F487" s="91"/>
      <c r="G487" s="91"/>
      <c r="H487" s="91"/>
      <c r="I487" s="91"/>
      <c r="J487" s="91"/>
      <c r="K487" s="91"/>
    </row>
    <row r="488" ht="15.75" customHeight="1" spans="3:11">
      <c r="C488" s="91"/>
      <c r="D488" s="91"/>
      <c r="E488" s="91"/>
      <c r="F488" s="91"/>
      <c r="G488" s="91"/>
      <c r="H488" s="91"/>
      <c r="I488" s="91"/>
      <c r="J488" s="91"/>
      <c r="K488" s="91"/>
    </row>
    <row r="489" ht="15.75" customHeight="1" spans="3:11">
      <c r="C489" s="91"/>
      <c r="D489" s="91"/>
      <c r="E489" s="91"/>
      <c r="F489" s="91"/>
      <c r="G489" s="91"/>
      <c r="H489" s="91"/>
      <c r="I489" s="91"/>
      <c r="J489" s="91"/>
      <c r="K489" s="91"/>
    </row>
    <row r="490" ht="15.75" customHeight="1" spans="3:11">
      <c r="C490" s="91"/>
      <c r="D490" s="91"/>
      <c r="E490" s="91"/>
      <c r="F490" s="91"/>
      <c r="G490" s="91"/>
      <c r="H490" s="91"/>
      <c r="I490" s="91"/>
      <c r="J490" s="91"/>
      <c r="K490" s="91"/>
    </row>
    <row r="491" ht="15.75" customHeight="1" spans="3:11">
      <c r="C491" s="91"/>
      <c r="D491" s="91"/>
      <c r="E491" s="91"/>
      <c r="F491" s="91"/>
      <c r="G491" s="91"/>
      <c r="H491" s="91"/>
      <c r="I491" s="91"/>
      <c r="J491" s="91"/>
      <c r="K491" s="91"/>
    </row>
    <row r="492" ht="15.75" customHeight="1" spans="3:11">
      <c r="C492" s="91"/>
      <c r="D492" s="91"/>
      <c r="E492" s="91"/>
      <c r="F492" s="91"/>
      <c r="G492" s="91"/>
      <c r="H492" s="91"/>
      <c r="I492" s="91"/>
      <c r="J492" s="91"/>
      <c r="K492" s="91"/>
    </row>
    <row r="493" ht="15.75" customHeight="1" spans="3:11">
      <c r="C493" s="91"/>
      <c r="D493" s="91"/>
      <c r="E493" s="91"/>
      <c r="F493" s="91"/>
      <c r="G493" s="91"/>
      <c r="H493" s="91"/>
      <c r="I493" s="91"/>
      <c r="J493" s="91"/>
      <c r="K493" s="91"/>
    </row>
    <row r="494" ht="15.75" customHeight="1" spans="3:11">
      <c r="C494" s="91"/>
      <c r="D494" s="91"/>
      <c r="E494" s="91"/>
      <c r="F494" s="91"/>
      <c r="G494" s="91"/>
      <c r="H494" s="91"/>
      <c r="I494" s="91"/>
      <c r="J494" s="91"/>
      <c r="K494" s="91"/>
    </row>
    <row r="495" ht="15.75" customHeight="1" spans="3:11">
      <c r="C495" s="91"/>
      <c r="D495" s="91"/>
      <c r="E495" s="91"/>
      <c r="F495" s="91"/>
      <c r="G495" s="91"/>
      <c r="H495" s="91"/>
      <c r="I495" s="91"/>
      <c r="J495" s="91"/>
      <c r="K495" s="91"/>
    </row>
    <row r="496" ht="15.75" customHeight="1" spans="3:11">
      <c r="C496" s="91"/>
      <c r="D496" s="91"/>
      <c r="E496" s="91"/>
      <c r="F496" s="91"/>
      <c r="G496" s="91"/>
      <c r="H496" s="91"/>
      <c r="I496" s="91"/>
      <c r="J496" s="91"/>
      <c r="K496" s="91"/>
    </row>
    <row r="497" ht="15.75" customHeight="1" spans="3:11">
      <c r="C497" s="91"/>
      <c r="D497" s="91"/>
      <c r="E497" s="91"/>
      <c r="F497" s="91"/>
      <c r="G497" s="91"/>
      <c r="H497" s="91"/>
      <c r="I497" s="91"/>
      <c r="J497" s="91"/>
      <c r="K497" s="91"/>
    </row>
    <row r="498" ht="15.75" customHeight="1" spans="3:11">
      <c r="C498" s="91"/>
      <c r="D498" s="91"/>
      <c r="E498" s="91"/>
      <c r="F498" s="91"/>
      <c r="G498" s="91"/>
      <c r="H498" s="91"/>
      <c r="I498" s="91"/>
      <c r="J498" s="91"/>
      <c r="K498" s="91"/>
    </row>
    <row r="499" ht="15.75" customHeight="1" spans="3:11">
      <c r="C499" s="91"/>
      <c r="D499" s="91"/>
      <c r="E499" s="91"/>
      <c r="F499" s="91"/>
      <c r="G499" s="91"/>
      <c r="H499" s="91"/>
      <c r="I499" s="91"/>
      <c r="J499" s="91"/>
      <c r="K499" s="91"/>
    </row>
    <row r="500" ht="15.75" customHeight="1" spans="3:11">
      <c r="C500" s="91"/>
      <c r="D500" s="91"/>
      <c r="E500" s="91"/>
      <c r="F500" s="91"/>
      <c r="G500" s="91"/>
      <c r="H500" s="91"/>
      <c r="I500" s="91"/>
      <c r="J500" s="91"/>
      <c r="K500" s="91"/>
    </row>
    <row r="501" ht="15.75" customHeight="1" spans="3:11">
      <c r="C501" s="91"/>
      <c r="D501" s="91"/>
      <c r="E501" s="91"/>
      <c r="F501" s="91"/>
      <c r="G501" s="91"/>
      <c r="H501" s="91"/>
      <c r="I501" s="91"/>
      <c r="J501" s="91"/>
      <c r="K501" s="91"/>
    </row>
    <row r="502" ht="15.75" customHeight="1" spans="3:11">
      <c r="C502" s="91"/>
      <c r="D502" s="91"/>
      <c r="E502" s="91"/>
      <c r="F502" s="91"/>
      <c r="G502" s="91"/>
      <c r="H502" s="91"/>
      <c r="I502" s="91"/>
      <c r="J502" s="91"/>
      <c r="K502" s="91"/>
    </row>
    <row r="503" ht="15.75" customHeight="1" spans="3:11">
      <c r="C503" s="91"/>
      <c r="D503" s="91"/>
      <c r="E503" s="91"/>
      <c r="F503" s="91"/>
      <c r="G503" s="91"/>
      <c r="H503" s="91"/>
      <c r="I503" s="91"/>
      <c r="J503" s="91"/>
      <c r="K503" s="91"/>
    </row>
    <row r="504" ht="15.75" customHeight="1" spans="3:11">
      <c r="C504" s="91"/>
      <c r="D504" s="91"/>
      <c r="E504" s="91"/>
      <c r="F504" s="91"/>
      <c r="G504" s="91"/>
      <c r="H504" s="91"/>
      <c r="I504" s="91"/>
      <c r="J504" s="91"/>
      <c r="K504" s="91"/>
    </row>
    <row r="505" ht="15.75" customHeight="1" spans="3:11">
      <c r="C505" s="91"/>
      <c r="D505" s="91"/>
      <c r="E505" s="91"/>
      <c r="F505" s="91"/>
      <c r="G505" s="91"/>
      <c r="H505" s="91"/>
      <c r="I505" s="91"/>
      <c r="J505" s="91"/>
      <c r="K505" s="91"/>
    </row>
    <row r="506" ht="15.75" customHeight="1" spans="3:11">
      <c r="C506" s="91"/>
      <c r="D506" s="91"/>
      <c r="E506" s="91"/>
      <c r="F506" s="91"/>
      <c r="G506" s="91"/>
      <c r="H506" s="91"/>
      <c r="I506" s="91"/>
      <c r="J506" s="91"/>
      <c r="K506" s="91"/>
    </row>
    <row r="507" ht="15.75" customHeight="1" spans="3:11">
      <c r="C507" s="91"/>
      <c r="D507" s="91"/>
      <c r="E507" s="91"/>
      <c r="F507" s="91"/>
      <c r="G507" s="91"/>
      <c r="H507" s="91"/>
      <c r="I507" s="91"/>
      <c r="J507" s="91"/>
      <c r="K507" s="91"/>
    </row>
    <row r="508" ht="15.75" customHeight="1" spans="3:11">
      <c r="C508" s="91"/>
      <c r="D508" s="91"/>
      <c r="E508" s="91"/>
      <c r="F508" s="91"/>
      <c r="G508" s="91"/>
      <c r="H508" s="91"/>
      <c r="I508" s="91"/>
      <c r="J508" s="91"/>
      <c r="K508" s="91"/>
    </row>
    <row r="509" ht="15.75" customHeight="1" spans="3:11">
      <c r="C509" s="91"/>
      <c r="D509" s="91"/>
      <c r="E509" s="91"/>
      <c r="F509" s="91"/>
      <c r="G509" s="91"/>
      <c r="H509" s="91"/>
      <c r="I509" s="91"/>
      <c r="J509" s="91"/>
      <c r="K509" s="91"/>
    </row>
    <row r="510" ht="15.75" customHeight="1" spans="3:11">
      <c r="C510" s="91"/>
      <c r="D510" s="91"/>
      <c r="E510" s="91"/>
      <c r="F510" s="91"/>
      <c r="G510" s="91"/>
      <c r="H510" s="91"/>
      <c r="I510" s="91"/>
      <c r="J510" s="91"/>
      <c r="K510" s="91"/>
    </row>
    <row r="511" ht="15.75" customHeight="1" spans="3:11">
      <c r="C511" s="91"/>
      <c r="D511" s="91"/>
      <c r="E511" s="91"/>
      <c r="F511" s="91"/>
      <c r="G511" s="91"/>
      <c r="H511" s="91"/>
      <c r="I511" s="91"/>
      <c r="J511" s="91"/>
      <c r="K511" s="91"/>
    </row>
    <row r="512" ht="15.75" customHeight="1" spans="3:11">
      <c r="C512" s="91"/>
      <c r="D512" s="91"/>
      <c r="E512" s="91"/>
      <c r="F512" s="91"/>
      <c r="G512" s="91"/>
      <c r="H512" s="91"/>
      <c r="I512" s="91"/>
      <c r="J512" s="91"/>
      <c r="K512" s="91"/>
    </row>
    <row r="513" ht="15.75" customHeight="1" spans="3:11">
      <c r="C513" s="91"/>
      <c r="D513" s="91"/>
      <c r="E513" s="91"/>
      <c r="F513" s="91"/>
      <c r="G513" s="91"/>
      <c r="H513" s="91"/>
      <c r="I513" s="91"/>
      <c r="J513" s="91"/>
      <c r="K513" s="91"/>
    </row>
    <row r="514" ht="15.75" customHeight="1" spans="3:11">
      <c r="C514" s="91"/>
      <c r="D514" s="91"/>
      <c r="E514" s="91"/>
      <c r="F514" s="91"/>
      <c r="G514" s="91"/>
      <c r="H514" s="91"/>
      <c r="I514" s="91"/>
      <c r="J514" s="91"/>
      <c r="K514" s="91"/>
    </row>
    <row r="515" ht="15.75" customHeight="1" spans="3:11">
      <c r="C515" s="91"/>
      <c r="D515" s="91"/>
      <c r="E515" s="91"/>
      <c r="F515" s="91"/>
      <c r="G515" s="91"/>
      <c r="H515" s="91"/>
      <c r="I515" s="91"/>
      <c r="J515" s="91"/>
      <c r="K515" s="91"/>
    </row>
    <row r="516" ht="15.75" customHeight="1" spans="3:11">
      <c r="C516" s="91"/>
      <c r="D516" s="91"/>
      <c r="E516" s="91"/>
      <c r="F516" s="91"/>
      <c r="G516" s="91"/>
      <c r="H516" s="91"/>
      <c r="I516" s="91"/>
      <c r="J516" s="91"/>
      <c r="K516" s="91"/>
    </row>
    <row r="517" ht="15.75" customHeight="1" spans="3:11">
      <c r="C517" s="91"/>
      <c r="D517" s="91"/>
      <c r="E517" s="91"/>
      <c r="F517" s="91"/>
      <c r="G517" s="91"/>
      <c r="H517" s="91"/>
      <c r="I517" s="91"/>
      <c r="J517" s="91"/>
      <c r="K517" s="91"/>
    </row>
    <row r="518" ht="15.75" customHeight="1" spans="3:11">
      <c r="C518" s="91"/>
      <c r="D518" s="91"/>
      <c r="E518" s="91"/>
      <c r="F518" s="91"/>
      <c r="G518" s="91"/>
      <c r="H518" s="91"/>
      <c r="I518" s="91"/>
      <c r="J518" s="91"/>
      <c r="K518" s="91"/>
    </row>
    <row r="519" ht="15.75" customHeight="1" spans="3:11">
      <c r="C519" s="91"/>
      <c r="D519" s="91"/>
      <c r="E519" s="91"/>
      <c r="F519" s="91"/>
      <c r="G519" s="91"/>
      <c r="H519" s="91"/>
      <c r="I519" s="91"/>
      <c r="J519" s="91"/>
      <c r="K519" s="91"/>
    </row>
    <row r="520" ht="15.75" customHeight="1" spans="3:11">
      <c r="C520" s="91"/>
      <c r="D520" s="91"/>
      <c r="E520" s="91"/>
      <c r="F520" s="91"/>
      <c r="G520" s="91"/>
      <c r="H520" s="91"/>
      <c r="I520" s="91"/>
      <c r="J520" s="91"/>
      <c r="K520" s="91"/>
    </row>
    <row r="521" ht="15.75" customHeight="1" spans="3:11">
      <c r="C521" s="91"/>
      <c r="D521" s="91"/>
      <c r="E521" s="91"/>
      <c r="F521" s="91"/>
      <c r="G521" s="91"/>
      <c r="H521" s="91"/>
      <c r="I521" s="91"/>
      <c r="J521" s="91"/>
      <c r="K521" s="91"/>
    </row>
    <row r="522" ht="15.75" customHeight="1" spans="3:11">
      <c r="C522" s="91"/>
      <c r="D522" s="91"/>
      <c r="E522" s="91"/>
      <c r="F522" s="91"/>
      <c r="G522" s="91"/>
      <c r="H522" s="91"/>
      <c r="I522" s="91"/>
      <c r="J522" s="91"/>
      <c r="K522" s="91"/>
    </row>
    <row r="523" ht="15.75" customHeight="1" spans="3:11">
      <c r="C523" s="91"/>
      <c r="D523" s="91"/>
      <c r="E523" s="91"/>
      <c r="F523" s="91"/>
      <c r="G523" s="91"/>
      <c r="H523" s="91"/>
      <c r="I523" s="91"/>
      <c r="J523" s="91"/>
      <c r="K523" s="91"/>
    </row>
    <row r="524" ht="15.75" customHeight="1" spans="3:11">
      <c r="C524" s="91"/>
      <c r="D524" s="91"/>
      <c r="E524" s="91"/>
      <c r="F524" s="91"/>
      <c r="G524" s="91"/>
      <c r="H524" s="91"/>
      <c r="I524" s="91"/>
      <c r="J524" s="91"/>
      <c r="K524" s="91"/>
    </row>
    <row r="525" ht="15.75" customHeight="1" spans="3:11">
      <c r="C525" s="91"/>
      <c r="D525" s="91"/>
      <c r="E525" s="91"/>
      <c r="F525" s="91"/>
      <c r="G525" s="91"/>
      <c r="H525" s="91"/>
      <c r="I525" s="91"/>
      <c r="J525" s="91"/>
      <c r="K525" s="91"/>
    </row>
    <row r="526" ht="15.75" customHeight="1" spans="3:11">
      <c r="C526" s="91"/>
      <c r="D526" s="91"/>
      <c r="E526" s="91"/>
      <c r="F526" s="91"/>
      <c r="G526" s="91"/>
      <c r="H526" s="91"/>
      <c r="I526" s="91"/>
      <c r="J526" s="91"/>
      <c r="K526" s="91"/>
    </row>
    <row r="527" ht="15.75" customHeight="1" spans="3:11">
      <c r="C527" s="91"/>
      <c r="D527" s="91"/>
      <c r="E527" s="91"/>
      <c r="F527" s="91"/>
      <c r="G527" s="91"/>
      <c r="H527" s="91"/>
      <c r="I527" s="91"/>
      <c r="J527" s="91"/>
      <c r="K527" s="91"/>
    </row>
    <row r="528" ht="15.75" customHeight="1" spans="3:11">
      <c r="C528" s="91"/>
      <c r="D528" s="91"/>
      <c r="E528" s="91"/>
      <c r="F528" s="91"/>
      <c r="G528" s="91"/>
      <c r="H528" s="91"/>
      <c r="I528" s="91"/>
      <c r="J528" s="91"/>
      <c r="K528" s="91"/>
    </row>
    <row r="529" ht="15.75" customHeight="1" spans="3:11">
      <c r="C529" s="91"/>
      <c r="D529" s="91"/>
      <c r="E529" s="91"/>
      <c r="F529" s="91"/>
      <c r="G529" s="91"/>
      <c r="H529" s="91"/>
      <c r="I529" s="91"/>
      <c r="J529" s="91"/>
      <c r="K529" s="91"/>
    </row>
    <row r="530" ht="15.75" customHeight="1" spans="3:11">
      <c r="C530" s="91"/>
      <c r="D530" s="91"/>
      <c r="E530" s="91"/>
      <c r="F530" s="91"/>
      <c r="G530" s="91"/>
      <c r="H530" s="91"/>
      <c r="I530" s="91"/>
      <c r="J530" s="91"/>
      <c r="K530" s="91"/>
    </row>
    <row r="531" ht="15.75" customHeight="1" spans="3:11">
      <c r="C531" s="91"/>
      <c r="D531" s="91"/>
      <c r="E531" s="91"/>
      <c r="F531" s="91"/>
      <c r="G531" s="91"/>
      <c r="H531" s="91"/>
      <c r="I531" s="91"/>
      <c r="J531" s="91"/>
      <c r="K531" s="91"/>
    </row>
    <row r="532" ht="15.75" customHeight="1" spans="3:11">
      <c r="C532" s="91"/>
      <c r="D532" s="91"/>
      <c r="E532" s="91"/>
      <c r="F532" s="91"/>
      <c r="G532" s="91"/>
      <c r="H532" s="91"/>
      <c r="I532" s="91"/>
      <c r="J532" s="91"/>
      <c r="K532" s="91"/>
    </row>
    <row r="533" ht="15.75" customHeight="1" spans="3:11">
      <c r="C533" s="91"/>
      <c r="D533" s="91"/>
      <c r="E533" s="91"/>
      <c r="F533" s="91"/>
      <c r="G533" s="91"/>
      <c r="H533" s="91"/>
      <c r="I533" s="91"/>
      <c r="J533" s="91"/>
      <c r="K533" s="91"/>
    </row>
    <row r="534" ht="15.75" customHeight="1" spans="3:11">
      <c r="C534" s="91"/>
      <c r="D534" s="91"/>
      <c r="E534" s="91"/>
      <c r="F534" s="91"/>
      <c r="G534" s="91"/>
      <c r="H534" s="91"/>
      <c r="I534" s="91"/>
      <c r="J534" s="91"/>
      <c r="K534" s="91"/>
    </row>
    <row r="535" ht="15.75" customHeight="1" spans="3:11">
      <c r="C535" s="91"/>
      <c r="D535" s="91"/>
      <c r="E535" s="91"/>
      <c r="F535" s="91"/>
      <c r="G535" s="91"/>
      <c r="H535" s="91"/>
      <c r="I535" s="91"/>
      <c r="J535" s="91"/>
      <c r="K535" s="91"/>
    </row>
    <row r="536" ht="15.75" customHeight="1" spans="3:11">
      <c r="C536" s="91"/>
      <c r="D536" s="91"/>
      <c r="E536" s="91"/>
      <c r="F536" s="91"/>
      <c r="G536" s="91"/>
      <c r="H536" s="91"/>
      <c r="I536" s="91"/>
      <c r="J536" s="91"/>
      <c r="K536" s="91"/>
    </row>
    <row r="537" ht="15.75" customHeight="1" spans="3:11">
      <c r="C537" s="91"/>
      <c r="D537" s="91"/>
      <c r="E537" s="91"/>
      <c r="F537" s="91"/>
      <c r="G537" s="91"/>
      <c r="H537" s="91"/>
      <c r="I537" s="91"/>
      <c r="J537" s="91"/>
      <c r="K537" s="91"/>
    </row>
    <row r="538" ht="15.75" customHeight="1" spans="3:11">
      <c r="C538" s="91"/>
      <c r="D538" s="91"/>
      <c r="E538" s="91"/>
      <c r="F538" s="91"/>
      <c r="G538" s="91"/>
      <c r="H538" s="91"/>
      <c r="I538" s="91"/>
      <c r="J538" s="91"/>
      <c r="K538" s="91"/>
    </row>
    <row r="539" ht="15.75" customHeight="1" spans="3:11">
      <c r="C539" s="91"/>
      <c r="D539" s="91"/>
      <c r="E539" s="91"/>
      <c r="F539" s="91"/>
      <c r="G539" s="91"/>
      <c r="H539" s="91"/>
      <c r="I539" s="91"/>
      <c r="J539" s="91"/>
      <c r="K539" s="91"/>
    </row>
    <row r="540" ht="15.75" customHeight="1" spans="3:11">
      <c r="C540" s="91"/>
      <c r="D540" s="91"/>
      <c r="E540" s="91"/>
      <c r="F540" s="91"/>
      <c r="G540" s="91"/>
      <c r="H540" s="91"/>
      <c r="I540" s="91"/>
      <c r="J540" s="91"/>
      <c r="K540" s="91"/>
    </row>
    <row r="541" ht="15.75" customHeight="1" spans="3:11">
      <c r="C541" s="91"/>
      <c r="D541" s="91"/>
      <c r="E541" s="91"/>
      <c r="F541" s="91"/>
      <c r="G541" s="91"/>
      <c r="H541" s="91"/>
      <c r="I541" s="91"/>
      <c r="J541" s="91"/>
      <c r="K541" s="91"/>
    </row>
    <row r="542" ht="15.75" customHeight="1" spans="3:11">
      <c r="C542" s="91"/>
      <c r="D542" s="91"/>
      <c r="E542" s="91"/>
      <c r="F542" s="91"/>
      <c r="G542" s="91"/>
      <c r="H542" s="91"/>
      <c r="I542" s="91"/>
      <c r="J542" s="91"/>
      <c r="K542" s="91"/>
    </row>
    <row r="543" ht="15.75" customHeight="1" spans="3:11">
      <c r="C543" s="91"/>
      <c r="D543" s="91"/>
      <c r="E543" s="91"/>
      <c r="F543" s="91"/>
      <c r="G543" s="91"/>
      <c r="H543" s="91"/>
      <c r="I543" s="91"/>
      <c r="J543" s="91"/>
      <c r="K543" s="91"/>
    </row>
    <row r="544" ht="15.75" customHeight="1" spans="3:11">
      <c r="C544" s="91"/>
      <c r="D544" s="91"/>
      <c r="E544" s="91"/>
      <c r="F544" s="91"/>
      <c r="G544" s="91"/>
      <c r="H544" s="91"/>
      <c r="I544" s="91"/>
      <c r="J544" s="91"/>
      <c r="K544" s="91"/>
    </row>
    <row r="545" ht="15.75" customHeight="1" spans="3:11">
      <c r="C545" s="91"/>
      <c r="D545" s="91"/>
      <c r="E545" s="91"/>
      <c r="F545" s="91"/>
      <c r="G545" s="91"/>
      <c r="H545" s="91"/>
      <c r="I545" s="91"/>
      <c r="J545" s="91"/>
      <c r="K545" s="91"/>
    </row>
    <row r="546" ht="15.75" customHeight="1" spans="3:11">
      <c r="C546" s="91"/>
      <c r="D546" s="91"/>
      <c r="E546" s="91"/>
      <c r="F546" s="91"/>
      <c r="G546" s="91"/>
      <c r="H546" s="91"/>
      <c r="I546" s="91"/>
      <c r="J546" s="91"/>
      <c r="K546" s="91"/>
    </row>
    <row r="547" ht="15.75" customHeight="1" spans="3:11">
      <c r="C547" s="91"/>
      <c r="D547" s="91"/>
      <c r="E547" s="91"/>
      <c r="F547" s="91"/>
      <c r="G547" s="91"/>
      <c r="H547" s="91"/>
      <c r="I547" s="91"/>
      <c r="J547" s="91"/>
      <c r="K547" s="91"/>
    </row>
    <row r="548" ht="15.75" customHeight="1" spans="3:11">
      <c r="C548" s="91"/>
      <c r="D548" s="91"/>
      <c r="E548" s="91"/>
      <c r="F548" s="91"/>
      <c r="G548" s="91"/>
      <c r="H548" s="91"/>
      <c r="I548" s="91"/>
      <c r="J548" s="91"/>
      <c r="K548" s="91"/>
    </row>
    <row r="549" ht="15.75" customHeight="1" spans="3:11">
      <c r="C549" s="91"/>
      <c r="D549" s="91"/>
      <c r="E549" s="91"/>
      <c r="F549" s="91"/>
      <c r="G549" s="91"/>
      <c r="H549" s="91"/>
      <c r="I549" s="91"/>
      <c r="J549" s="91"/>
      <c r="K549" s="91"/>
    </row>
    <row r="550" ht="15.75" customHeight="1" spans="3:11">
      <c r="C550" s="91"/>
      <c r="D550" s="91"/>
      <c r="E550" s="91"/>
      <c r="F550" s="91"/>
      <c r="G550" s="91"/>
      <c r="H550" s="91"/>
      <c r="I550" s="91"/>
      <c r="J550" s="91"/>
      <c r="K550" s="91"/>
    </row>
    <row r="551" ht="15.75" customHeight="1" spans="3:11">
      <c r="C551" s="91"/>
      <c r="D551" s="91"/>
      <c r="E551" s="91"/>
      <c r="F551" s="91"/>
      <c r="G551" s="91"/>
      <c r="H551" s="91"/>
      <c r="I551" s="91"/>
      <c r="J551" s="91"/>
      <c r="K551" s="91"/>
    </row>
    <row r="552" ht="15.75" customHeight="1" spans="3:11">
      <c r="C552" s="91"/>
      <c r="D552" s="91"/>
      <c r="E552" s="91"/>
      <c r="F552" s="91"/>
      <c r="G552" s="91"/>
      <c r="H552" s="91"/>
      <c r="I552" s="91"/>
      <c r="J552" s="91"/>
      <c r="K552" s="91"/>
    </row>
    <row r="553" ht="15.75" customHeight="1" spans="3:11">
      <c r="C553" s="91"/>
      <c r="D553" s="91"/>
      <c r="E553" s="91"/>
      <c r="F553" s="91"/>
      <c r="G553" s="91"/>
      <c r="H553" s="91"/>
      <c r="I553" s="91"/>
      <c r="J553" s="91"/>
      <c r="K553" s="91"/>
    </row>
    <row r="554" ht="15.75" customHeight="1" spans="3:11">
      <c r="C554" s="91"/>
      <c r="D554" s="91"/>
      <c r="E554" s="91"/>
      <c r="F554" s="91"/>
      <c r="G554" s="91"/>
      <c r="H554" s="91"/>
      <c r="I554" s="91"/>
      <c r="J554" s="91"/>
      <c r="K554" s="91"/>
    </row>
    <row r="555" ht="15.75" customHeight="1" spans="3:11">
      <c r="C555" s="91"/>
      <c r="D555" s="91"/>
      <c r="E555" s="91"/>
      <c r="F555" s="91"/>
      <c r="G555" s="91"/>
      <c r="H555" s="91"/>
      <c r="I555" s="91"/>
      <c r="J555" s="91"/>
      <c r="K555" s="91"/>
    </row>
    <row r="556" ht="15.75" customHeight="1" spans="3:11">
      <c r="C556" s="91"/>
      <c r="D556" s="91"/>
      <c r="E556" s="91"/>
      <c r="F556" s="91"/>
      <c r="G556" s="91"/>
      <c r="H556" s="91"/>
      <c r="I556" s="91"/>
      <c r="J556" s="91"/>
      <c r="K556" s="91"/>
    </row>
    <row r="557" ht="15.75" customHeight="1" spans="3:11">
      <c r="C557" s="91"/>
      <c r="D557" s="91"/>
      <c r="E557" s="91"/>
      <c r="F557" s="91"/>
      <c r="G557" s="91"/>
      <c r="H557" s="91"/>
      <c r="I557" s="91"/>
      <c r="J557" s="91"/>
      <c r="K557" s="91"/>
    </row>
    <row r="558" ht="15.75" customHeight="1" spans="3:11">
      <c r="C558" s="91"/>
      <c r="D558" s="91"/>
      <c r="E558" s="91"/>
      <c r="F558" s="91"/>
      <c r="G558" s="91"/>
      <c r="H558" s="91"/>
      <c r="I558" s="91"/>
      <c r="J558" s="91"/>
      <c r="K558" s="91"/>
    </row>
    <row r="559" ht="15.75" customHeight="1" spans="3:11">
      <c r="C559" s="91"/>
      <c r="D559" s="91"/>
      <c r="E559" s="91"/>
      <c r="F559" s="91"/>
      <c r="G559" s="91"/>
      <c r="H559" s="91"/>
      <c r="I559" s="91"/>
      <c r="J559" s="91"/>
      <c r="K559" s="91"/>
    </row>
    <row r="560" ht="15.75" customHeight="1" spans="3:11">
      <c r="C560" s="91"/>
      <c r="D560" s="91"/>
      <c r="E560" s="91"/>
      <c r="F560" s="91"/>
      <c r="G560" s="91"/>
      <c r="H560" s="91"/>
      <c r="I560" s="91"/>
      <c r="J560" s="91"/>
      <c r="K560" s="91"/>
    </row>
    <row r="561" ht="15.75" customHeight="1" spans="3:11">
      <c r="C561" s="91"/>
      <c r="D561" s="91"/>
      <c r="E561" s="91"/>
      <c r="F561" s="91"/>
      <c r="G561" s="91"/>
      <c r="H561" s="91"/>
      <c r="I561" s="91"/>
      <c r="J561" s="91"/>
      <c r="K561" s="91"/>
    </row>
    <row r="562" ht="15.75" customHeight="1" spans="3:11">
      <c r="C562" s="91"/>
      <c r="D562" s="91"/>
      <c r="E562" s="91"/>
      <c r="F562" s="91"/>
      <c r="G562" s="91"/>
      <c r="H562" s="91"/>
      <c r="I562" s="91"/>
      <c r="J562" s="91"/>
      <c r="K562" s="91"/>
    </row>
    <row r="563" ht="15.75" customHeight="1" spans="3:11">
      <c r="C563" s="91"/>
      <c r="D563" s="91"/>
      <c r="E563" s="91"/>
      <c r="F563" s="91"/>
      <c r="G563" s="91"/>
      <c r="H563" s="91"/>
      <c r="I563" s="91"/>
      <c r="J563" s="91"/>
      <c r="K563" s="91"/>
    </row>
    <row r="564" ht="15.75" customHeight="1" spans="3:11">
      <c r="C564" s="91"/>
      <c r="D564" s="91"/>
      <c r="E564" s="91"/>
      <c r="F564" s="91"/>
      <c r="G564" s="91"/>
      <c r="H564" s="91"/>
      <c r="I564" s="91"/>
      <c r="J564" s="91"/>
      <c r="K564" s="91"/>
    </row>
    <row r="565" ht="15.75" customHeight="1" spans="3:11">
      <c r="C565" s="91"/>
      <c r="D565" s="91"/>
      <c r="E565" s="91"/>
      <c r="F565" s="91"/>
      <c r="G565" s="91"/>
      <c r="H565" s="91"/>
      <c r="I565" s="91"/>
      <c r="J565" s="91"/>
      <c r="K565" s="91"/>
    </row>
    <row r="566" ht="15.75" customHeight="1" spans="3:11">
      <c r="C566" s="91"/>
      <c r="D566" s="91"/>
      <c r="E566" s="91"/>
      <c r="F566" s="91"/>
      <c r="G566" s="91"/>
      <c r="H566" s="91"/>
      <c r="I566" s="91"/>
      <c r="J566" s="91"/>
      <c r="K566" s="91"/>
    </row>
    <row r="567" ht="15.75" customHeight="1" spans="3:11">
      <c r="C567" s="91"/>
      <c r="D567" s="91"/>
      <c r="E567" s="91"/>
      <c r="F567" s="91"/>
      <c r="G567" s="91"/>
      <c r="H567" s="91"/>
      <c r="I567" s="91"/>
      <c r="J567" s="91"/>
      <c r="K567" s="91"/>
    </row>
    <row r="568" ht="15.75" customHeight="1" spans="3:11">
      <c r="C568" s="91"/>
      <c r="D568" s="91"/>
      <c r="E568" s="91"/>
      <c r="F568" s="91"/>
      <c r="G568" s="91"/>
      <c r="H568" s="91"/>
      <c r="I568" s="91"/>
      <c r="J568" s="91"/>
      <c r="K568" s="91"/>
    </row>
    <row r="569" ht="15.75" customHeight="1" spans="3:11">
      <c r="C569" s="91"/>
      <c r="D569" s="91"/>
      <c r="E569" s="91"/>
      <c r="F569" s="91"/>
      <c r="G569" s="91"/>
      <c r="H569" s="91"/>
      <c r="I569" s="91"/>
      <c r="J569" s="91"/>
      <c r="K569" s="91"/>
    </row>
    <row r="570" ht="15.75" customHeight="1" spans="3:11">
      <c r="C570" s="91"/>
      <c r="D570" s="91"/>
      <c r="E570" s="91"/>
      <c r="F570" s="91"/>
      <c r="G570" s="91"/>
      <c r="H570" s="91"/>
      <c r="I570" s="91"/>
      <c r="J570" s="91"/>
      <c r="K570" s="91"/>
    </row>
    <row r="571" ht="15.75" customHeight="1" spans="3:11">
      <c r="C571" s="91"/>
      <c r="D571" s="91"/>
      <c r="E571" s="91"/>
      <c r="F571" s="91"/>
      <c r="G571" s="91"/>
      <c r="H571" s="91"/>
      <c r="I571" s="91"/>
      <c r="J571" s="91"/>
      <c r="K571" s="91"/>
    </row>
    <row r="572" ht="15.75" customHeight="1" spans="3:11">
      <c r="C572" s="91"/>
      <c r="D572" s="91"/>
      <c r="E572" s="91"/>
      <c r="F572" s="91"/>
      <c r="G572" s="91"/>
      <c r="H572" s="91"/>
      <c r="I572" s="91"/>
      <c r="J572" s="91"/>
      <c r="K572" s="91"/>
    </row>
    <row r="573" ht="15.75" customHeight="1" spans="3:11">
      <c r="C573" s="91"/>
      <c r="D573" s="91"/>
      <c r="E573" s="91"/>
      <c r="F573" s="91"/>
      <c r="G573" s="91"/>
      <c r="H573" s="91"/>
      <c r="I573" s="91"/>
      <c r="J573" s="91"/>
      <c r="K573" s="91"/>
    </row>
    <row r="574" ht="15.75" customHeight="1" spans="3:11">
      <c r="C574" s="91"/>
      <c r="D574" s="91"/>
      <c r="E574" s="91"/>
      <c r="F574" s="91"/>
      <c r="G574" s="91"/>
      <c r="H574" s="91"/>
      <c r="I574" s="91"/>
      <c r="J574" s="91"/>
      <c r="K574" s="91"/>
    </row>
    <row r="575" ht="15.75" customHeight="1" spans="3:11">
      <c r="C575" s="91"/>
      <c r="D575" s="91"/>
      <c r="E575" s="91"/>
      <c r="F575" s="91"/>
      <c r="G575" s="91"/>
      <c r="H575" s="91"/>
      <c r="I575" s="91"/>
      <c r="J575" s="91"/>
      <c r="K575" s="91"/>
    </row>
    <row r="576" ht="15.75" customHeight="1" spans="3:11">
      <c r="C576" s="91"/>
      <c r="D576" s="91"/>
      <c r="E576" s="91"/>
      <c r="F576" s="91"/>
      <c r="G576" s="91"/>
      <c r="H576" s="91"/>
      <c r="I576" s="91"/>
      <c r="J576" s="91"/>
      <c r="K576" s="91"/>
    </row>
    <row r="577" ht="15.75" customHeight="1" spans="3:11">
      <c r="C577" s="91"/>
      <c r="D577" s="91"/>
      <c r="E577" s="91"/>
      <c r="F577" s="91"/>
      <c r="G577" s="91"/>
      <c r="H577" s="91"/>
      <c r="I577" s="91"/>
      <c r="J577" s="91"/>
      <c r="K577" s="91"/>
    </row>
    <row r="578" ht="15.75" customHeight="1" spans="3:11">
      <c r="C578" s="91"/>
      <c r="D578" s="91"/>
      <c r="E578" s="91"/>
      <c r="F578" s="91"/>
      <c r="G578" s="91"/>
      <c r="H578" s="91"/>
      <c r="I578" s="91"/>
      <c r="J578" s="91"/>
      <c r="K578" s="91"/>
    </row>
    <row r="579" ht="15.75" customHeight="1" spans="3:11">
      <c r="C579" s="91"/>
      <c r="D579" s="91"/>
      <c r="E579" s="91"/>
      <c r="F579" s="91"/>
      <c r="G579" s="91"/>
      <c r="H579" s="91"/>
      <c r="I579" s="91"/>
      <c r="J579" s="91"/>
      <c r="K579" s="91"/>
    </row>
    <row r="580" ht="15.75" customHeight="1" spans="3:11">
      <c r="C580" s="91"/>
      <c r="D580" s="91"/>
      <c r="E580" s="91"/>
      <c r="F580" s="91"/>
      <c r="G580" s="91"/>
      <c r="H580" s="91"/>
      <c r="I580" s="91"/>
      <c r="J580" s="91"/>
      <c r="K580" s="91"/>
    </row>
    <row r="581" ht="15.75" customHeight="1" spans="3:11">
      <c r="C581" s="91"/>
      <c r="D581" s="91"/>
      <c r="E581" s="91"/>
      <c r="F581" s="91"/>
      <c r="G581" s="91"/>
      <c r="H581" s="91"/>
      <c r="I581" s="91"/>
      <c r="J581" s="91"/>
      <c r="K581" s="91"/>
    </row>
    <row r="582" ht="15.75" customHeight="1" spans="3:11">
      <c r="C582" s="91"/>
      <c r="D582" s="91"/>
      <c r="E582" s="91"/>
      <c r="F582" s="91"/>
      <c r="G582" s="91"/>
      <c r="H582" s="91"/>
      <c r="I582" s="91"/>
      <c r="J582" s="91"/>
      <c r="K582" s="91"/>
    </row>
    <row r="583" ht="15.75" customHeight="1" spans="3:11">
      <c r="C583" s="91"/>
      <c r="D583" s="91"/>
      <c r="E583" s="91"/>
      <c r="F583" s="91"/>
      <c r="G583" s="91"/>
      <c r="H583" s="91"/>
      <c r="I583" s="91"/>
      <c r="J583" s="91"/>
      <c r="K583" s="91"/>
    </row>
    <row r="584" ht="15.75" customHeight="1" spans="3:11">
      <c r="C584" s="91"/>
      <c r="D584" s="91"/>
      <c r="E584" s="91"/>
      <c r="F584" s="91"/>
      <c r="G584" s="91"/>
      <c r="H584" s="91"/>
      <c r="I584" s="91"/>
      <c r="J584" s="91"/>
      <c r="K584" s="91"/>
    </row>
    <row r="585" ht="15.75" customHeight="1" spans="3:11">
      <c r="C585" s="91"/>
      <c r="D585" s="91"/>
      <c r="E585" s="91"/>
      <c r="F585" s="91"/>
      <c r="G585" s="91"/>
      <c r="H585" s="91"/>
      <c r="I585" s="91"/>
      <c r="J585" s="91"/>
      <c r="K585" s="91"/>
    </row>
    <row r="586" ht="15.75" customHeight="1" spans="3:11">
      <c r="C586" s="91"/>
      <c r="D586" s="91"/>
      <c r="E586" s="91"/>
      <c r="F586" s="91"/>
      <c r="G586" s="91"/>
      <c r="H586" s="91"/>
      <c r="I586" s="91"/>
      <c r="J586" s="91"/>
      <c r="K586" s="91"/>
    </row>
    <row r="587" ht="15.75" customHeight="1" spans="3:11">
      <c r="C587" s="91"/>
      <c r="D587" s="91"/>
      <c r="E587" s="91"/>
      <c r="F587" s="91"/>
      <c r="G587" s="91"/>
      <c r="H587" s="91"/>
      <c r="I587" s="91"/>
      <c r="J587" s="91"/>
      <c r="K587" s="91"/>
    </row>
    <row r="588" ht="15.75" customHeight="1" spans="3:11">
      <c r="C588" s="91"/>
      <c r="D588" s="91"/>
      <c r="E588" s="91"/>
      <c r="F588" s="91"/>
      <c r="G588" s="91"/>
      <c r="H588" s="91"/>
      <c r="I588" s="91"/>
      <c r="J588" s="91"/>
      <c r="K588" s="91"/>
    </row>
    <row r="589" ht="15.75" customHeight="1" spans="3:11">
      <c r="C589" s="91"/>
      <c r="D589" s="91"/>
      <c r="E589" s="91"/>
      <c r="F589" s="91"/>
      <c r="G589" s="91"/>
      <c r="H589" s="91"/>
      <c r="I589" s="91"/>
      <c r="J589" s="91"/>
      <c r="K589" s="91"/>
    </row>
    <row r="590" ht="15.75" customHeight="1" spans="3:11">
      <c r="C590" s="91"/>
      <c r="D590" s="91"/>
      <c r="E590" s="91"/>
      <c r="F590" s="91"/>
      <c r="G590" s="91"/>
      <c r="H590" s="91"/>
      <c r="I590" s="91"/>
      <c r="J590" s="91"/>
      <c r="K590" s="91"/>
    </row>
    <row r="591" ht="15.75" customHeight="1" spans="3:11">
      <c r="C591" s="91"/>
      <c r="D591" s="91"/>
      <c r="E591" s="91"/>
      <c r="F591" s="91"/>
      <c r="G591" s="91"/>
      <c r="H591" s="91"/>
      <c r="I591" s="91"/>
      <c r="J591" s="91"/>
      <c r="K591" s="91"/>
    </row>
    <row r="592" ht="15.75" customHeight="1" spans="3:11">
      <c r="C592" s="91"/>
      <c r="D592" s="91"/>
      <c r="E592" s="91"/>
      <c r="F592" s="91"/>
      <c r="G592" s="91"/>
      <c r="H592" s="91"/>
      <c r="I592" s="91"/>
      <c r="J592" s="91"/>
      <c r="K592" s="91"/>
    </row>
    <row r="593" ht="15.75" customHeight="1" spans="3:11">
      <c r="C593" s="91"/>
      <c r="D593" s="91"/>
      <c r="E593" s="91"/>
      <c r="F593" s="91"/>
      <c r="G593" s="91"/>
      <c r="H593" s="91"/>
      <c r="I593" s="91"/>
      <c r="J593" s="91"/>
      <c r="K593" s="91"/>
    </row>
    <row r="594" ht="15.75" customHeight="1" spans="3:11">
      <c r="C594" s="91"/>
      <c r="D594" s="91"/>
      <c r="E594" s="91"/>
      <c r="F594" s="91"/>
      <c r="G594" s="91"/>
      <c r="H594" s="91"/>
      <c r="I594" s="91"/>
      <c r="J594" s="91"/>
      <c r="K594" s="91"/>
    </row>
    <row r="595" ht="15.75" customHeight="1" spans="3:11">
      <c r="C595" s="91"/>
      <c r="D595" s="91"/>
      <c r="E595" s="91"/>
      <c r="F595" s="91"/>
      <c r="G595" s="91"/>
      <c r="H595" s="91"/>
      <c r="I595" s="91"/>
      <c r="J595" s="91"/>
      <c r="K595" s="91"/>
    </row>
    <row r="596" ht="15.75" customHeight="1" spans="3:11">
      <c r="C596" s="91"/>
      <c r="D596" s="91"/>
      <c r="E596" s="91"/>
      <c r="F596" s="91"/>
      <c r="G596" s="91"/>
      <c r="H596" s="91"/>
      <c r="I596" s="91"/>
      <c r="J596" s="91"/>
      <c r="K596" s="91"/>
    </row>
    <row r="597" ht="15.75" customHeight="1" spans="3:11">
      <c r="C597" s="91"/>
      <c r="D597" s="91"/>
      <c r="E597" s="91"/>
      <c r="F597" s="91"/>
      <c r="G597" s="91"/>
      <c r="H597" s="91"/>
      <c r="I597" s="91"/>
      <c r="J597" s="91"/>
      <c r="K597" s="91"/>
    </row>
    <row r="598" ht="15.75" customHeight="1" spans="3:11">
      <c r="C598" s="91"/>
      <c r="D598" s="91"/>
      <c r="E598" s="91"/>
      <c r="F598" s="91"/>
      <c r="G598" s="91"/>
      <c r="H598" s="91"/>
      <c r="I598" s="91"/>
      <c r="J598" s="91"/>
      <c r="K598" s="91"/>
    </row>
    <row r="599" ht="15.75" customHeight="1" spans="3:11">
      <c r="C599" s="91"/>
      <c r="D599" s="91"/>
      <c r="E599" s="91"/>
      <c r="F599" s="91"/>
      <c r="G599" s="91"/>
      <c r="H599" s="91"/>
      <c r="I599" s="91"/>
      <c r="J599" s="91"/>
      <c r="K599" s="91"/>
    </row>
    <row r="600" ht="15.75" customHeight="1" spans="3:11">
      <c r="C600" s="91"/>
      <c r="D600" s="91"/>
      <c r="E600" s="91"/>
      <c r="F600" s="91"/>
      <c r="G600" s="91"/>
      <c r="H600" s="91"/>
      <c r="I600" s="91"/>
      <c r="J600" s="91"/>
      <c r="K600" s="91"/>
    </row>
    <row r="601" ht="15.75" customHeight="1" spans="3:11">
      <c r="C601" s="91"/>
      <c r="D601" s="91"/>
      <c r="E601" s="91"/>
      <c r="F601" s="91"/>
      <c r="G601" s="91"/>
      <c r="H601" s="91"/>
      <c r="I601" s="91"/>
      <c r="J601" s="91"/>
      <c r="K601" s="91"/>
    </row>
    <row r="602" ht="15.75" customHeight="1" spans="3:11">
      <c r="C602" s="91"/>
      <c r="D602" s="91"/>
      <c r="E602" s="91"/>
      <c r="F602" s="91"/>
      <c r="G602" s="91"/>
      <c r="H602" s="91"/>
      <c r="I602" s="91"/>
      <c r="J602" s="91"/>
      <c r="K602" s="91"/>
    </row>
    <row r="603" ht="15.75" customHeight="1" spans="3:11">
      <c r="C603" s="91"/>
      <c r="D603" s="91"/>
      <c r="E603" s="91"/>
      <c r="F603" s="91"/>
      <c r="G603" s="91"/>
      <c r="H603" s="91"/>
      <c r="I603" s="91"/>
      <c r="J603" s="91"/>
      <c r="K603" s="91"/>
    </row>
    <row r="604" ht="15.75" customHeight="1" spans="3:11">
      <c r="C604" s="91"/>
      <c r="D604" s="91"/>
      <c r="E604" s="91"/>
      <c r="F604" s="91"/>
      <c r="G604" s="91"/>
      <c r="H604" s="91"/>
      <c r="I604" s="91"/>
      <c r="J604" s="91"/>
      <c r="K604" s="91"/>
    </row>
    <row r="605" ht="15.75" customHeight="1" spans="3:11">
      <c r="C605" s="91"/>
      <c r="D605" s="91"/>
      <c r="E605" s="91"/>
      <c r="F605" s="91"/>
      <c r="G605" s="91"/>
      <c r="H605" s="91"/>
      <c r="I605" s="91"/>
      <c r="J605" s="91"/>
      <c r="K605" s="91"/>
    </row>
    <row r="606" ht="15.75" customHeight="1" spans="3:11">
      <c r="C606" s="91"/>
      <c r="D606" s="91"/>
      <c r="E606" s="91"/>
      <c r="F606" s="91"/>
      <c r="G606" s="91"/>
      <c r="H606" s="91"/>
      <c r="I606" s="91"/>
      <c r="J606" s="91"/>
      <c r="K606" s="91"/>
    </row>
    <row r="607" ht="15.75" customHeight="1" spans="3:11">
      <c r="C607" s="91"/>
      <c r="D607" s="91"/>
      <c r="E607" s="91"/>
      <c r="F607" s="91"/>
      <c r="G607" s="91"/>
      <c r="H607" s="91"/>
      <c r="I607" s="91"/>
      <c r="J607" s="91"/>
      <c r="K607" s="91"/>
    </row>
    <row r="608" ht="15.75" customHeight="1" spans="3:11">
      <c r="C608" s="91"/>
      <c r="D608" s="91"/>
      <c r="E608" s="91"/>
      <c r="F608" s="91"/>
      <c r="G608" s="91"/>
      <c r="H608" s="91"/>
      <c r="I608" s="91"/>
      <c r="J608" s="91"/>
      <c r="K608" s="91"/>
    </row>
    <row r="609" ht="15.75" customHeight="1" spans="3:11">
      <c r="C609" s="91"/>
      <c r="D609" s="91"/>
      <c r="E609" s="91"/>
      <c r="F609" s="91"/>
      <c r="G609" s="91"/>
      <c r="H609" s="91"/>
      <c r="I609" s="91"/>
      <c r="J609" s="91"/>
      <c r="K609" s="91"/>
    </row>
    <row r="610" ht="15.75" customHeight="1" spans="3:11">
      <c r="C610" s="91"/>
      <c r="D610" s="91"/>
      <c r="E610" s="91"/>
      <c r="F610" s="91"/>
      <c r="G610" s="91"/>
      <c r="H610" s="91"/>
      <c r="I610" s="91"/>
      <c r="J610" s="91"/>
      <c r="K610" s="91"/>
    </row>
    <row r="611" ht="15.75" customHeight="1" spans="3:11">
      <c r="C611" s="91"/>
      <c r="D611" s="91"/>
      <c r="E611" s="91"/>
      <c r="F611" s="91"/>
      <c r="G611" s="91"/>
      <c r="H611" s="91"/>
      <c r="I611" s="91"/>
      <c r="J611" s="91"/>
      <c r="K611" s="91"/>
    </row>
    <row r="612" ht="15.75" customHeight="1" spans="3:11">
      <c r="C612" s="91"/>
      <c r="D612" s="91"/>
      <c r="E612" s="91"/>
      <c r="F612" s="91"/>
      <c r="G612" s="91"/>
      <c r="H612" s="91"/>
      <c r="I612" s="91"/>
      <c r="J612" s="91"/>
      <c r="K612" s="91"/>
    </row>
    <row r="613" ht="15.75" customHeight="1" spans="3:11">
      <c r="C613" s="91"/>
      <c r="D613" s="91"/>
      <c r="E613" s="91"/>
      <c r="F613" s="91"/>
      <c r="G613" s="91"/>
      <c r="H613" s="91"/>
      <c r="I613" s="91"/>
      <c r="J613" s="91"/>
      <c r="K613" s="91"/>
    </row>
    <row r="614" ht="15.75" customHeight="1" spans="3:11">
      <c r="C614" s="91"/>
      <c r="D614" s="91"/>
      <c r="E614" s="91"/>
      <c r="F614" s="91"/>
      <c r="G614" s="91"/>
      <c r="H614" s="91"/>
      <c r="I614" s="91"/>
      <c r="J614" s="91"/>
      <c r="K614" s="91"/>
    </row>
    <row r="615" ht="15.75" customHeight="1" spans="3:11">
      <c r="C615" s="91"/>
      <c r="D615" s="91"/>
      <c r="E615" s="91"/>
      <c r="F615" s="91"/>
      <c r="G615" s="91"/>
      <c r="H615" s="91"/>
      <c r="I615" s="91"/>
      <c r="J615" s="91"/>
      <c r="K615" s="91"/>
    </row>
    <row r="616" ht="15.75" customHeight="1" spans="3:11">
      <c r="C616" s="91"/>
      <c r="D616" s="91"/>
      <c r="E616" s="91"/>
      <c r="F616" s="91"/>
      <c r="G616" s="91"/>
      <c r="H616" s="91"/>
      <c r="I616" s="91"/>
      <c r="J616" s="91"/>
      <c r="K616" s="91"/>
    </row>
    <row r="617" ht="15.75" customHeight="1" spans="3:11">
      <c r="C617" s="91"/>
      <c r="D617" s="91"/>
      <c r="E617" s="91"/>
      <c r="F617" s="91"/>
      <c r="G617" s="91"/>
      <c r="H617" s="91"/>
      <c r="I617" s="91"/>
      <c r="J617" s="91"/>
      <c r="K617" s="91"/>
    </row>
    <row r="618" ht="15.75" customHeight="1" spans="3:11">
      <c r="C618" s="91"/>
      <c r="D618" s="91"/>
      <c r="E618" s="91"/>
      <c r="F618" s="91"/>
      <c r="G618" s="91"/>
      <c r="H618" s="91"/>
      <c r="I618" s="91"/>
      <c r="J618" s="91"/>
      <c r="K618" s="91"/>
    </row>
    <row r="619" ht="15.75" customHeight="1" spans="3:11">
      <c r="C619" s="91"/>
      <c r="D619" s="91"/>
      <c r="E619" s="91"/>
      <c r="F619" s="91"/>
      <c r="G619" s="91"/>
      <c r="H619" s="91"/>
      <c r="I619" s="91"/>
      <c r="J619" s="91"/>
      <c r="K619" s="91"/>
    </row>
    <row r="620" ht="15.75" customHeight="1" spans="3:11">
      <c r="C620" s="91"/>
      <c r="D620" s="91"/>
      <c r="E620" s="91"/>
      <c r="F620" s="91"/>
      <c r="G620" s="91"/>
      <c r="H620" s="91"/>
      <c r="I620" s="91"/>
      <c r="J620" s="91"/>
      <c r="K620" s="91"/>
    </row>
    <row r="621" ht="15.75" customHeight="1" spans="3:11">
      <c r="C621" s="91"/>
      <c r="D621" s="91"/>
      <c r="E621" s="91"/>
      <c r="F621" s="91"/>
      <c r="G621" s="91"/>
      <c r="H621" s="91"/>
      <c r="I621" s="91"/>
      <c r="J621" s="91"/>
      <c r="K621" s="91"/>
    </row>
    <row r="622" ht="15.75" customHeight="1" spans="3:11">
      <c r="C622" s="91"/>
      <c r="D622" s="91"/>
      <c r="E622" s="91"/>
      <c r="F622" s="91"/>
      <c r="G622" s="91"/>
      <c r="H622" s="91"/>
      <c r="I622" s="91"/>
      <c r="J622" s="91"/>
      <c r="K622" s="91"/>
    </row>
    <row r="623" ht="15.75" customHeight="1" spans="3:11">
      <c r="C623" s="91"/>
      <c r="D623" s="91"/>
      <c r="E623" s="91"/>
      <c r="F623" s="91"/>
      <c r="G623" s="91"/>
      <c r="H623" s="91"/>
      <c r="I623" s="91"/>
      <c r="J623" s="91"/>
      <c r="K623" s="91"/>
    </row>
    <row r="624" ht="15.75" customHeight="1" spans="3:11">
      <c r="C624" s="91"/>
      <c r="D624" s="91"/>
      <c r="E624" s="91"/>
      <c r="F624" s="91"/>
      <c r="G624" s="91"/>
      <c r="H624" s="91"/>
      <c r="I624" s="91"/>
      <c r="J624" s="91"/>
      <c r="K624" s="91"/>
    </row>
    <row r="625" ht="15.75" customHeight="1" spans="3:11">
      <c r="C625" s="91"/>
      <c r="D625" s="91"/>
      <c r="E625" s="91"/>
      <c r="F625" s="91"/>
      <c r="G625" s="91"/>
      <c r="H625" s="91"/>
      <c r="I625" s="91"/>
      <c r="J625" s="91"/>
      <c r="K625" s="91"/>
    </row>
    <row r="626" ht="15.75" customHeight="1" spans="3:11">
      <c r="C626" s="91"/>
      <c r="D626" s="91"/>
      <c r="E626" s="91"/>
      <c r="F626" s="91"/>
      <c r="G626" s="91"/>
      <c r="H626" s="91"/>
      <c r="I626" s="91"/>
      <c r="J626" s="91"/>
      <c r="K626" s="91"/>
    </row>
    <row r="627" ht="15.75" customHeight="1" spans="3:11">
      <c r="C627" s="91"/>
      <c r="D627" s="91"/>
      <c r="E627" s="91"/>
      <c r="F627" s="91"/>
      <c r="G627" s="91"/>
      <c r="H627" s="91"/>
      <c r="I627" s="91"/>
      <c r="J627" s="91"/>
      <c r="K627" s="91"/>
    </row>
    <row r="628" ht="15.75" customHeight="1" spans="3:11">
      <c r="C628" s="91"/>
      <c r="D628" s="91"/>
      <c r="E628" s="91"/>
      <c r="F628" s="91"/>
      <c r="G628" s="91"/>
      <c r="H628" s="91"/>
      <c r="I628" s="91"/>
      <c r="J628" s="91"/>
      <c r="K628" s="91"/>
    </row>
    <row r="629" ht="15.75" customHeight="1" spans="3:11">
      <c r="C629" s="91"/>
      <c r="D629" s="91"/>
      <c r="E629" s="91"/>
      <c r="F629" s="91"/>
      <c r="G629" s="91"/>
      <c r="H629" s="91"/>
      <c r="I629" s="91"/>
      <c r="J629" s="91"/>
      <c r="K629" s="91"/>
    </row>
    <row r="630" ht="15.75" customHeight="1" spans="3:11">
      <c r="C630" s="91"/>
      <c r="D630" s="91"/>
      <c r="E630" s="91"/>
      <c r="F630" s="91"/>
      <c r="G630" s="91"/>
      <c r="H630" s="91"/>
      <c r="I630" s="91"/>
      <c r="J630" s="91"/>
      <c r="K630" s="91"/>
    </row>
    <row r="631" ht="15.75" customHeight="1" spans="3:11">
      <c r="C631" s="91"/>
      <c r="D631" s="91"/>
      <c r="E631" s="91"/>
      <c r="F631" s="91"/>
      <c r="G631" s="91"/>
      <c r="H631" s="91"/>
      <c r="I631" s="91"/>
      <c r="J631" s="91"/>
      <c r="K631" s="91"/>
    </row>
    <row r="632" ht="15.75" customHeight="1" spans="3:11">
      <c r="C632" s="91"/>
      <c r="D632" s="91"/>
      <c r="E632" s="91"/>
      <c r="F632" s="91"/>
      <c r="G632" s="91"/>
      <c r="H632" s="91"/>
      <c r="I632" s="91"/>
      <c r="J632" s="91"/>
      <c r="K632" s="91"/>
    </row>
    <row r="633" ht="15.75" customHeight="1" spans="3:11">
      <c r="C633" s="91"/>
      <c r="D633" s="91"/>
      <c r="E633" s="91"/>
      <c r="F633" s="91"/>
      <c r="G633" s="91"/>
      <c r="H633" s="91"/>
      <c r="I633" s="91"/>
      <c r="J633" s="91"/>
      <c r="K633" s="91"/>
    </row>
    <row r="634" ht="15.75" customHeight="1" spans="3:11">
      <c r="C634" s="91"/>
      <c r="D634" s="91"/>
      <c r="E634" s="91"/>
      <c r="F634" s="91"/>
      <c r="G634" s="91"/>
      <c r="H634" s="91"/>
      <c r="I634" s="91"/>
      <c r="J634" s="91"/>
      <c r="K634" s="91"/>
    </row>
    <row r="635" ht="15.75" customHeight="1" spans="3:11">
      <c r="C635" s="91"/>
      <c r="D635" s="91"/>
      <c r="E635" s="91"/>
      <c r="F635" s="91"/>
      <c r="G635" s="91"/>
      <c r="H635" s="91"/>
      <c r="I635" s="91"/>
      <c r="J635" s="91"/>
      <c r="K635" s="91"/>
    </row>
    <row r="636" ht="15.75" customHeight="1" spans="3:11">
      <c r="C636" s="91"/>
      <c r="D636" s="91"/>
      <c r="E636" s="91"/>
      <c r="F636" s="91"/>
      <c r="G636" s="91"/>
      <c r="H636" s="91"/>
      <c r="I636" s="91"/>
      <c r="J636" s="91"/>
      <c r="K636" s="91"/>
    </row>
    <row r="637" ht="15.75" customHeight="1" spans="3:11">
      <c r="C637" s="91"/>
      <c r="D637" s="91"/>
      <c r="E637" s="91"/>
      <c r="F637" s="91"/>
      <c r="G637" s="91"/>
      <c r="H637" s="91"/>
      <c r="I637" s="91"/>
      <c r="J637" s="91"/>
      <c r="K637" s="91"/>
    </row>
    <row r="638" ht="15.75" customHeight="1" spans="3:11">
      <c r="C638" s="91"/>
      <c r="D638" s="91"/>
      <c r="E638" s="91"/>
      <c r="F638" s="91"/>
      <c r="G638" s="91"/>
      <c r="H638" s="91"/>
      <c r="I638" s="91"/>
      <c r="J638" s="91"/>
      <c r="K638" s="91"/>
    </row>
    <row r="639" ht="15.75" customHeight="1" spans="3:11">
      <c r="C639" s="91"/>
      <c r="D639" s="91"/>
      <c r="E639" s="91"/>
      <c r="F639" s="91"/>
      <c r="G639" s="91"/>
      <c r="H639" s="91"/>
      <c r="I639" s="91"/>
      <c r="J639" s="91"/>
      <c r="K639" s="91"/>
    </row>
    <row r="640" ht="15.75" customHeight="1" spans="3:11">
      <c r="C640" s="91"/>
      <c r="D640" s="91"/>
      <c r="E640" s="91"/>
      <c r="F640" s="91"/>
      <c r="G640" s="91"/>
      <c r="H640" s="91"/>
      <c r="I640" s="91"/>
      <c r="J640" s="91"/>
      <c r="K640" s="91"/>
    </row>
    <row r="641" ht="15.75" customHeight="1" spans="3:11">
      <c r="C641" s="91"/>
      <c r="D641" s="91"/>
      <c r="E641" s="91"/>
      <c r="F641" s="91"/>
      <c r="G641" s="91"/>
      <c r="H641" s="91"/>
      <c r="I641" s="91"/>
      <c r="J641" s="91"/>
      <c r="K641" s="91"/>
    </row>
    <row r="642" ht="15.75" customHeight="1" spans="3:11">
      <c r="C642" s="91"/>
      <c r="D642" s="91"/>
      <c r="E642" s="91"/>
      <c r="F642" s="91"/>
      <c r="G642" s="91"/>
      <c r="H642" s="91"/>
      <c r="I642" s="91"/>
      <c r="J642" s="91"/>
      <c r="K642" s="91"/>
    </row>
    <row r="643" ht="15.75" customHeight="1" spans="3:11">
      <c r="C643" s="91"/>
      <c r="D643" s="91"/>
      <c r="E643" s="91"/>
      <c r="F643" s="91"/>
      <c r="G643" s="91"/>
      <c r="H643" s="91"/>
      <c r="I643" s="91"/>
      <c r="J643" s="91"/>
      <c r="K643" s="91"/>
    </row>
    <row r="644" ht="15.75" customHeight="1" spans="3:11">
      <c r="C644" s="91"/>
      <c r="D644" s="91"/>
      <c r="E644" s="91"/>
      <c r="F644" s="91"/>
      <c r="G644" s="91"/>
      <c r="H644" s="91"/>
      <c r="I644" s="91"/>
      <c r="J644" s="91"/>
      <c r="K644" s="91"/>
    </row>
    <row r="645" ht="15.75" customHeight="1" spans="3:11">
      <c r="C645" s="91"/>
      <c r="D645" s="91"/>
      <c r="E645" s="91"/>
      <c r="F645" s="91"/>
      <c r="G645" s="91"/>
      <c r="H645" s="91"/>
      <c r="I645" s="91"/>
      <c r="J645" s="91"/>
      <c r="K645" s="91"/>
    </row>
    <row r="646" ht="15.75" customHeight="1" spans="3:11">
      <c r="C646" s="91"/>
      <c r="D646" s="91"/>
      <c r="E646" s="91"/>
      <c r="F646" s="91"/>
      <c r="G646" s="91"/>
      <c r="H646" s="91"/>
      <c r="I646" s="91"/>
      <c r="J646" s="91"/>
      <c r="K646" s="91"/>
    </row>
    <row r="647" ht="15.75" customHeight="1" spans="3:11">
      <c r="C647" s="91"/>
      <c r="D647" s="91"/>
      <c r="E647" s="91"/>
      <c r="F647" s="91"/>
      <c r="G647" s="91"/>
      <c r="H647" s="91"/>
      <c r="I647" s="91"/>
      <c r="J647" s="91"/>
      <c r="K647" s="91"/>
    </row>
    <row r="648" ht="15.75" customHeight="1" spans="3:11">
      <c r="C648" s="91"/>
      <c r="D648" s="91"/>
      <c r="E648" s="91"/>
      <c r="F648" s="91"/>
      <c r="G648" s="91"/>
      <c r="H648" s="91"/>
      <c r="I648" s="91"/>
      <c r="J648" s="91"/>
      <c r="K648" s="91"/>
    </row>
    <row r="649" ht="15.75" customHeight="1" spans="3:11">
      <c r="C649" s="91"/>
      <c r="D649" s="91"/>
      <c r="E649" s="91"/>
      <c r="F649" s="91"/>
      <c r="G649" s="91"/>
      <c r="H649" s="91"/>
      <c r="I649" s="91"/>
      <c r="J649" s="91"/>
      <c r="K649" s="91"/>
    </row>
    <row r="650" ht="15.75" customHeight="1" spans="3:11">
      <c r="C650" s="91"/>
      <c r="D650" s="91"/>
      <c r="E650" s="91"/>
      <c r="F650" s="91"/>
      <c r="G650" s="91"/>
      <c r="H650" s="91"/>
      <c r="I650" s="91"/>
      <c r="J650" s="91"/>
      <c r="K650" s="91"/>
    </row>
    <row r="651" ht="15.75" customHeight="1" spans="3:11">
      <c r="C651" s="91"/>
      <c r="D651" s="91"/>
      <c r="E651" s="91"/>
      <c r="F651" s="91"/>
      <c r="G651" s="91"/>
      <c r="H651" s="91"/>
      <c r="I651" s="91"/>
      <c r="J651" s="91"/>
      <c r="K651" s="91"/>
    </row>
    <row r="652" ht="15.75" customHeight="1" spans="3:11">
      <c r="C652" s="91"/>
      <c r="D652" s="91"/>
      <c r="E652" s="91"/>
      <c r="F652" s="91"/>
      <c r="G652" s="91"/>
      <c r="H652" s="91"/>
      <c r="I652" s="91"/>
      <c r="J652" s="91"/>
      <c r="K652" s="91"/>
    </row>
    <row r="653" ht="15.75" customHeight="1" spans="3:11">
      <c r="C653" s="91"/>
      <c r="D653" s="91"/>
      <c r="E653" s="91"/>
      <c r="F653" s="91"/>
      <c r="G653" s="91"/>
      <c r="H653" s="91"/>
      <c r="I653" s="91"/>
      <c r="J653" s="91"/>
      <c r="K653" s="91"/>
    </row>
    <row r="654" ht="15.75" customHeight="1" spans="3:11">
      <c r="C654" s="91"/>
      <c r="D654" s="91"/>
      <c r="E654" s="91"/>
      <c r="F654" s="91"/>
      <c r="G654" s="91"/>
      <c r="H654" s="91"/>
      <c r="I654" s="91"/>
      <c r="J654" s="91"/>
      <c r="K654" s="91"/>
    </row>
    <row r="655" ht="15.75" customHeight="1" spans="3:11">
      <c r="C655" s="91"/>
      <c r="D655" s="91"/>
      <c r="E655" s="91"/>
      <c r="F655" s="91"/>
      <c r="G655" s="91"/>
      <c r="H655" s="91"/>
      <c r="I655" s="91"/>
      <c r="J655" s="91"/>
      <c r="K655" s="91"/>
    </row>
    <row r="656" ht="15.75" customHeight="1" spans="3:11">
      <c r="C656" s="91"/>
      <c r="D656" s="91"/>
      <c r="E656" s="91"/>
      <c r="F656" s="91"/>
      <c r="G656" s="91"/>
      <c r="H656" s="91"/>
      <c r="I656" s="91"/>
      <c r="J656" s="91"/>
      <c r="K656" s="91"/>
    </row>
    <row r="657" ht="15.75" customHeight="1" spans="3:11">
      <c r="C657" s="91"/>
      <c r="D657" s="91"/>
      <c r="E657" s="91"/>
      <c r="F657" s="91"/>
      <c r="G657" s="91"/>
      <c r="H657" s="91"/>
      <c r="I657" s="91"/>
      <c r="J657" s="91"/>
      <c r="K657" s="91"/>
    </row>
    <row r="658" ht="15.75" customHeight="1" spans="3:11">
      <c r="C658" s="91"/>
      <c r="D658" s="91"/>
      <c r="E658" s="91"/>
      <c r="F658" s="91"/>
      <c r="G658" s="91"/>
      <c r="H658" s="91"/>
      <c r="I658" s="91"/>
      <c r="J658" s="91"/>
      <c r="K658" s="91"/>
    </row>
    <row r="659" ht="15.75" customHeight="1" spans="3:11">
      <c r="C659" s="91"/>
      <c r="D659" s="91"/>
      <c r="E659" s="91"/>
      <c r="F659" s="91"/>
      <c r="G659" s="91"/>
      <c r="H659" s="91"/>
      <c r="I659" s="91"/>
      <c r="J659" s="91"/>
      <c r="K659" s="91"/>
    </row>
    <row r="660" ht="15.75" customHeight="1" spans="3:11">
      <c r="C660" s="91"/>
      <c r="D660" s="91"/>
      <c r="E660" s="91"/>
      <c r="F660" s="91"/>
      <c r="G660" s="91"/>
      <c r="H660" s="91"/>
      <c r="I660" s="91"/>
      <c r="J660" s="91"/>
      <c r="K660" s="91"/>
    </row>
    <row r="661" ht="15.75" customHeight="1" spans="3:11">
      <c r="C661" s="91"/>
      <c r="D661" s="91"/>
      <c r="E661" s="91"/>
      <c r="F661" s="91"/>
      <c r="G661" s="91"/>
      <c r="H661" s="91"/>
      <c r="I661" s="91"/>
      <c r="J661" s="91"/>
      <c r="K661" s="91"/>
    </row>
    <row r="662" ht="15.75" customHeight="1" spans="3:11">
      <c r="C662" s="91"/>
      <c r="D662" s="91"/>
      <c r="E662" s="91"/>
      <c r="F662" s="91"/>
      <c r="G662" s="91"/>
      <c r="H662" s="91"/>
      <c r="I662" s="91"/>
      <c r="J662" s="91"/>
      <c r="K662" s="91"/>
    </row>
    <row r="663" ht="15.75" customHeight="1" spans="3:11">
      <c r="C663" s="91"/>
      <c r="D663" s="91"/>
      <c r="E663" s="91"/>
      <c r="F663" s="91"/>
      <c r="G663" s="91"/>
      <c r="H663" s="91"/>
      <c r="I663" s="91"/>
      <c r="J663" s="91"/>
      <c r="K663" s="91"/>
    </row>
    <row r="664" ht="15.75" customHeight="1" spans="3:11">
      <c r="C664" s="91"/>
      <c r="D664" s="91"/>
      <c r="E664" s="91"/>
      <c r="F664" s="91"/>
      <c r="G664" s="91"/>
      <c r="H664" s="91"/>
      <c r="I664" s="91"/>
      <c r="J664" s="91"/>
      <c r="K664" s="91"/>
    </row>
    <row r="665" ht="15.75" customHeight="1" spans="3:11">
      <c r="C665" s="91"/>
      <c r="D665" s="91"/>
      <c r="E665" s="91"/>
      <c r="F665" s="91"/>
      <c r="G665" s="91"/>
      <c r="H665" s="91"/>
      <c r="I665" s="91"/>
      <c r="J665" s="91"/>
      <c r="K665" s="91"/>
    </row>
    <row r="666" ht="15.75" customHeight="1" spans="3:11">
      <c r="C666" s="91"/>
      <c r="D666" s="91"/>
      <c r="E666" s="91"/>
      <c r="F666" s="91"/>
      <c r="G666" s="91"/>
      <c r="H666" s="91"/>
      <c r="I666" s="91"/>
      <c r="J666" s="91"/>
      <c r="K666" s="91"/>
    </row>
    <row r="667" ht="15.75" customHeight="1" spans="3:11">
      <c r="C667" s="91"/>
      <c r="D667" s="91"/>
      <c r="E667" s="91"/>
      <c r="F667" s="91"/>
      <c r="G667" s="91"/>
      <c r="H667" s="91"/>
      <c r="I667" s="91"/>
      <c r="J667" s="91"/>
      <c r="K667" s="91"/>
    </row>
    <row r="668" ht="15.75" customHeight="1" spans="3:11">
      <c r="C668" s="91"/>
      <c r="D668" s="91"/>
      <c r="E668" s="91"/>
      <c r="F668" s="91"/>
      <c r="G668" s="91"/>
      <c r="H668" s="91"/>
      <c r="I668" s="91"/>
      <c r="J668" s="91"/>
      <c r="K668" s="91"/>
    </row>
    <row r="669" ht="15.75" customHeight="1" spans="3:11">
      <c r="C669" s="91"/>
      <c r="D669" s="91"/>
      <c r="E669" s="91"/>
      <c r="F669" s="91"/>
      <c r="G669" s="91"/>
      <c r="H669" s="91"/>
      <c r="I669" s="91"/>
      <c r="J669" s="91"/>
      <c r="K669" s="91"/>
    </row>
    <row r="670" ht="15.75" customHeight="1" spans="3:11">
      <c r="C670" s="91"/>
      <c r="D670" s="91"/>
      <c r="E670" s="91"/>
      <c r="F670" s="91"/>
      <c r="G670" s="91"/>
      <c r="H670" s="91"/>
      <c r="I670" s="91"/>
      <c r="J670" s="91"/>
      <c r="K670" s="91"/>
    </row>
    <row r="671" ht="15.75" customHeight="1" spans="3:11">
      <c r="C671" s="91"/>
      <c r="D671" s="91"/>
      <c r="E671" s="91"/>
      <c r="F671" s="91"/>
      <c r="G671" s="91"/>
      <c r="H671" s="91"/>
      <c r="I671" s="91"/>
      <c r="J671" s="91"/>
      <c r="K671" s="91"/>
    </row>
    <row r="672" ht="15.75" customHeight="1" spans="3:11">
      <c r="C672" s="91"/>
      <c r="D672" s="91"/>
      <c r="E672" s="91"/>
      <c r="F672" s="91"/>
      <c r="G672" s="91"/>
      <c r="H672" s="91"/>
      <c r="I672" s="91"/>
      <c r="J672" s="91"/>
      <c r="K672" s="91"/>
    </row>
    <row r="673" ht="15.75" customHeight="1" spans="3:11">
      <c r="C673" s="91"/>
      <c r="D673" s="91"/>
      <c r="E673" s="91"/>
      <c r="F673" s="91"/>
      <c r="G673" s="91"/>
      <c r="H673" s="91"/>
      <c r="I673" s="91"/>
      <c r="J673" s="91"/>
      <c r="K673" s="91"/>
    </row>
    <row r="674" ht="15.75" customHeight="1" spans="3:11">
      <c r="C674" s="91"/>
      <c r="D674" s="91"/>
      <c r="E674" s="91"/>
      <c r="F674" s="91"/>
      <c r="G674" s="91"/>
      <c r="H674" s="91"/>
      <c r="I674" s="91"/>
      <c r="J674" s="91"/>
      <c r="K674" s="91"/>
    </row>
    <row r="675" ht="15.75" customHeight="1" spans="3:11">
      <c r="C675" s="91"/>
      <c r="D675" s="91"/>
      <c r="E675" s="91"/>
      <c r="F675" s="91"/>
      <c r="G675" s="91"/>
      <c r="H675" s="91"/>
      <c r="I675" s="91"/>
      <c r="J675" s="91"/>
      <c r="K675" s="91"/>
    </row>
    <row r="676" ht="15.75" customHeight="1" spans="3:11">
      <c r="C676" s="91"/>
      <c r="D676" s="91"/>
      <c r="E676" s="91"/>
      <c r="F676" s="91"/>
      <c r="G676" s="91"/>
      <c r="H676" s="91"/>
      <c r="I676" s="91"/>
      <c r="J676" s="91"/>
      <c r="K676" s="91"/>
    </row>
    <row r="677" ht="15.75" customHeight="1" spans="3:11">
      <c r="C677" s="91"/>
      <c r="D677" s="91"/>
      <c r="E677" s="91"/>
      <c r="F677" s="91"/>
      <c r="G677" s="91"/>
      <c r="H677" s="91"/>
      <c r="I677" s="91"/>
      <c r="J677" s="91"/>
      <c r="K677" s="91"/>
    </row>
    <row r="678" ht="15.75" customHeight="1" spans="3:11">
      <c r="C678" s="91"/>
      <c r="D678" s="91"/>
      <c r="E678" s="91"/>
      <c r="F678" s="91"/>
      <c r="G678" s="91"/>
      <c r="H678" s="91"/>
      <c r="I678" s="91"/>
      <c r="J678" s="91"/>
      <c r="K678" s="91"/>
    </row>
    <row r="679" ht="15.75" customHeight="1" spans="3:11">
      <c r="C679" s="91"/>
      <c r="D679" s="91"/>
      <c r="E679" s="91"/>
      <c r="F679" s="91"/>
      <c r="G679" s="91"/>
      <c r="H679" s="91"/>
      <c r="I679" s="91"/>
      <c r="J679" s="91"/>
      <c r="K679" s="91"/>
    </row>
    <row r="680" ht="15.75" customHeight="1" spans="3:11">
      <c r="C680" s="91"/>
      <c r="D680" s="91"/>
      <c r="E680" s="91"/>
      <c r="F680" s="91"/>
      <c r="G680" s="91"/>
      <c r="H680" s="91"/>
      <c r="I680" s="91"/>
      <c r="J680" s="91"/>
      <c r="K680" s="91"/>
    </row>
    <row r="681" ht="15.75" customHeight="1" spans="3:11">
      <c r="C681" s="91"/>
      <c r="D681" s="91"/>
      <c r="E681" s="91"/>
      <c r="F681" s="91"/>
      <c r="G681" s="91"/>
      <c r="H681" s="91"/>
      <c r="I681" s="91"/>
      <c r="J681" s="91"/>
      <c r="K681" s="91"/>
    </row>
    <row r="682" ht="15.75" customHeight="1" spans="3:11">
      <c r="C682" s="91"/>
      <c r="D682" s="91"/>
      <c r="E682" s="91"/>
      <c r="F682" s="91"/>
      <c r="G682" s="91"/>
      <c r="H682" s="91"/>
      <c r="I682" s="91"/>
      <c r="J682" s="91"/>
      <c r="K682" s="91"/>
    </row>
    <row r="683" ht="15.75" customHeight="1" spans="3:11">
      <c r="C683" s="91"/>
      <c r="D683" s="91"/>
      <c r="E683" s="91"/>
      <c r="F683" s="91"/>
      <c r="G683" s="91"/>
      <c r="H683" s="91"/>
      <c r="I683" s="91"/>
      <c r="J683" s="91"/>
      <c r="K683" s="91"/>
    </row>
    <row r="684" ht="15.75" customHeight="1" spans="3:11">
      <c r="C684" s="91"/>
      <c r="D684" s="91"/>
      <c r="E684" s="91"/>
      <c r="F684" s="91"/>
      <c r="G684" s="91"/>
      <c r="H684" s="91"/>
      <c r="I684" s="91"/>
      <c r="J684" s="91"/>
      <c r="K684" s="91"/>
    </row>
    <row r="685" ht="15.75" customHeight="1" spans="3:11">
      <c r="C685" s="91"/>
      <c r="D685" s="91"/>
      <c r="E685" s="91"/>
      <c r="F685" s="91"/>
      <c r="G685" s="91"/>
      <c r="H685" s="91"/>
      <c r="I685" s="91"/>
      <c r="J685" s="91"/>
      <c r="K685" s="91"/>
    </row>
    <row r="686" ht="15.75" customHeight="1" spans="3:11">
      <c r="C686" s="91"/>
      <c r="D686" s="91"/>
      <c r="E686" s="91"/>
      <c r="F686" s="91"/>
      <c r="G686" s="91"/>
      <c r="H686" s="91"/>
      <c r="I686" s="91"/>
      <c r="J686" s="91"/>
      <c r="K686" s="91"/>
    </row>
    <row r="687" ht="15.75" customHeight="1" spans="3:11">
      <c r="C687" s="91"/>
      <c r="D687" s="91"/>
      <c r="E687" s="91"/>
      <c r="F687" s="91"/>
      <c r="G687" s="91"/>
      <c r="H687" s="91"/>
      <c r="I687" s="91"/>
      <c r="J687" s="91"/>
      <c r="K687" s="91"/>
    </row>
    <row r="688" ht="15.75" customHeight="1" spans="3:11">
      <c r="C688" s="91"/>
      <c r="D688" s="91"/>
      <c r="E688" s="91"/>
      <c r="F688" s="91"/>
      <c r="G688" s="91"/>
      <c r="H688" s="91"/>
      <c r="I688" s="91"/>
      <c r="J688" s="91"/>
      <c r="K688" s="91"/>
    </row>
    <row r="689" ht="15.75" customHeight="1" spans="3:11">
      <c r="C689" s="91"/>
      <c r="D689" s="91"/>
      <c r="E689" s="91"/>
      <c r="F689" s="91"/>
      <c r="G689" s="91"/>
      <c r="H689" s="91"/>
      <c r="I689" s="91"/>
      <c r="J689" s="91"/>
      <c r="K689" s="91"/>
    </row>
    <row r="690" ht="15.75" customHeight="1" spans="3:11">
      <c r="C690" s="91"/>
      <c r="D690" s="91"/>
      <c r="E690" s="91"/>
      <c r="F690" s="91"/>
      <c r="G690" s="91"/>
      <c r="H690" s="91"/>
      <c r="I690" s="91"/>
      <c r="J690" s="91"/>
      <c r="K690" s="91"/>
    </row>
    <row r="691" ht="15.75" customHeight="1" spans="3:11">
      <c r="C691" s="91"/>
      <c r="D691" s="91"/>
      <c r="E691" s="91"/>
      <c r="F691" s="91"/>
      <c r="G691" s="91"/>
      <c r="H691" s="91"/>
      <c r="I691" s="91"/>
      <c r="J691" s="91"/>
      <c r="K691" s="91"/>
    </row>
    <row r="692" ht="15.75" customHeight="1" spans="3:11">
      <c r="C692" s="91"/>
      <c r="D692" s="91"/>
      <c r="E692" s="91"/>
      <c r="F692" s="91"/>
      <c r="G692" s="91"/>
      <c r="H692" s="91"/>
      <c r="I692" s="91"/>
      <c r="J692" s="91"/>
      <c r="K692" s="91"/>
    </row>
    <row r="693" ht="15.75" customHeight="1" spans="3:11">
      <c r="C693" s="91"/>
      <c r="D693" s="91"/>
      <c r="E693" s="91"/>
      <c r="F693" s="91"/>
      <c r="G693" s="91"/>
      <c r="H693" s="91"/>
      <c r="I693" s="91"/>
      <c r="J693" s="91"/>
      <c r="K693" s="91"/>
    </row>
    <row r="694" ht="15.75" customHeight="1" spans="3:11">
      <c r="C694" s="91"/>
      <c r="D694" s="91"/>
      <c r="E694" s="91"/>
      <c r="F694" s="91"/>
      <c r="G694" s="91"/>
      <c r="H694" s="91"/>
      <c r="I694" s="91"/>
      <c r="J694" s="91"/>
      <c r="K694" s="91"/>
    </row>
    <row r="695" ht="15.75" customHeight="1" spans="3:11">
      <c r="C695" s="91"/>
      <c r="D695" s="91"/>
      <c r="E695" s="91"/>
      <c r="F695" s="91"/>
      <c r="G695" s="91"/>
      <c r="H695" s="91"/>
      <c r="I695" s="91"/>
      <c r="J695" s="91"/>
      <c r="K695" s="91"/>
    </row>
    <row r="696" ht="15.75" customHeight="1" spans="3:11">
      <c r="C696" s="91"/>
      <c r="D696" s="91"/>
      <c r="E696" s="91"/>
      <c r="F696" s="91"/>
      <c r="G696" s="91"/>
      <c r="H696" s="91"/>
      <c r="I696" s="91"/>
      <c r="J696" s="91"/>
      <c r="K696" s="91"/>
    </row>
    <row r="697" ht="15.75" customHeight="1" spans="3:11">
      <c r="C697" s="91"/>
      <c r="D697" s="91"/>
      <c r="E697" s="91"/>
      <c r="F697" s="91"/>
      <c r="G697" s="91"/>
      <c r="H697" s="91"/>
      <c r="I697" s="91"/>
      <c r="J697" s="91"/>
      <c r="K697" s="91"/>
    </row>
    <row r="698" ht="15.75" customHeight="1" spans="3:11">
      <c r="C698" s="91"/>
      <c r="D698" s="91"/>
      <c r="E698" s="91"/>
      <c r="F698" s="91"/>
      <c r="G698" s="91"/>
      <c r="H698" s="91"/>
      <c r="I698" s="91"/>
      <c r="J698" s="91"/>
      <c r="K698" s="91"/>
    </row>
    <row r="699" ht="15.75" customHeight="1" spans="3:11">
      <c r="C699" s="91"/>
      <c r="D699" s="91"/>
      <c r="E699" s="91"/>
      <c r="F699" s="91"/>
      <c r="G699" s="91"/>
      <c r="H699" s="91"/>
      <c r="I699" s="91"/>
      <c r="J699" s="91"/>
      <c r="K699" s="91"/>
    </row>
    <row r="700" ht="15.75" customHeight="1" spans="3:11">
      <c r="C700" s="91"/>
      <c r="D700" s="91"/>
      <c r="E700" s="91"/>
      <c r="F700" s="91"/>
      <c r="G700" s="91"/>
      <c r="H700" s="91"/>
      <c r="I700" s="91"/>
      <c r="J700" s="91"/>
      <c r="K700" s="91"/>
    </row>
    <row r="701" ht="15.75" customHeight="1" spans="3:11">
      <c r="C701" s="91"/>
      <c r="D701" s="91"/>
      <c r="E701" s="91"/>
      <c r="F701" s="91"/>
      <c r="G701" s="91"/>
      <c r="H701" s="91"/>
      <c r="I701" s="91"/>
      <c r="J701" s="91"/>
      <c r="K701" s="91"/>
    </row>
    <row r="702" ht="15.75" customHeight="1" spans="3:11">
      <c r="C702" s="91"/>
      <c r="D702" s="91"/>
      <c r="E702" s="91"/>
      <c r="F702" s="91"/>
      <c r="G702" s="91"/>
      <c r="H702" s="91"/>
      <c r="I702" s="91"/>
      <c r="J702" s="91"/>
      <c r="K702" s="91"/>
    </row>
    <row r="703" ht="15.75" customHeight="1" spans="3:11">
      <c r="C703" s="91"/>
      <c r="D703" s="91"/>
      <c r="E703" s="91"/>
      <c r="F703" s="91"/>
      <c r="G703" s="91"/>
      <c r="H703" s="91"/>
      <c r="I703" s="91"/>
      <c r="J703" s="91"/>
      <c r="K703" s="91"/>
    </row>
    <row r="704" ht="15.75" customHeight="1" spans="3:11">
      <c r="C704" s="91"/>
      <c r="D704" s="91"/>
      <c r="E704" s="91"/>
      <c r="F704" s="91"/>
      <c r="G704" s="91"/>
      <c r="H704" s="91"/>
      <c r="I704" s="91"/>
      <c r="J704" s="91"/>
      <c r="K704" s="91"/>
    </row>
    <row r="705" ht="15.75" customHeight="1" spans="3:11">
      <c r="C705" s="91"/>
      <c r="D705" s="91"/>
      <c r="E705" s="91"/>
      <c r="F705" s="91"/>
      <c r="G705" s="91"/>
      <c r="H705" s="91"/>
      <c r="I705" s="91"/>
      <c r="J705" s="91"/>
      <c r="K705" s="91"/>
    </row>
    <row r="706" ht="15.75" customHeight="1" spans="3:11">
      <c r="C706" s="91"/>
      <c r="D706" s="91"/>
      <c r="E706" s="91"/>
      <c r="F706" s="91"/>
      <c r="G706" s="91"/>
      <c r="H706" s="91"/>
      <c r="I706" s="91"/>
      <c r="J706" s="91"/>
      <c r="K706" s="91"/>
    </row>
    <row r="707" ht="15.75" customHeight="1" spans="3:11">
      <c r="C707" s="91"/>
      <c r="D707" s="91"/>
      <c r="E707" s="91"/>
      <c r="F707" s="91"/>
      <c r="G707" s="91"/>
      <c r="H707" s="91"/>
      <c r="I707" s="91"/>
      <c r="J707" s="91"/>
      <c r="K707" s="91"/>
    </row>
    <row r="708" ht="15.75" customHeight="1" spans="3:11">
      <c r="C708" s="91"/>
      <c r="D708" s="91"/>
      <c r="E708" s="91"/>
      <c r="F708" s="91"/>
      <c r="G708" s="91"/>
      <c r="H708" s="91"/>
      <c r="I708" s="91"/>
      <c r="J708" s="91"/>
      <c r="K708" s="91"/>
    </row>
    <row r="709" ht="15.75" customHeight="1" spans="3:11">
      <c r="C709" s="91"/>
      <c r="D709" s="91"/>
      <c r="E709" s="91"/>
      <c r="F709" s="91"/>
      <c r="G709" s="91"/>
      <c r="H709" s="91"/>
      <c r="I709" s="91"/>
      <c r="J709" s="91"/>
      <c r="K709" s="91"/>
    </row>
    <row r="710" ht="15.75" customHeight="1" spans="3:11">
      <c r="C710" s="91"/>
      <c r="D710" s="91"/>
      <c r="E710" s="91"/>
      <c r="F710" s="91"/>
      <c r="G710" s="91"/>
      <c r="H710" s="91"/>
      <c r="I710" s="91"/>
      <c r="J710" s="91"/>
      <c r="K710" s="91"/>
    </row>
    <row r="711" ht="15.75" customHeight="1" spans="3:11">
      <c r="C711" s="91"/>
      <c r="D711" s="91"/>
      <c r="E711" s="91"/>
      <c r="F711" s="91"/>
      <c r="G711" s="91"/>
      <c r="H711" s="91"/>
      <c r="I711" s="91"/>
      <c r="J711" s="91"/>
      <c r="K711" s="91"/>
    </row>
    <row r="712" ht="15.75" customHeight="1" spans="3:11">
      <c r="C712" s="91"/>
      <c r="D712" s="91"/>
      <c r="E712" s="91"/>
      <c r="F712" s="91"/>
      <c r="G712" s="91"/>
      <c r="H712" s="91"/>
      <c r="I712" s="91"/>
      <c r="J712" s="91"/>
      <c r="K712" s="91"/>
    </row>
    <row r="713" ht="15.75" customHeight="1" spans="3:11">
      <c r="C713" s="91"/>
      <c r="D713" s="91"/>
      <c r="E713" s="91"/>
      <c r="F713" s="91"/>
      <c r="G713" s="91"/>
      <c r="H713" s="91"/>
      <c r="I713" s="91"/>
      <c r="J713" s="91"/>
      <c r="K713" s="91"/>
    </row>
    <row r="714" ht="15.75" customHeight="1" spans="3:11">
      <c r="C714" s="91"/>
      <c r="D714" s="91"/>
      <c r="E714" s="91"/>
      <c r="F714" s="91"/>
      <c r="G714" s="91"/>
      <c r="H714" s="91"/>
      <c r="I714" s="91"/>
      <c r="J714" s="91"/>
      <c r="K714" s="91"/>
    </row>
    <row r="715" ht="15.75" customHeight="1" spans="3:11">
      <c r="C715" s="91"/>
      <c r="D715" s="91"/>
      <c r="E715" s="91"/>
      <c r="F715" s="91"/>
      <c r="G715" s="91"/>
      <c r="H715" s="91"/>
      <c r="I715" s="91"/>
      <c r="J715" s="91"/>
      <c r="K715" s="91"/>
    </row>
    <row r="716" ht="15.75" customHeight="1" spans="3:11">
      <c r="C716" s="91"/>
      <c r="D716" s="91"/>
      <c r="E716" s="91"/>
      <c r="F716" s="91"/>
      <c r="G716" s="91"/>
      <c r="H716" s="91"/>
      <c r="I716" s="91"/>
      <c r="J716" s="91"/>
      <c r="K716" s="91"/>
    </row>
    <row r="717" ht="15.75" customHeight="1" spans="3:11">
      <c r="C717" s="91"/>
      <c r="D717" s="91"/>
      <c r="E717" s="91"/>
      <c r="F717" s="91"/>
      <c r="G717" s="91"/>
      <c r="H717" s="91"/>
      <c r="I717" s="91"/>
      <c r="J717" s="91"/>
      <c r="K717" s="91"/>
    </row>
    <row r="718" ht="15.75" customHeight="1" spans="3:11">
      <c r="C718" s="91"/>
      <c r="D718" s="91"/>
      <c r="E718" s="91"/>
      <c r="F718" s="91"/>
      <c r="G718" s="91"/>
      <c r="H718" s="91"/>
      <c r="I718" s="91"/>
      <c r="J718" s="91"/>
      <c r="K718" s="91"/>
    </row>
    <row r="719" ht="15.75" customHeight="1" spans="3:11">
      <c r="C719" s="91"/>
      <c r="D719" s="91"/>
      <c r="E719" s="91"/>
      <c r="F719" s="91"/>
      <c r="G719" s="91"/>
      <c r="H719" s="91"/>
      <c r="I719" s="91"/>
      <c r="J719" s="91"/>
      <c r="K719" s="91"/>
    </row>
    <row r="720" ht="15.75" customHeight="1" spans="3:11">
      <c r="C720" s="91"/>
      <c r="D720" s="91"/>
      <c r="E720" s="91"/>
      <c r="F720" s="91"/>
      <c r="G720" s="91"/>
      <c r="H720" s="91"/>
      <c r="I720" s="91"/>
      <c r="J720" s="91"/>
      <c r="K720" s="91"/>
    </row>
    <row r="721" ht="15.75" customHeight="1" spans="3:11">
      <c r="C721" s="91"/>
      <c r="D721" s="91"/>
      <c r="E721" s="91"/>
      <c r="F721" s="91"/>
      <c r="G721" s="91"/>
      <c r="H721" s="91"/>
      <c r="I721" s="91"/>
      <c r="J721" s="91"/>
      <c r="K721" s="91"/>
    </row>
    <row r="722" ht="15.75" customHeight="1" spans="3:11">
      <c r="C722" s="91"/>
      <c r="D722" s="91"/>
      <c r="E722" s="91"/>
      <c r="F722" s="91"/>
      <c r="G722" s="91"/>
      <c r="H722" s="91"/>
      <c r="I722" s="91"/>
      <c r="J722" s="91"/>
      <c r="K722" s="91"/>
    </row>
    <row r="723" ht="15.75" customHeight="1" spans="3:11">
      <c r="C723" s="91"/>
      <c r="D723" s="91"/>
      <c r="E723" s="91"/>
      <c r="F723" s="91"/>
      <c r="G723" s="91"/>
      <c r="H723" s="91"/>
      <c r="I723" s="91"/>
      <c r="J723" s="91"/>
      <c r="K723" s="91"/>
    </row>
    <row r="724" ht="15.75" customHeight="1" spans="3:11">
      <c r="C724" s="91"/>
      <c r="D724" s="91"/>
      <c r="E724" s="91"/>
      <c r="F724" s="91"/>
      <c r="G724" s="91"/>
      <c r="H724" s="91"/>
      <c r="I724" s="91"/>
      <c r="J724" s="91"/>
      <c r="K724" s="91"/>
    </row>
    <row r="725" ht="15.75" customHeight="1" spans="3:11">
      <c r="C725" s="91"/>
      <c r="D725" s="91"/>
      <c r="E725" s="91"/>
      <c r="F725" s="91"/>
      <c r="G725" s="91"/>
      <c r="H725" s="91"/>
      <c r="I725" s="91"/>
      <c r="J725" s="91"/>
      <c r="K725" s="91"/>
    </row>
    <row r="726" ht="15.75" customHeight="1" spans="3:11">
      <c r="C726" s="91"/>
      <c r="D726" s="91"/>
      <c r="E726" s="91"/>
      <c r="F726" s="91"/>
      <c r="G726" s="91"/>
      <c r="H726" s="91"/>
      <c r="I726" s="91"/>
      <c r="J726" s="91"/>
      <c r="K726" s="91"/>
    </row>
    <row r="727" ht="15.75" customHeight="1" spans="3:11">
      <c r="C727" s="91"/>
      <c r="D727" s="91"/>
      <c r="E727" s="91"/>
      <c r="F727" s="91"/>
      <c r="G727" s="91"/>
      <c r="H727" s="91"/>
      <c r="I727" s="91"/>
      <c r="J727" s="91"/>
      <c r="K727" s="91"/>
    </row>
    <row r="728" ht="15.75" customHeight="1" spans="3:11">
      <c r="C728" s="91"/>
      <c r="D728" s="91"/>
      <c r="E728" s="91"/>
      <c r="F728" s="91"/>
      <c r="G728" s="91"/>
      <c r="H728" s="91"/>
      <c r="I728" s="91"/>
      <c r="J728" s="91"/>
      <c r="K728" s="91"/>
    </row>
    <row r="729" ht="15.75" customHeight="1" spans="3:11">
      <c r="C729" s="91"/>
      <c r="D729" s="91"/>
      <c r="E729" s="91"/>
      <c r="F729" s="91"/>
      <c r="G729" s="91"/>
      <c r="H729" s="91"/>
      <c r="I729" s="91"/>
      <c r="J729" s="91"/>
      <c r="K729" s="91"/>
    </row>
    <row r="730" ht="15.75" customHeight="1" spans="3:11">
      <c r="C730" s="91"/>
      <c r="D730" s="91"/>
      <c r="E730" s="91"/>
      <c r="F730" s="91"/>
      <c r="G730" s="91"/>
      <c r="H730" s="91"/>
      <c r="I730" s="91"/>
      <c r="J730" s="91"/>
      <c r="K730" s="91"/>
    </row>
    <row r="731" ht="15.75" customHeight="1" spans="3:11">
      <c r="C731" s="91"/>
      <c r="D731" s="91"/>
      <c r="E731" s="91"/>
      <c r="F731" s="91"/>
      <c r="G731" s="91"/>
      <c r="H731" s="91"/>
      <c r="I731" s="91"/>
      <c r="J731" s="91"/>
      <c r="K731" s="91"/>
    </row>
    <row r="732" ht="15.75" customHeight="1" spans="3:11">
      <c r="C732" s="91"/>
      <c r="D732" s="91"/>
      <c r="E732" s="91"/>
      <c r="F732" s="91"/>
      <c r="G732" s="91"/>
      <c r="H732" s="91"/>
      <c r="I732" s="91"/>
      <c r="J732" s="91"/>
      <c r="K732" s="91"/>
    </row>
    <row r="733" ht="15.75" customHeight="1" spans="3:11">
      <c r="C733" s="91"/>
      <c r="D733" s="91"/>
      <c r="E733" s="91"/>
      <c r="F733" s="91"/>
      <c r="G733" s="91"/>
      <c r="H733" s="91"/>
      <c r="I733" s="91"/>
      <c r="J733" s="91"/>
      <c r="K733" s="91"/>
    </row>
    <row r="734" ht="15.75" customHeight="1" spans="3:11">
      <c r="C734" s="91"/>
      <c r="D734" s="91"/>
      <c r="E734" s="91"/>
      <c r="F734" s="91"/>
      <c r="G734" s="91"/>
      <c r="H734" s="91"/>
      <c r="I734" s="91"/>
      <c r="J734" s="91"/>
      <c r="K734" s="91"/>
    </row>
    <row r="735" ht="15.75" customHeight="1" spans="3:11">
      <c r="C735" s="91"/>
      <c r="D735" s="91"/>
      <c r="E735" s="91"/>
      <c r="F735" s="91"/>
      <c r="G735" s="91"/>
      <c r="H735" s="91"/>
      <c r="I735" s="91"/>
      <c r="J735" s="91"/>
      <c r="K735" s="91"/>
    </row>
    <row r="736" ht="15.75" customHeight="1" spans="3:11">
      <c r="C736" s="91"/>
      <c r="D736" s="91"/>
      <c r="E736" s="91"/>
      <c r="F736" s="91"/>
      <c r="G736" s="91"/>
      <c r="H736" s="91"/>
      <c r="I736" s="91"/>
      <c r="J736" s="91"/>
      <c r="K736" s="91"/>
    </row>
    <row r="737" ht="15.75" customHeight="1" spans="3:11">
      <c r="C737" s="91"/>
      <c r="D737" s="91"/>
      <c r="E737" s="91"/>
      <c r="F737" s="91"/>
      <c r="G737" s="91"/>
      <c r="H737" s="91"/>
      <c r="I737" s="91"/>
      <c r="J737" s="91"/>
      <c r="K737" s="91"/>
    </row>
    <row r="738" ht="15.75" customHeight="1" spans="3:11">
      <c r="C738" s="91"/>
      <c r="D738" s="91"/>
      <c r="E738" s="91"/>
      <c r="F738" s="91"/>
      <c r="G738" s="91"/>
      <c r="H738" s="91"/>
      <c r="I738" s="91"/>
      <c r="J738" s="91"/>
      <c r="K738" s="91"/>
    </row>
    <row r="739" ht="15.75" customHeight="1" spans="3:11">
      <c r="C739" s="91"/>
      <c r="D739" s="91"/>
      <c r="E739" s="91"/>
      <c r="F739" s="91"/>
      <c r="G739" s="91"/>
      <c r="H739" s="91"/>
      <c r="I739" s="91"/>
      <c r="J739" s="91"/>
      <c r="K739" s="91"/>
    </row>
    <row r="740" ht="15.75" customHeight="1" spans="3:11">
      <c r="C740" s="91"/>
      <c r="D740" s="91"/>
      <c r="E740" s="91"/>
      <c r="F740" s="91"/>
      <c r="G740" s="91"/>
      <c r="H740" s="91"/>
      <c r="I740" s="91"/>
      <c r="J740" s="91"/>
      <c r="K740" s="91"/>
    </row>
    <row r="741" ht="15.75" customHeight="1" spans="3:11">
      <c r="C741" s="91"/>
      <c r="D741" s="91"/>
      <c r="E741" s="91"/>
      <c r="F741" s="91"/>
      <c r="G741" s="91"/>
      <c r="H741" s="91"/>
      <c r="I741" s="91"/>
      <c r="J741" s="91"/>
      <c r="K741" s="91"/>
    </row>
    <row r="742" ht="15.75" customHeight="1" spans="3:11">
      <c r="C742" s="91"/>
      <c r="D742" s="91"/>
      <c r="E742" s="91"/>
      <c r="F742" s="91"/>
      <c r="G742" s="91"/>
      <c r="H742" s="91"/>
      <c r="I742" s="91"/>
      <c r="J742" s="91"/>
      <c r="K742" s="91"/>
    </row>
    <row r="743" ht="15.75" customHeight="1" spans="3:11">
      <c r="C743" s="91"/>
      <c r="D743" s="91"/>
      <c r="E743" s="91"/>
      <c r="F743" s="91"/>
      <c r="G743" s="91"/>
      <c r="H743" s="91"/>
      <c r="I743" s="91"/>
      <c r="J743" s="91"/>
      <c r="K743" s="91"/>
    </row>
    <row r="744" ht="15.75" customHeight="1" spans="3:11">
      <c r="C744" s="91"/>
      <c r="D744" s="91"/>
      <c r="E744" s="91"/>
      <c r="F744" s="91"/>
      <c r="G744" s="91"/>
      <c r="H744" s="91"/>
      <c r="I744" s="91"/>
      <c r="J744" s="91"/>
      <c r="K744" s="91"/>
    </row>
    <row r="745" ht="15.75" customHeight="1" spans="3:11">
      <c r="C745" s="91"/>
      <c r="D745" s="91"/>
      <c r="E745" s="91"/>
      <c r="F745" s="91"/>
      <c r="G745" s="91"/>
      <c r="H745" s="91"/>
      <c r="I745" s="91"/>
      <c r="J745" s="91"/>
      <c r="K745" s="91"/>
    </row>
    <row r="746" ht="15.75" customHeight="1" spans="3:11">
      <c r="C746" s="91"/>
      <c r="D746" s="91"/>
      <c r="E746" s="91"/>
      <c r="F746" s="91"/>
      <c r="G746" s="91"/>
      <c r="H746" s="91"/>
      <c r="I746" s="91"/>
      <c r="J746" s="91"/>
      <c r="K746" s="91"/>
    </row>
    <row r="747" ht="15.75" customHeight="1" spans="3:11">
      <c r="C747" s="91"/>
      <c r="D747" s="91"/>
      <c r="E747" s="91"/>
      <c r="F747" s="91"/>
      <c r="G747" s="91"/>
      <c r="H747" s="91"/>
      <c r="I747" s="91"/>
      <c r="J747" s="91"/>
      <c r="K747" s="91"/>
    </row>
    <row r="748" ht="15.75" customHeight="1" spans="3:11">
      <c r="C748" s="91"/>
      <c r="D748" s="91"/>
      <c r="E748" s="91"/>
      <c r="F748" s="91"/>
      <c r="G748" s="91"/>
      <c r="H748" s="91"/>
      <c r="I748" s="91"/>
      <c r="J748" s="91"/>
      <c r="K748" s="91"/>
    </row>
    <row r="749" ht="15.75" customHeight="1" spans="3:11">
      <c r="C749" s="91"/>
      <c r="D749" s="91"/>
      <c r="E749" s="91"/>
      <c r="F749" s="91"/>
      <c r="G749" s="91"/>
      <c r="H749" s="91"/>
      <c r="I749" s="91"/>
      <c r="J749" s="91"/>
      <c r="K749" s="91"/>
    </row>
    <row r="750" ht="15.75" customHeight="1" spans="3:11">
      <c r="C750" s="91"/>
      <c r="D750" s="91"/>
      <c r="E750" s="91"/>
      <c r="F750" s="91"/>
      <c r="G750" s="91"/>
      <c r="H750" s="91"/>
      <c r="I750" s="91"/>
      <c r="J750" s="91"/>
      <c r="K750" s="91"/>
    </row>
    <row r="751" ht="15.75" customHeight="1" spans="3:11">
      <c r="C751" s="91"/>
      <c r="D751" s="91"/>
      <c r="E751" s="91"/>
      <c r="F751" s="91"/>
      <c r="G751" s="91"/>
      <c r="H751" s="91"/>
      <c r="I751" s="91"/>
      <c r="J751" s="91"/>
      <c r="K751" s="91"/>
    </row>
    <row r="752" ht="15.75" customHeight="1" spans="3:11">
      <c r="C752" s="91"/>
      <c r="D752" s="91"/>
      <c r="E752" s="91"/>
      <c r="F752" s="91"/>
      <c r="G752" s="91"/>
      <c r="H752" s="91"/>
      <c r="I752" s="91"/>
      <c r="J752" s="91"/>
      <c r="K752" s="91"/>
    </row>
    <row r="753" ht="15.75" customHeight="1" spans="3:11">
      <c r="C753" s="91"/>
      <c r="D753" s="91"/>
      <c r="E753" s="91"/>
      <c r="F753" s="91"/>
      <c r="G753" s="91"/>
      <c r="H753" s="91"/>
      <c r="I753" s="91"/>
      <c r="J753" s="91"/>
      <c r="K753" s="91"/>
    </row>
    <row r="754" ht="15.75" customHeight="1" spans="3:11">
      <c r="C754" s="91"/>
      <c r="D754" s="91"/>
      <c r="E754" s="91"/>
      <c r="F754" s="91"/>
      <c r="G754" s="91"/>
      <c r="H754" s="91"/>
      <c r="I754" s="91"/>
      <c r="J754" s="91"/>
      <c r="K754" s="91"/>
    </row>
    <row r="755" ht="15.75" customHeight="1" spans="3:11">
      <c r="C755" s="91"/>
      <c r="D755" s="91"/>
      <c r="E755" s="91"/>
      <c r="F755" s="91"/>
      <c r="G755" s="91"/>
      <c r="H755" s="91"/>
      <c r="I755" s="91"/>
      <c r="J755" s="91"/>
      <c r="K755" s="91"/>
    </row>
    <row r="756" ht="15.75" customHeight="1" spans="3:11">
      <c r="C756" s="91"/>
      <c r="D756" s="91"/>
      <c r="E756" s="91"/>
      <c r="F756" s="91"/>
      <c r="G756" s="91"/>
      <c r="H756" s="91"/>
      <c r="I756" s="91"/>
      <c r="J756" s="91"/>
      <c r="K756" s="91"/>
    </row>
    <row r="757" ht="15.75" customHeight="1" spans="3:11">
      <c r="C757" s="91"/>
      <c r="D757" s="91"/>
      <c r="E757" s="91"/>
      <c r="F757" s="91"/>
      <c r="G757" s="91"/>
      <c r="H757" s="91"/>
      <c r="I757" s="91"/>
      <c r="J757" s="91"/>
      <c r="K757" s="91"/>
    </row>
    <row r="758" ht="15.75" customHeight="1" spans="3:11">
      <c r="C758" s="91"/>
      <c r="D758" s="91"/>
      <c r="E758" s="91"/>
      <c r="F758" s="91"/>
      <c r="G758" s="91"/>
      <c r="H758" s="91"/>
      <c r="I758" s="91"/>
      <c r="J758" s="91"/>
      <c r="K758" s="91"/>
    </row>
    <row r="759" ht="15.75" customHeight="1" spans="3:11">
      <c r="C759" s="91"/>
      <c r="D759" s="91"/>
      <c r="E759" s="91"/>
      <c r="F759" s="91"/>
      <c r="G759" s="91"/>
      <c r="H759" s="91"/>
      <c r="I759" s="91"/>
      <c r="J759" s="91"/>
      <c r="K759" s="91"/>
    </row>
    <row r="760" ht="15.75" customHeight="1" spans="3:11">
      <c r="C760" s="91"/>
      <c r="D760" s="91"/>
      <c r="E760" s="91"/>
      <c r="F760" s="91"/>
      <c r="G760" s="91"/>
      <c r="H760" s="91"/>
      <c r="I760" s="91"/>
      <c r="J760" s="91"/>
      <c r="K760" s="91"/>
    </row>
    <row r="761" ht="15.75" customHeight="1" spans="3:11">
      <c r="C761" s="91"/>
      <c r="D761" s="91"/>
      <c r="E761" s="91"/>
      <c r="F761" s="91"/>
      <c r="G761" s="91"/>
      <c r="H761" s="91"/>
      <c r="I761" s="91"/>
      <c r="J761" s="91"/>
      <c r="K761" s="91"/>
    </row>
    <row r="762" ht="15.75" customHeight="1" spans="3:11">
      <c r="C762" s="91"/>
      <c r="D762" s="91"/>
      <c r="E762" s="91"/>
      <c r="F762" s="91"/>
      <c r="G762" s="91"/>
      <c r="H762" s="91"/>
      <c r="I762" s="91"/>
      <c r="J762" s="91"/>
      <c r="K762" s="91"/>
    </row>
    <row r="763" ht="15.75" customHeight="1" spans="3:11">
      <c r="C763" s="91"/>
      <c r="D763" s="91"/>
      <c r="E763" s="91"/>
      <c r="F763" s="91"/>
      <c r="G763" s="91"/>
      <c r="H763" s="91"/>
      <c r="I763" s="91"/>
      <c r="J763" s="91"/>
      <c r="K763" s="91"/>
    </row>
    <row r="764" ht="15.75" customHeight="1" spans="3:11">
      <c r="C764" s="91"/>
      <c r="D764" s="91"/>
      <c r="E764" s="91"/>
      <c r="F764" s="91"/>
      <c r="G764" s="91"/>
      <c r="H764" s="91"/>
      <c r="I764" s="91"/>
      <c r="J764" s="91"/>
      <c r="K764" s="91"/>
    </row>
    <row r="765" ht="15.75" customHeight="1" spans="3:11">
      <c r="C765" s="91"/>
      <c r="D765" s="91"/>
      <c r="E765" s="91"/>
      <c r="F765" s="91"/>
      <c r="G765" s="91"/>
      <c r="H765" s="91"/>
      <c r="I765" s="91"/>
      <c r="J765" s="91"/>
      <c r="K765" s="91"/>
    </row>
    <row r="766" ht="15.75" customHeight="1" spans="3:11">
      <c r="C766" s="91"/>
      <c r="D766" s="91"/>
      <c r="E766" s="91"/>
      <c r="F766" s="91"/>
      <c r="G766" s="91"/>
      <c r="H766" s="91"/>
      <c r="I766" s="91"/>
      <c r="J766" s="91"/>
      <c r="K766" s="91"/>
    </row>
    <row r="767" ht="15.75" customHeight="1" spans="3:11">
      <c r="C767" s="91"/>
      <c r="D767" s="91"/>
      <c r="E767" s="91"/>
      <c r="F767" s="91"/>
      <c r="G767" s="91"/>
      <c r="H767" s="91"/>
      <c r="I767" s="91"/>
      <c r="J767" s="91"/>
      <c r="K767" s="91"/>
    </row>
    <row r="768" ht="15.75" customHeight="1" spans="3:11">
      <c r="C768" s="91"/>
      <c r="D768" s="91"/>
      <c r="E768" s="91"/>
      <c r="F768" s="91"/>
      <c r="G768" s="91"/>
      <c r="H768" s="91"/>
      <c r="I768" s="91"/>
      <c r="J768" s="91"/>
      <c r="K768" s="91"/>
    </row>
    <row r="769" ht="15.75" customHeight="1" spans="3:11">
      <c r="C769" s="91"/>
      <c r="D769" s="91"/>
      <c r="E769" s="91"/>
      <c r="F769" s="91"/>
      <c r="G769" s="91"/>
      <c r="H769" s="91"/>
      <c r="I769" s="91"/>
      <c r="J769" s="91"/>
      <c r="K769" s="91"/>
    </row>
    <row r="770" ht="15.75" customHeight="1" spans="3:11">
      <c r="C770" s="91"/>
      <c r="D770" s="91"/>
      <c r="E770" s="91"/>
      <c r="F770" s="91"/>
      <c r="G770" s="91"/>
      <c r="H770" s="91"/>
      <c r="I770" s="91"/>
      <c r="J770" s="91"/>
      <c r="K770" s="91"/>
    </row>
    <row r="771" ht="15.75" customHeight="1" spans="3:11">
      <c r="C771" s="91"/>
      <c r="D771" s="91"/>
      <c r="E771" s="91"/>
      <c r="F771" s="91"/>
      <c r="G771" s="91"/>
      <c r="H771" s="91"/>
      <c r="I771" s="91"/>
      <c r="J771" s="91"/>
      <c r="K771" s="91"/>
    </row>
    <row r="772" ht="15.75" customHeight="1" spans="3:11">
      <c r="C772" s="91"/>
      <c r="D772" s="91"/>
      <c r="E772" s="91"/>
      <c r="F772" s="91"/>
      <c r="G772" s="91"/>
      <c r="H772" s="91"/>
      <c r="I772" s="91"/>
      <c r="J772" s="91"/>
      <c r="K772" s="91"/>
    </row>
    <row r="773" ht="15.75" customHeight="1" spans="3:11">
      <c r="C773" s="91"/>
      <c r="D773" s="91"/>
      <c r="E773" s="91"/>
      <c r="F773" s="91"/>
      <c r="G773" s="91"/>
      <c r="H773" s="91"/>
      <c r="I773" s="91"/>
      <c r="J773" s="91"/>
      <c r="K773" s="91"/>
    </row>
    <row r="774" ht="15.75" customHeight="1" spans="3:11">
      <c r="C774" s="91"/>
      <c r="D774" s="91"/>
      <c r="E774" s="91"/>
      <c r="F774" s="91"/>
      <c r="G774" s="91"/>
      <c r="H774" s="91"/>
      <c r="I774" s="91"/>
      <c r="J774" s="91"/>
      <c r="K774" s="91"/>
    </row>
    <row r="775" ht="15.75" customHeight="1" spans="3:11">
      <c r="C775" s="91"/>
      <c r="D775" s="91"/>
      <c r="E775" s="91"/>
      <c r="F775" s="91"/>
      <c r="G775" s="91"/>
      <c r="H775" s="91"/>
      <c r="I775" s="91"/>
      <c r="J775" s="91"/>
      <c r="K775" s="91"/>
    </row>
    <row r="776" ht="15.75" customHeight="1" spans="3:11">
      <c r="C776" s="91"/>
      <c r="D776" s="91"/>
      <c r="E776" s="91"/>
      <c r="F776" s="91"/>
      <c r="G776" s="91"/>
      <c r="H776" s="91"/>
      <c r="I776" s="91"/>
      <c r="J776" s="91"/>
      <c r="K776" s="91"/>
    </row>
    <row r="777" ht="15.75" customHeight="1" spans="3:11">
      <c r="C777" s="91"/>
      <c r="D777" s="91"/>
      <c r="E777" s="91"/>
      <c r="F777" s="91"/>
      <c r="G777" s="91"/>
      <c r="H777" s="91"/>
      <c r="I777" s="91"/>
      <c r="J777" s="91"/>
      <c r="K777" s="91"/>
    </row>
    <row r="778" ht="15.75" customHeight="1" spans="3:11">
      <c r="C778" s="91"/>
      <c r="D778" s="91"/>
      <c r="E778" s="91"/>
      <c r="F778" s="91"/>
      <c r="G778" s="91"/>
      <c r="H778" s="91"/>
      <c r="I778" s="91"/>
      <c r="J778" s="91"/>
      <c r="K778" s="91"/>
    </row>
    <row r="779" ht="15.75" customHeight="1" spans="3:11">
      <c r="C779" s="91"/>
      <c r="D779" s="91"/>
      <c r="E779" s="91"/>
      <c r="F779" s="91"/>
      <c r="G779" s="91"/>
      <c r="H779" s="91"/>
      <c r="I779" s="91"/>
      <c r="J779" s="91"/>
      <c r="K779" s="91"/>
    </row>
    <row r="780" ht="15.75" customHeight="1" spans="3:11">
      <c r="C780" s="91"/>
      <c r="D780" s="91"/>
      <c r="E780" s="91"/>
      <c r="F780" s="91"/>
      <c r="G780" s="91"/>
      <c r="H780" s="91"/>
      <c r="I780" s="91"/>
      <c r="J780" s="91"/>
      <c r="K780" s="91"/>
    </row>
    <row r="781" ht="15.75" customHeight="1" spans="3:11">
      <c r="C781" s="91"/>
      <c r="D781" s="91"/>
      <c r="E781" s="91"/>
      <c r="F781" s="91"/>
      <c r="G781" s="91"/>
      <c r="H781" s="91"/>
      <c r="I781" s="91"/>
      <c r="J781" s="91"/>
      <c r="K781" s="91"/>
    </row>
    <row r="782" ht="15.75" customHeight="1" spans="3:11">
      <c r="C782" s="91"/>
      <c r="D782" s="91"/>
      <c r="E782" s="91"/>
      <c r="F782" s="91"/>
      <c r="G782" s="91"/>
      <c r="H782" s="91"/>
      <c r="I782" s="91"/>
      <c r="J782" s="91"/>
      <c r="K782" s="91"/>
    </row>
    <row r="783" ht="15.75" customHeight="1" spans="3:11">
      <c r="C783" s="91"/>
      <c r="D783" s="91"/>
      <c r="E783" s="91"/>
      <c r="F783" s="91"/>
      <c r="G783" s="91"/>
      <c r="H783" s="91"/>
      <c r="I783" s="91"/>
      <c r="J783" s="91"/>
      <c r="K783" s="91"/>
    </row>
    <row r="784" ht="15.75" customHeight="1" spans="3:11">
      <c r="C784" s="91"/>
      <c r="D784" s="91"/>
      <c r="E784" s="91"/>
      <c r="F784" s="91"/>
      <c r="G784" s="91"/>
      <c r="H784" s="91"/>
      <c r="I784" s="91"/>
      <c r="J784" s="91"/>
      <c r="K784" s="91"/>
    </row>
    <row r="785" ht="15.75" customHeight="1" spans="3:11">
      <c r="C785" s="91"/>
      <c r="D785" s="91"/>
      <c r="E785" s="91"/>
      <c r="F785" s="91"/>
      <c r="G785" s="91"/>
      <c r="H785" s="91"/>
      <c r="I785" s="91"/>
      <c r="J785" s="91"/>
      <c r="K785" s="91"/>
    </row>
    <row r="786" ht="15.75" customHeight="1" spans="3:11">
      <c r="C786" s="91"/>
      <c r="D786" s="91"/>
      <c r="E786" s="91"/>
      <c r="F786" s="91"/>
      <c r="G786" s="91"/>
      <c r="H786" s="91"/>
      <c r="I786" s="91"/>
      <c r="J786" s="91"/>
      <c r="K786" s="91"/>
    </row>
    <row r="787" ht="15.75" customHeight="1" spans="3:11">
      <c r="C787" s="91"/>
      <c r="D787" s="91"/>
      <c r="E787" s="91"/>
      <c r="F787" s="91"/>
      <c r="G787" s="91"/>
      <c r="H787" s="91"/>
      <c r="I787" s="91"/>
      <c r="J787" s="91"/>
      <c r="K787" s="91"/>
    </row>
    <row r="788" ht="15.75" customHeight="1" spans="3:11">
      <c r="C788" s="91"/>
      <c r="D788" s="91"/>
      <c r="E788" s="91"/>
      <c r="F788" s="91"/>
      <c r="G788" s="91"/>
      <c r="H788" s="91"/>
      <c r="I788" s="91"/>
      <c r="J788" s="91"/>
      <c r="K788" s="91"/>
    </row>
    <row r="789" ht="15.75" customHeight="1" spans="3:11">
      <c r="C789" s="91"/>
      <c r="D789" s="91"/>
      <c r="E789" s="91"/>
      <c r="F789" s="91"/>
      <c r="G789" s="91"/>
      <c r="H789" s="91"/>
      <c r="I789" s="91"/>
      <c r="J789" s="91"/>
      <c r="K789" s="91"/>
    </row>
    <row r="790" ht="15.75" customHeight="1" spans="3:11">
      <c r="C790" s="91"/>
      <c r="D790" s="91"/>
      <c r="E790" s="91"/>
      <c r="F790" s="91"/>
      <c r="G790" s="91"/>
      <c r="H790" s="91"/>
      <c r="I790" s="91"/>
      <c r="J790" s="91"/>
      <c r="K790" s="91"/>
    </row>
    <row r="791" ht="15.75" customHeight="1" spans="3:11">
      <c r="C791" s="91"/>
      <c r="D791" s="91"/>
      <c r="E791" s="91"/>
      <c r="F791" s="91"/>
      <c r="G791" s="91"/>
      <c r="H791" s="91"/>
      <c r="I791" s="91"/>
      <c r="J791" s="91"/>
      <c r="K791" s="91"/>
    </row>
    <row r="792" ht="15.75" customHeight="1" spans="3:11">
      <c r="C792" s="91"/>
      <c r="D792" s="91"/>
      <c r="E792" s="91"/>
      <c r="F792" s="91"/>
      <c r="G792" s="91"/>
      <c r="H792" s="91"/>
      <c r="I792" s="91"/>
      <c r="J792" s="91"/>
      <c r="K792" s="91"/>
    </row>
    <row r="793" ht="15.75" customHeight="1" spans="3:11">
      <c r="C793" s="91"/>
      <c r="D793" s="91"/>
      <c r="E793" s="91"/>
      <c r="F793" s="91"/>
      <c r="G793" s="91"/>
      <c r="H793" s="91"/>
      <c r="I793" s="91"/>
      <c r="J793" s="91"/>
      <c r="K793" s="91"/>
    </row>
    <row r="794" ht="15.75" customHeight="1" spans="3:11">
      <c r="C794" s="91"/>
      <c r="D794" s="91"/>
      <c r="E794" s="91"/>
      <c r="F794" s="91"/>
      <c r="G794" s="91"/>
      <c r="H794" s="91"/>
      <c r="I794" s="91"/>
      <c r="J794" s="91"/>
      <c r="K794" s="91"/>
    </row>
    <row r="795" ht="15.75" customHeight="1" spans="3:11">
      <c r="C795" s="91"/>
      <c r="D795" s="91"/>
      <c r="E795" s="91"/>
      <c r="F795" s="91"/>
      <c r="G795" s="91"/>
      <c r="H795" s="91"/>
      <c r="I795" s="91"/>
      <c r="J795" s="91"/>
      <c r="K795" s="91"/>
    </row>
    <row r="796" ht="15.75" customHeight="1" spans="3:11">
      <c r="C796" s="91"/>
      <c r="D796" s="91"/>
      <c r="E796" s="91"/>
      <c r="F796" s="91"/>
      <c r="G796" s="91"/>
      <c r="H796" s="91"/>
      <c r="I796" s="91"/>
      <c r="J796" s="91"/>
      <c r="K796" s="91"/>
    </row>
    <row r="797" ht="15.75" customHeight="1" spans="3:11">
      <c r="C797" s="91"/>
      <c r="D797" s="91"/>
      <c r="E797" s="91"/>
      <c r="F797" s="91"/>
      <c r="G797" s="91"/>
      <c r="H797" s="91"/>
      <c r="I797" s="91"/>
      <c r="J797" s="91"/>
      <c r="K797" s="91"/>
    </row>
    <row r="798" ht="15.75" customHeight="1" spans="3:11">
      <c r="C798" s="91"/>
      <c r="D798" s="91"/>
      <c r="E798" s="91"/>
      <c r="F798" s="91"/>
      <c r="G798" s="91"/>
      <c r="H798" s="91"/>
      <c r="I798" s="91"/>
      <c r="J798" s="91"/>
      <c r="K798" s="91"/>
    </row>
    <row r="799" ht="15.75" customHeight="1" spans="3:11">
      <c r="C799" s="91"/>
      <c r="D799" s="91"/>
      <c r="E799" s="91"/>
      <c r="F799" s="91"/>
      <c r="G799" s="91"/>
      <c r="H799" s="91"/>
      <c r="I799" s="91"/>
      <c r="J799" s="91"/>
      <c r="K799" s="91"/>
    </row>
    <row r="800" ht="15.75" customHeight="1" spans="3:11">
      <c r="C800" s="91"/>
      <c r="D800" s="91"/>
      <c r="E800" s="91"/>
      <c r="F800" s="91"/>
      <c r="G800" s="91"/>
      <c r="H800" s="91"/>
      <c r="I800" s="91"/>
      <c r="J800" s="91"/>
      <c r="K800" s="91"/>
    </row>
    <row r="801" ht="15.75" customHeight="1" spans="3:11">
      <c r="C801" s="91"/>
      <c r="D801" s="91"/>
      <c r="E801" s="91"/>
      <c r="F801" s="91"/>
      <c r="G801" s="91"/>
      <c r="H801" s="91"/>
      <c r="I801" s="91"/>
      <c r="J801" s="91"/>
      <c r="K801" s="91"/>
    </row>
    <row r="802" ht="15.75" customHeight="1" spans="3:11">
      <c r="C802" s="91"/>
      <c r="D802" s="91"/>
      <c r="E802" s="91"/>
      <c r="F802" s="91"/>
      <c r="G802" s="91"/>
      <c r="H802" s="91"/>
      <c r="I802" s="91"/>
      <c r="J802" s="91"/>
      <c r="K802" s="91"/>
    </row>
    <row r="803" ht="15.75" customHeight="1" spans="3:11">
      <c r="C803" s="91"/>
      <c r="D803" s="91"/>
      <c r="E803" s="91"/>
      <c r="F803" s="91"/>
      <c r="G803" s="91"/>
      <c r="H803" s="91"/>
      <c r="I803" s="91"/>
      <c r="J803" s="91"/>
      <c r="K803" s="91"/>
    </row>
    <row r="804" ht="15.75" customHeight="1" spans="3:11">
      <c r="C804" s="91"/>
      <c r="D804" s="91"/>
      <c r="E804" s="91"/>
      <c r="F804" s="91"/>
      <c r="G804" s="91"/>
      <c r="H804" s="91"/>
      <c r="I804" s="91"/>
      <c r="J804" s="91"/>
      <c r="K804" s="91"/>
    </row>
    <row r="805" ht="15.75" customHeight="1" spans="3:11">
      <c r="C805" s="91"/>
      <c r="D805" s="91"/>
      <c r="E805" s="91"/>
      <c r="F805" s="91"/>
      <c r="G805" s="91"/>
      <c r="H805" s="91"/>
      <c r="I805" s="91"/>
      <c r="J805" s="91"/>
      <c r="K805" s="91"/>
    </row>
    <row r="806" ht="15.75" customHeight="1" spans="3:11">
      <c r="C806" s="91"/>
      <c r="D806" s="91"/>
      <c r="E806" s="91"/>
      <c r="F806" s="91"/>
      <c r="G806" s="91"/>
      <c r="H806" s="91"/>
      <c r="I806" s="91"/>
      <c r="J806" s="91"/>
      <c r="K806" s="91"/>
    </row>
    <row r="807" ht="15.75" customHeight="1" spans="3:11">
      <c r="C807" s="91"/>
      <c r="D807" s="91"/>
      <c r="E807" s="91"/>
      <c r="F807" s="91"/>
      <c r="G807" s="91"/>
      <c r="H807" s="91"/>
      <c r="I807" s="91"/>
      <c r="J807" s="91"/>
      <c r="K807" s="91"/>
    </row>
    <row r="808" ht="15.75" customHeight="1" spans="3:11">
      <c r="C808" s="91"/>
      <c r="D808" s="91"/>
      <c r="E808" s="91"/>
      <c r="F808" s="91"/>
      <c r="G808" s="91"/>
      <c r="H808" s="91"/>
      <c r="I808" s="91"/>
      <c r="J808" s="91"/>
      <c r="K808" s="91"/>
    </row>
    <row r="809" ht="15.75" customHeight="1" spans="3:11">
      <c r="C809" s="91"/>
      <c r="D809" s="91"/>
      <c r="E809" s="91"/>
      <c r="F809" s="91"/>
      <c r="G809" s="91"/>
      <c r="H809" s="91"/>
      <c r="I809" s="91"/>
      <c r="J809" s="91"/>
      <c r="K809" s="91"/>
    </row>
    <row r="810" ht="15.75" customHeight="1" spans="3:11">
      <c r="C810" s="91"/>
      <c r="D810" s="91"/>
      <c r="E810" s="91"/>
      <c r="F810" s="91"/>
      <c r="G810" s="91"/>
      <c r="H810" s="91"/>
      <c r="I810" s="91"/>
      <c r="J810" s="91"/>
      <c r="K810" s="91"/>
    </row>
    <row r="811" ht="15.75" customHeight="1" spans="3:11">
      <c r="C811" s="91"/>
      <c r="D811" s="91"/>
      <c r="E811" s="91"/>
      <c r="F811" s="91"/>
      <c r="G811" s="91"/>
      <c r="H811" s="91"/>
      <c r="I811" s="91"/>
      <c r="J811" s="91"/>
      <c r="K811" s="91"/>
    </row>
    <row r="812" ht="15.75" customHeight="1" spans="3:11">
      <c r="C812" s="91"/>
      <c r="D812" s="91"/>
      <c r="E812" s="91"/>
      <c r="F812" s="91"/>
      <c r="G812" s="91"/>
      <c r="H812" s="91"/>
      <c r="I812" s="91"/>
      <c r="J812" s="91"/>
      <c r="K812" s="91"/>
    </row>
    <row r="813" ht="15.75" customHeight="1" spans="3:11">
      <c r="C813" s="91"/>
      <c r="D813" s="91"/>
      <c r="E813" s="91"/>
      <c r="F813" s="91"/>
      <c r="G813" s="91"/>
      <c r="H813" s="91"/>
      <c r="I813" s="91"/>
      <c r="J813" s="91"/>
      <c r="K813" s="91"/>
    </row>
    <row r="814" ht="15.75" customHeight="1" spans="3:11">
      <c r="C814" s="91"/>
      <c r="D814" s="91"/>
      <c r="E814" s="91"/>
      <c r="F814" s="91"/>
      <c r="G814" s="91"/>
      <c r="H814" s="91"/>
      <c r="I814" s="91"/>
      <c r="J814" s="91"/>
      <c r="K814" s="91"/>
    </row>
    <row r="815" ht="15.75" customHeight="1" spans="3:11">
      <c r="C815" s="91"/>
      <c r="D815" s="91"/>
      <c r="E815" s="91"/>
      <c r="F815" s="91"/>
      <c r="G815" s="91"/>
      <c r="H815" s="91"/>
      <c r="I815" s="91"/>
      <c r="J815" s="91"/>
      <c r="K815" s="91"/>
    </row>
    <row r="816" ht="15.75" customHeight="1" spans="3:11">
      <c r="C816" s="91"/>
      <c r="D816" s="91"/>
      <c r="E816" s="91"/>
      <c r="F816" s="91"/>
      <c r="G816" s="91"/>
      <c r="H816" s="91"/>
      <c r="I816" s="91"/>
      <c r="J816" s="91"/>
      <c r="K816" s="91"/>
    </row>
    <row r="817" ht="15.75" customHeight="1" spans="3:11">
      <c r="C817" s="91"/>
      <c r="D817" s="91"/>
      <c r="E817" s="91"/>
      <c r="F817" s="91"/>
      <c r="G817" s="91"/>
      <c r="H817" s="91"/>
      <c r="I817" s="91"/>
      <c r="J817" s="91"/>
      <c r="K817" s="91"/>
    </row>
    <row r="818" ht="15.75" customHeight="1" spans="3:11">
      <c r="C818" s="91"/>
      <c r="D818" s="91"/>
      <c r="E818" s="91"/>
      <c r="F818" s="91"/>
      <c r="G818" s="91"/>
      <c r="H818" s="91"/>
      <c r="I818" s="91"/>
      <c r="J818" s="91"/>
      <c r="K818" s="91"/>
    </row>
    <row r="819" ht="15.75" customHeight="1" spans="3:11">
      <c r="C819" s="91"/>
      <c r="D819" s="91"/>
      <c r="E819" s="91"/>
      <c r="F819" s="91"/>
      <c r="G819" s="91"/>
      <c r="H819" s="91"/>
      <c r="I819" s="91"/>
      <c r="J819" s="91"/>
      <c r="K819" s="91"/>
    </row>
    <row r="820" ht="15.75" customHeight="1" spans="3:11">
      <c r="C820" s="91"/>
      <c r="D820" s="91"/>
      <c r="E820" s="91"/>
      <c r="F820" s="91"/>
      <c r="G820" s="91"/>
      <c r="H820" s="91"/>
      <c r="I820" s="91"/>
      <c r="J820" s="91"/>
      <c r="K820" s="91"/>
    </row>
    <row r="821" ht="15.75" customHeight="1" spans="3:11">
      <c r="C821" s="91"/>
      <c r="D821" s="91"/>
      <c r="E821" s="91"/>
      <c r="F821" s="91"/>
      <c r="G821" s="91"/>
      <c r="H821" s="91"/>
      <c r="I821" s="91"/>
      <c r="J821" s="91"/>
      <c r="K821" s="91"/>
    </row>
    <row r="822" ht="15.75" customHeight="1" spans="3:11">
      <c r="C822" s="91"/>
      <c r="D822" s="91"/>
      <c r="E822" s="91"/>
      <c r="F822" s="91"/>
      <c r="G822" s="91"/>
      <c r="H822" s="91"/>
      <c r="I822" s="91"/>
      <c r="J822" s="91"/>
      <c r="K822" s="91"/>
    </row>
    <row r="823" ht="15.75" customHeight="1" spans="3:11">
      <c r="C823" s="91"/>
      <c r="D823" s="91"/>
      <c r="E823" s="91"/>
      <c r="F823" s="91"/>
      <c r="G823" s="91"/>
      <c r="H823" s="91"/>
      <c r="I823" s="91"/>
      <c r="J823" s="91"/>
      <c r="K823" s="91"/>
    </row>
    <row r="824" ht="15.75" customHeight="1" spans="3:11">
      <c r="C824" s="91"/>
      <c r="D824" s="91"/>
      <c r="E824" s="91"/>
      <c r="F824" s="91"/>
      <c r="G824" s="91"/>
      <c r="H824" s="91"/>
      <c r="I824" s="91"/>
      <c r="J824" s="91"/>
      <c r="K824" s="91"/>
    </row>
    <row r="825" ht="15.75" customHeight="1" spans="3:11">
      <c r="C825" s="91"/>
      <c r="D825" s="91"/>
      <c r="E825" s="91"/>
      <c r="F825" s="91"/>
      <c r="G825" s="91"/>
      <c r="H825" s="91"/>
      <c r="I825" s="91"/>
      <c r="J825" s="91"/>
      <c r="K825" s="91"/>
    </row>
    <row r="826" ht="15.75" customHeight="1" spans="3:11">
      <c r="C826" s="91"/>
      <c r="D826" s="91"/>
      <c r="E826" s="91"/>
      <c r="F826" s="91"/>
      <c r="G826" s="91"/>
      <c r="H826" s="91"/>
      <c r="I826" s="91"/>
      <c r="J826" s="91"/>
      <c r="K826" s="91"/>
    </row>
    <row r="827" ht="15.75" customHeight="1" spans="3:11">
      <c r="C827" s="91"/>
      <c r="D827" s="91"/>
      <c r="E827" s="91"/>
      <c r="F827" s="91"/>
      <c r="G827" s="91"/>
      <c r="H827" s="91"/>
      <c r="I827" s="91"/>
      <c r="J827" s="91"/>
      <c r="K827" s="91"/>
    </row>
    <row r="828" ht="15.75" customHeight="1" spans="3:11">
      <c r="C828" s="91"/>
      <c r="D828" s="91"/>
      <c r="E828" s="91"/>
      <c r="F828" s="91"/>
      <c r="G828" s="91"/>
      <c r="H828" s="91"/>
      <c r="I828" s="91"/>
      <c r="J828" s="91"/>
      <c r="K828" s="91"/>
    </row>
    <row r="829" ht="15.75" customHeight="1" spans="3:11">
      <c r="C829" s="91"/>
      <c r="D829" s="91"/>
      <c r="E829" s="91"/>
      <c r="F829" s="91"/>
      <c r="G829" s="91"/>
      <c r="H829" s="91"/>
      <c r="I829" s="91"/>
      <c r="J829" s="91"/>
      <c r="K829" s="91"/>
    </row>
    <row r="830" ht="15.75" customHeight="1" spans="3:11">
      <c r="C830" s="91"/>
      <c r="D830" s="91"/>
      <c r="E830" s="91"/>
      <c r="F830" s="91"/>
      <c r="G830" s="91"/>
      <c r="H830" s="91"/>
      <c r="I830" s="91"/>
      <c r="J830" s="91"/>
      <c r="K830" s="91"/>
    </row>
    <row r="831" ht="15.75" customHeight="1" spans="3:11">
      <c r="C831" s="91"/>
      <c r="D831" s="91"/>
      <c r="E831" s="91"/>
      <c r="F831" s="91"/>
      <c r="G831" s="91"/>
      <c r="H831" s="91"/>
      <c r="I831" s="91"/>
      <c r="J831" s="91"/>
      <c r="K831" s="91"/>
    </row>
    <row r="832" ht="15.75" customHeight="1" spans="3:11">
      <c r="C832" s="91"/>
      <c r="D832" s="91"/>
      <c r="E832" s="91"/>
      <c r="F832" s="91"/>
      <c r="G832" s="91"/>
      <c r="H832" s="91"/>
      <c r="I832" s="91"/>
      <c r="J832" s="91"/>
      <c r="K832" s="91"/>
    </row>
    <row r="833" ht="15.75" customHeight="1" spans="3:11">
      <c r="C833" s="91"/>
      <c r="D833" s="91"/>
      <c r="E833" s="91"/>
      <c r="F833" s="91"/>
      <c r="G833" s="91"/>
      <c r="H833" s="91"/>
      <c r="I833" s="91"/>
      <c r="J833" s="91"/>
      <c r="K833" s="91"/>
    </row>
    <row r="834" ht="15.75" customHeight="1" spans="3:11">
      <c r="C834" s="91"/>
      <c r="D834" s="91"/>
      <c r="E834" s="91"/>
      <c r="F834" s="91"/>
      <c r="G834" s="91"/>
      <c r="H834" s="91"/>
      <c r="I834" s="91"/>
      <c r="J834" s="91"/>
      <c r="K834" s="91"/>
    </row>
    <row r="835" ht="15.75" customHeight="1" spans="3:11">
      <c r="C835" s="91"/>
      <c r="D835" s="91"/>
      <c r="E835" s="91"/>
      <c r="F835" s="91"/>
      <c r="G835" s="91"/>
      <c r="H835" s="91"/>
      <c r="I835" s="91"/>
      <c r="J835" s="91"/>
      <c r="K835" s="91"/>
    </row>
    <row r="836" ht="15.75" customHeight="1" spans="3:11">
      <c r="C836" s="91"/>
      <c r="D836" s="91"/>
      <c r="E836" s="91"/>
      <c r="F836" s="91"/>
      <c r="G836" s="91"/>
      <c r="H836" s="91"/>
      <c r="I836" s="91"/>
      <c r="J836" s="91"/>
      <c r="K836" s="91"/>
    </row>
    <row r="837" ht="15.75" customHeight="1" spans="3:11">
      <c r="C837" s="91"/>
      <c r="D837" s="91"/>
      <c r="E837" s="91"/>
      <c r="F837" s="91"/>
      <c r="G837" s="91"/>
      <c r="H837" s="91"/>
      <c r="I837" s="91"/>
      <c r="J837" s="91"/>
      <c r="K837" s="91"/>
    </row>
    <row r="838" ht="15.75" customHeight="1" spans="3:11">
      <c r="C838" s="91"/>
      <c r="D838" s="91"/>
      <c r="E838" s="91"/>
      <c r="F838" s="91"/>
      <c r="G838" s="91"/>
      <c r="H838" s="91"/>
      <c r="I838" s="91"/>
      <c r="J838" s="91"/>
      <c r="K838" s="91"/>
    </row>
    <row r="839" ht="15.75" customHeight="1" spans="3:11">
      <c r="C839" s="91"/>
      <c r="D839" s="91"/>
      <c r="E839" s="91"/>
      <c r="F839" s="91"/>
      <c r="G839" s="91"/>
      <c r="H839" s="91"/>
      <c r="I839" s="91"/>
      <c r="J839" s="91"/>
      <c r="K839" s="91"/>
    </row>
    <row r="840" ht="15.75" customHeight="1" spans="3:11">
      <c r="C840" s="91"/>
      <c r="D840" s="91"/>
      <c r="E840" s="91"/>
      <c r="F840" s="91"/>
      <c r="G840" s="91"/>
      <c r="H840" s="91"/>
      <c r="I840" s="91"/>
      <c r="J840" s="91"/>
      <c r="K840" s="91"/>
    </row>
    <row r="841" ht="15.75" customHeight="1" spans="3:11">
      <c r="C841" s="91"/>
      <c r="D841" s="91"/>
      <c r="E841" s="91"/>
      <c r="F841" s="91"/>
      <c r="G841" s="91"/>
      <c r="H841" s="91"/>
      <c r="I841" s="91"/>
      <c r="J841" s="91"/>
      <c r="K841" s="91"/>
    </row>
    <row r="842" ht="15.75" customHeight="1" spans="3:11">
      <c r="C842" s="91"/>
      <c r="D842" s="91"/>
      <c r="E842" s="91"/>
      <c r="F842" s="91"/>
      <c r="G842" s="91"/>
      <c r="H842" s="91"/>
      <c r="I842" s="91"/>
      <c r="J842" s="91"/>
      <c r="K842" s="91"/>
    </row>
    <row r="843" ht="15.75" customHeight="1" spans="3:11">
      <c r="C843" s="91"/>
      <c r="D843" s="91"/>
      <c r="E843" s="91"/>
      <c r="F843" s="91"/>
      <c r="G843" s="91"/>
      <c r="H843" s="91"/>
      <c r="I843" s="91"/>
      <c r="J843" s="91"/>
      <c r="K843" s="91"/>
    </row>
    <row r="844" ht="15.75" customHeight="1" spans="3:11">
      <c r="C844" s="91"/>
      <c r="D844" s="91"/>
      <c r="E844" s="91"/>
      <c r="F844" s="91"/>
      <c r="G844" s="91"/>
      <c r="H844" s="91"/>
      <c r="I844" s="91"/>
      <c r="J844" s="91"/>
      <c r="K844" s="91"/>
    </row>
    <row r="845" ht="15.75" customHeight="1" spans="3:11">
      <c r="C845" s="91"/>
      <c r="D845" s="91"/>
      <c r="E845" s="91"/>
      <c r="F845" s="91"/>
      <c r="G845" s="91"/>
      <c r="H845" s="91"/>
      <c r="I845" s="91"/>
      <c r="J845" s="91"/>
      <c r="K845" s="91"/>
    </row>
    <row r="846" ht="15.75" customHeight="1" spans="3:11">
      <c r="C846" s="91"/>
      <c r="D846" s="91"/>
      <c r="E846" s="91"/>
      <c r="F846" s="91"/>
      <c r="G846" s="91"/>
      <c r="H846" s="91"/>
      <c r="I846" s="91"/>
      <c r="J846" s="91"/>
      <c r="K846" s="91"/>
    </row>
    <row r="847" ht="15.75" customHeight="1" spans="3:11">
      <c r="C847" s="91"/>
      <c r="D847" s="91"/>
      <c r="E847" s="91"/>
      <c r="F847" s="91"/>
      <c r="G847" s="91"/>
      <c r="H847" s="91"/>
      <c r="I847" s="91"/>
      <c r="J847" s="91"/>
      <c r="K847" s="91"/>
    </row>
    <row r="848" ht="15.75" customHeight="1" spans="3:11">
      <c r="C848" s="91"/>
      <c r="D848" s="91"/>
      <c r="E848" s="91"/>
      <c r="F848" s="91"/>
      <c r="G848" s="91"/>
      <c r="H848" s="91"/>
      <c r="I848" s="91"/>
      <c r="J848" s="91"/>
      <c r="K848" s="91"/>
    </row>
    <row r="849" ht="15.75" customHeight="1" spans="3:11">
      <c r="C849" s="91"/>
      <c r="D849" s="91"/>
      <c r="E849" s="91"/>
      <c r="F849" s="91"/>
      <c r="G849" s="91"/>
      <c r="H849" s="91"/>
      <c r="I849" s="91"/>
      <c r="J849" s="91"/>
      <c r="K849" s="91"/>
    </row>
    <row r="850" ht="15.75" customHeight="1" spans="3:11">
      <c r="C850" s="91"/>
      <c r="D850" s="91"/>
      <c r="E850" s="91"/>
      <c r="F850" s="91"/>
      <c r="G850" s="91"/>
      <c r="H850" s="91"/>
      <c r="I850" s="91"/>
      <c r="J850" s="91"/>
      <c r="K850" s="91"/>
    </row>
    <row r="851" ht="15.75" customHeight="1" spans="3:11">
      <c r="C851" s="91"/>
      <c r="D851" s="91"/>
      <c r="E851" s="91"/>
      <c r="F851" s="91"/>
      <c r="G851" s="91"/>
      <c r="H851" s="91"/>
      <c r="I851" s="91"/>
      <c r="J851" s="91"/>
      <c r="K851" s="91"/>
    </row>
    <row r="852" ht="15.75" customHeight="1" spans="3:11">
      <c r="C852" s="91"/>
      <c r="D852" s="91"/>
      <c r="E852" s="91"/>
      <c r="F852" s="91"/>
      <c r="G852" s="91"/>
      <c r="H852" s="91"/>
      <c r="I852" s="91"/>
      <c r="J852" s="91"/>
      <c r="K852" s="91"/>
    </row>
    <row r="853" ht="15.75" customHeight="1" spans="3:11">
      <c r="C853" s="91"/>
      <c r="D853" s="91"/>
      <c r="E853" s="91"/>
      <c r="F853" s="91"/>
      <c r="G853" s="91"/>
      <c r="H853" s="91"/>
      <c r="I853" s="91"/>
      <c r="J853" s="91"/>
      <c r="K853" s="91"/>
    </row>
    <row r="854" ht="15.75" customHeight="1" spans="3:11">
      <c r="C854" s="91"/>
      <c r="D854" s="91"/>
      <c r="E854" s="91"/>
      <c r="F854" s="91"/>
      <c r="G854" s="91"/>
      <c r="H854" s="91"/>
      <c r="I854" s="91"/>
      <c r="J854" s="91"/>
      <c r="K854" s="91"/>
    </row>
    <row r="855" ht="15.75" customHeight="1" spans="3:11">
      <c r="C855" s="91"/>
      <c r="D855" s="91"/>
      <c r="E855" s="91"/>
      <c r="F855" s="91"/>
      <c r="G855" s="91"/>
      <c r="H855" s="91"/>
      <c r="I855" s="91"/>
      <c r="J855" s="91"/>
      <c r="K855" s="91"/>
    </row>
    <row r="856" ht="15.75" customHeight="1" spans="3:11">
      <c r="C856" s="91"/>
      <c r="D856" s="91"/>
      <c r="E856" s="91"/>
      <c r="F856" s="91"/>
      <c r="G856" s="91"/>
      <c r="H856" s="91"/>
      <c r="I856" s="91"/>
      <c r="J856" s="91"/>
      <c r="K856" s="91"/>
    </row>
    <row r="857" ht="15.75" customHeight="1" spans="3:11">
      <c r="C857" s="91"/>
      <c r="D857" s="91"/>
      <c r="E857" s="91"/>
      <c r="F857" s="91"/>
      <c r="G857" s="91"/>
      <c r="H857" s="91"/>
      <c r="I857" s="91"/>
      <c r="J857" s="91"/>
      <c r="K857" s="91"/>
    </row>
    <row r="858" ht="15.75" customHeight="1" spans="3:11">
      <c r="C858" s="91"/>
      <c r="D858" s="91"/>
      <c r="E858" s="91"/>
      <c r="F858" s="91"/>
      <c r="G858" s="91"/>
      <c r="H858" s="91"/>
      <c r="I858" s="91"/>
      <c r="J858" s="91"/>
      <c r="K858" s="91"/>
    </row>
    <row r="859" ht="15.75" customHeight="1" spans="3:11">
      <c r="C859" s="91"/>
      <c r="D859" s="91"/>
      <c r="E859" s="91"/>
      <c r="F859" s="91"/>
      <c r="G859" s="91"/>
      <c r="H859" s="91"/>
      <c r="I859" s="91"/>
      <c r="J859" s="91"/>
      <c r="K859" s="91"/>
    </row>
    <row r="860" ht="15.75" customHeight="1" spans="3:11">
      <c r="C860" s="91"/>
      <c r="D860" s="91"/>
      <c r="E860" s="91"/>
      <c r="F860" s="91"/>
      <c r="G860" s="91"/>
      <c r="H860" s="91"/>
      <c r="I860" s="91"/>
      <c r="J860" s="91"/>
      <c r="K860" s="91"/>
    </row>
    <row r="861" ht="15.75" customHeight="1" spans="3:11">
      <c r="C861" s="91"/>
      <c r="D861" s="91"/>
      <c r="E861" s="91"/>
      <c r="F861" s="91"/>
      <c r="G861" s="91"/>
      <c r="H861" s="91"/>
      <c r="I861" s="91"/>
      <c r="J861" s="91"/>
      <c r="K861" s="91"/>
    </row>
    <row r="862" ht="15.75" customHeight="1" spans="3:11">
      <c r="C862" s="91"/>
      <c r="D862" s="91"/>
      <c r="E862" s="91"/>
      <c r="F862" s="91"/>
      <c r="G862" s="91"/>
      <c r="H862" s="91"/>
      <c r="I862" s="91"/>
      <c r="J862" s="91"/>
      <c r="K862" s="91"/>
    </row>
    <row r="863" ht="15.75" customHeight="1" spans="3:11">
      <c r="C863" s="91"/>
      <c r="D863" s="91"/>
      <c r="E863" s="91"/>
      <c r="F863" s="91"/>
      <c r="G863" s="91"/>
      <c r="H863" s="91"/>
      <c r="I863" s="91"/>
      <c r="J863" s="91"/>
      <c r="K863" s="91"/>
    </row>
    <row r="864" ht="15.75" customHeight="1" spans="3:11">
      <c r="C864" s="91"/>
      <c r="D864" s="91"/>
      <c r="E864" s="91"/>
      <c r="F864" s="91"/>
      <c r="G864" s="91"/>
      <c r="H864" s="91"/>
      <c r="I864" s="91"/>
      <c r="J864" s="91"/>
      <c r="K864" s="91"/>
    </row>
    <row r="865" ht="15.75" customHeight="1" spans="3:11">
      <c r="C865" s="91"/>
      <c r="D865" s="91"/>
      <c r="E865" s="91"/>
      <c r="F865" s="91"/>
      <c r="G865" s="91"/>
      <c r="H865" s="91"/>
      <c r="I865" s="91"/>
      <c r="J865" s="91"/>
      <c r="K865" s="91"/>
    </row>
    <row r="866" ht="15.75" customHeight="1" spans="3:11">
      <c r="C866" s="91"/>
      <c r="D866" s="91"/>
      <c r="E866" s="91"/>
      <c r="F866" s="91"/>
      <c r="G866" s="91"/>
      <c r="H866" s="91"/>
      <c r="I866" s="91"/>
      <c r="J866" s="91"/>
      <c r="K866" s="91"/>
    </row>
    <row r="867" ht="15.75" customHeight="1" spans="3:11">
      <c r="C867" s="91"/>
      <c r="D867" s="91"/>
      <c r="E867" s="91"/>
      <c r="F867" s="91"/>
      <c r="G867" s="91"/>
      <c r="H867" s="91"/>
      <c r="I867" s="91"/>
      <c r="J867" s="91"/>
      <c r="K867" s="91"/>
    </row>
    <row r="868" ht="15.75" customHeight="1" spans="3:11">
      <c r="C868" s="91"/>
      <c r="D868" s="91"/>
      <c r="E868" s="91"/>
      <c r="F868" s="91"/>
      <c r="G868" s="91"/>
      <c r="H868" s="91"/>
      <c r="I868" s="91"/>
      <c r="J868" s="91"/>
      <c r="K868" s="91"/>
    </row>
    <row r="869" ht="15.75" customHeight="1" spans="3:11">
      <c r="C869" s="91"/>
      <c r="D869" s="91"/>
      <c r="E869" s="91"/>
      <c r="F869" s="91"/>
      <c r="G869" s="91"/>
      <c r="H869" s="91"/>
      <c r="I869" s="91"/>
      <c r="J869" s="91"/>
      <c r="K869" s="91"/>
    </row>
    <row r="870" ht="15.75" customHeight="1" spans="3:11">
      <c r="C870" s="91"/>
      <c r="D870" s="91"/>
      <c r="E870" s="91"/>
      <c r="F870" s="91"/>
      <c r="G870" s="91"/>
      <c r="H870" s="91"/>
      <c r="I870" s="91"/>
      <c r="J870" s="91"/>
      <c r="K870" s="91"/>
    </row>
    <row r="871" ht="15.75" customHeight="1" spans="3:11">
      <c r="C871" s="91"/>
      <c r="D871" s="91"/>
      <c r="E871" s="91"/>
      <c r="F871" s="91"/>
      <c r="G871" s="91"/>
      <c r="H871" s="91"/>
      <c r="I871" s="91"/>
      <c r="J871" s="91"/>
      <c r="K871" s="91"/>
    </row>
    <row r="872" ht="15.75" customHeight="1" spans="3:11">
      <c r="C872" s="91"/>
      <c r="D872" s="91"/>
      <c r="E872" s="91"/>
      <c r="F872" s="91"/>
      <c r="G872" s="91"/>
      <c r="H872" s="91"/>
      <c r="I872" s="91"/>
      <c r="J872" s="91"/>
      <c r="K872" s="91"/>
    </row>
    <row r="873" ht="15.75" customHeight="1" spans="3:11">
      <c r="C873" s="91"/>
      <c r="D873" s="91"/>
      <c r="E873" s="91"/>
      <c r="F873" s="91"/>
      <c r="G873" s="91"/>
      <c r="H873" s="91"/>
      <c r="I873" s="91"/>
      <c r="J873" s="91"/>
      <c r="K873" s="91"/>
    </row>
    <row r="874" ht="15.75" customHeight="1" spans="3:11">
      <c r="C874" s="91"/>
      <c r="D874" s="91"/>
      <c r="E874" s="91"/>
      <c r="F874" s="91"/>
      <c r="G874" s="91"/>
      <c r="H874" s="91"/>
      <c r="I874" s="91"/>
      <c r="J874" s="91"/>
      <c r="K874" s="91"/>
    </row>
    <row r="875" ht="15.75" customHeight="1" spans="3:11">
      <c r="C875" s="91"/>
      <c r="D875" s="91"/>
      <c r="E875" s="91"/>
      <c r="F875" s="91"/>
      <c r="G875" s="91"/>
      <c r="H875" s="91"/>
      <c r="I875" s="91"/>
      <c r="J875" s="91"/>
      <c r="K875" s="91"/>
    </row>
    <row r="876" ht="15.75" customHeight="1" spans="3:11">
      <c r="C876" s="91"/>
      <c r="D876" s="91"/>
      <c r="E876" s="91"/>
      <c r="F876" s="91"/>
      <c r="G876" s="91"/>
      <c r="H876" s="91"/>
      <c r="I876" s="91"/>
      <c r="J876" s="91"/>
      <c r="K876" s="91"/>
    </row>
    <row r="877" ht="15.75" customHeight="1" spans="3:11">
      <c r="C877" s="91"/>
      <c r="D877" s="91"/>
      <c r="E877" s="91"/>
      <c r="F877" s="91"/>
      <c r="G877" s="91"/>
      <c r="H877" s="91"/>
      <c r="I877" s="91"/>
      <c r="J877" s="91"/>
      <c r="K877" s="91"/>
    </row>
    <row r="878" ht="15.75" customHeight="1" spans="3:11">
      <c r="C878" s="91"/>
      <c r="D878" s="91"/>
      <c r="E878" s="91"/>
      <c r="F878" s="91"/>
      <c r="G878" s="91"/>
      <c r="H878" s="91"/>
      <c r="I878" s="91"/>
      <c r="J878" s="91"/>
      <c r="K878" s="91"/>
    </row>
    <row r="879" ht="15.75" customHeight="1" spans="3:11">
      <c r="C879" s="91"/>
      <c r="D879" s="91"/>
      <c r="E879" s="91"/>
      <c r="F879" s="91"/>
      <c r="G879" s="91"/>
      <c r="H879" s="91"/>
      <c r="I879" s="91"/>
      <c r="J879" s="91"/>
      <c r="K879" s="91"/>
    </row>
    <row r="880" ht="15.75" customHeight="1" spans="3:11">
      <c r="C880" s="91"/>
      <c r="D880" s="91"/>
      <c r="E880" s="91"/>
      <c r="F880" s="91"/>
      <c r="G880" s="91"/>
      <c r="H880" s="91"/>
      <c r="I880" s="91"/>
      <c r="J880" s="91"/>
      <c r="K880" s="91"/>
    </row>
    <row r="881" ht="15.75" customHeight="1" spans="3:11">
      <c r="C881" s="91"/>
      <c r="D881" s="91"/>
      <c r="E881" s="91"/>
      <c r="F881" s="91"/>
      <c r="G881" s="91"/>
      <c r="H881" s="91"/>
      <c r="I881" s="91"/>
      <c r="J881" s="91"/>
      <c r="K881" s="91"/>
    </row>
    <row r="882" ht="15.75" customHeight="1" spans="3:11">
      <c r="C882" s="91"/>
      <c r="D882" s="91"/>
      <c r="E882" s="91"/>
      <c r="F882" s="91"/>
      <c r="G882" s="91"/>
      <c r="H882" s="91"/>
      <c r="I882" s="91"/>
      <c r="J882" s="91"/>
      <c r="K882" s="91"/>
    </row>
    <row r="883" ht="15.75" customHeight="1" spans="3:11">
      <c r="C883" s="91"/>
      <c r="D883" s="91"/>
      <c r="E883" s="91"/>
      <c r="F883" s="91"/>
      <c r="G883" s="91"/>
      <c r="H883" s="91"/>
      <c r="I883" s="91"/>
      <c r="J883" s="91"/>
      <c r="K883" s="91"/>
    </row>
    <row r="884" ht="15.75" customHeight="1" spans="3:11">
      <c r="C884" s="91"/>
      <c r="D884" s="91"/>
      <c r="E884" s="91"/>
      <c r="F884" s="91"/>
      <c r="G884" s="91"/>
      <c r="H884" s="91"/>
      <c r="I884" s="91"/>
      <c r="J884" s="91"/>
      <c r="K884" s="91"/>
    </row>
    <row r="885" ht="15.75" customHeight="1" spans="3:11">
      <c r="C885" s="91"/>
      <c r="D885" s="91"/>
      <c r="E885" s="91"/>
      <c r="F885" s="91"/>
      <c r="G885" s="91"/>
      <c r="H885" s="91"/>
      <c r="I885" s="91"/>
      <c r="J885" s="91"/>
      <c r="K885" s="91"/>
    </row>
    <row r="886" ht="15.75" customHeight="1" spans="3:11">
      <c r="C886" s="91"/>
      <c r="D886" s="91"/>
      <c r="E886" s="91"/>
      <c r="F886" s="91"/>
      <c r="G886" s="91"/>
      <c r="H886" s="91"/>
      <c r="I886" s="91"/>
      <c r="J886" s="91"/>
      <c r="K886" s="91"/>
    </row>
    <row r="887" ht="15.75" customHeight="1" spans="3:11">
      <c r="C887" s="91"/>
      <c r="D887" s="91"/>
      <c r="E887" s="91"/>
      <c r="F887" s="91"/>
      <c r="G887" s="91"/>
      <c r="H887" s="91"/>
      <c r="I887" s="91"/>
      <c r="J887" s="91"/>
      <c r="K887" s="91"/>
    </row>
    <row r="888" ht="15.75" customHeight="1" spans="3:11">
      <c r="C888" s="91"/>
      <c r="D888" s="91"/>
      <c r="E888" s="91"/>
      <c r="F888" s="91"/>
      <c r="G888" s="91"/>
      <c r="H888" s="91"/>
      <c r="I888" s="91"/>
      <c r="J888" s="91"/>
      <c r="K888" s="91"/>
    </row>
    <row r="889" ht="15.75" customHeight="1" spans="3:11">
      <c r="C889" s="91"/>
      <c r="D889" s="91"/>
      <c r="E889" s="91"/>
      <c r="F889" s="91"/>
      <c r="G889" s="91"/>
      <c r="H889" s="91"/>
      <c r="I889" s="91"/>
      <c r="J889" s="91"/>
      <c r="K889" s="91"/>
    </row>
    <row r="890" ht="15.75" customHeight="1" spans="3:11">
      <c r="C890" s="91"/>
      <c r="D890" s="91"/>
      <c r="E890" s="91"/>
      <c r="F890" s="91"/>
      <c r="G890" s="91"/>
      <c r="H890" s="91"/>
      <c r="I890" s="91"/>
      <c r="J890" s="91"/>
      <c r="K890" s="91"/>
    </row>
    <row r="891" ht="15.75" customHeight="1" spans="3:11">
      <c r="C891" s="91"/>
      <c r="D891" s="91"/>
      <c r="E891" s="91"/>
      <c r="F891" s="91"/>
      <c r="G891" s="91"/>
      <c r="H891" s="91"/>
      <c r="I891" s="91"/>
      <c r="J891" s="91"/>
      <c r="K891" s="91"/>
    </row>
    <row r="892" ht="15.75" customHeight="1" spans="3:11">
      <c r="C892" s="91"/>
      <c r="D892" s="91"/>
      <c r="E892" s="91"/>
      <c r="F892" s="91"/>
      <c r="G892" s="91"/>
      <c r="H892" s="91"/>
      <c r="I892" s="91"/>
      <c r="J892" s="91"/>
      <c r="K892" s="91"/>
    </row>
    <row r="893" ht="15.75" customHeight="1" spans="3:11">
      <c r="C893" s="91"/>
      <c r="D893" s="91"/>
      <c r="E893" s="91"/>
      <c r="F893" s="91"/>
      <c r="G893" s="91"/>
      <c r="H893" s="91"/>
      <c r="I893" s="91"/>
      <c r="J893" s="91"/>
      <c r="K893" s="91"/>
    </row>
    <row r="894" ht="15.75" customHeight="1" spans="3:11">
      <c r="C894" s="91"/>
      <c r="D894" s="91"/>
      <c r="E894" s="91"/>
      <c r="F894" s="91"/>
      <c r="G894" s="91"/>
      <c r="H894" s="91"/>
      <c r="I894" s="91"/>
      <c r="J894" s="91"/>
      <c r="K894" s="91"/>
    </row>
    <row r="895" ht="15.75" customHeight="1" spans="3:11">
      <c r="C895" s="91"/>
      <c r="D895" s="91"/>
      <c r="E895" s="91"/>
      <c r="F895" s="91"/>
      <c r="G895" s="91"/>
      <c r="H895" s="91"/>
      <c r="I895" s="91"/>
      <c r="J895" s="91"/>
      <c r="K895" s="91"/>
    </row>
    <row r="896" ht="15.75" customHeight="1" spans="3:11">
      <c r="C896" s="91"/>
      <c r="D896" s="91"/>
      <c r="E896" s="91"/>
      <c r="F896" s="91"/>
      <c r="G896" s="91"/>
      <c r="H896" s="91"/>
      <c r="I896" s="91"/>
      <c r="J896" s="91"/>
      <c r="K896" s="91"/>
    </row>
    <row r="897" ht="15.75" customHeight="1" spans="3:11">
      <c r="C897" s="91"/>
      <c r="D897" s="91"/>
      <c r="E897" s="91"/>
      <c r="F897" s="91"/>
      <c r="G897" s="91"/>
      <c r="H897" s="91"/>
      <c r="I897" s="91"/>
      <c r="J897" s="91"/>
      <c r="K897" s="91"/>
    </row>
    <row r="898" ht="15.75" customHeight="1" spans="3:11">
      <c r="C898" s="91"/>
      <c r="D898" s="91"/>
      <c r="E898" s="91"/>
      <c r="F898" s="91"/>
      <c r="G898" s="91"/>
      <c r="H898" s="91"/>
      <c r="I898" s="91"/>
      <c r="J898" s="91"/>
      <c r="K898" s="91"/>
    </row>
    <row r="899" ht="15.75" customHeight="1" spans="3:11">
      <c r="C899" s="91"/>
      <c r="D899" s="91"/>
      <c r="E899" s="91"/>
      <c r="F899" s="91"/>
      <c r="G899" s="91"/>
      <c r="H899" s="91"/>
      <c r="I899" s="91"/>
      <c r="J899" s="91"/>
      <c r="K899" s="91"/>
    </row>
    <row r="900" ht="15.75" customHeight="1" spans="3:11">
      <c r="C900" s="91"/>
      <c r="D900" s="91"/>
      <c r="E900" s="91"/>
      <c r="F900" s="91"/>
      <c r="G900" s="91"/>
      <c r="H900" s="91"/>
      <c r="I900" s="91"/>
      <c r="J900" s="91"/>
      <c r="K900" s="91"/>
    </row>
    <row r="901" ht="15.75" customHeight="1" spans="3:11">
      <c r="C901" s="91"/>
      <c r="D901" s="91"/>
      <c r="E901" s="91"/>
      <c r="F901" s="91"/>
      <c r="G901" s="91"/>
      <c r="H901" s="91"/>
      <c r="I901" s="91"/>
      <c r="J901" s="91"/>
      <c r="K901" s="91"/>
    </row>
    <row r="902" ht="15.75" customHeight="1" spans="3:11">
      <c r="C902" s="91"/>
      <c r="D902" s="91"/>
      <c r="E902" s="91"/>
      <c r="F902" s="91"/>
      <c r="G902" s="91"/>
      <c r="H902" s="91"/>
      <c r="I902" s="91"/>
      <c r="J902" s="91"/>
      <c r="K902" s="91"/>
    </row>
    <row r="903" ht="15.75" customHeight="1" spans="3:11">
      <c r="C903" s="91"/>
      <c r="D903" s="91"/>
      <c r="E903" s="91"/>
      <c r="F903" s="91"/>
      <c r="G903" s="91"/>
      <c r="H903" s="91"/>
      <c r="I903" s="91"/>
      <c r="J903" s="91"/>
      <c r="K903" s="91"/>
    </row>
    <row r="904" ht="15.75" customHeight="1" spans="3:11">
      <c r="C904" s="91"/>
      <c r="D904" s="91"/>
      <c r="E904" s="91"/>
      <c r="F904" s="91"/>
      <c r="G904" s="91"/>
      <c r="H904" s="91"/>
      <c r="I904" s="91"/>
      <c r="J904" s="91"/>
      <c r="K904" s="91"/>
    </row>
    <row r="905" ht="15.75" customHeight="1" spans="3:11">
      <c r="C905" s="91"/>
      <c r="D905" s="91"/>
      <c r="E905" s="91"/>
      <c r="F905" s="91"/>
      <c r="G905" s="91"/>
      <c r="H905" s="91"/>
      <c r="I905" s="91"/>
      <c r="J905" s="91"/>
      <c r="K905" s="91"/>
    </row>
    <row r="906" ht="15.75" customHeight="1" spans="3:11">
      <c r="C906" s="91"/>
      <c r="D906" s="91"/>
      <c r="E906" s="91"/>
      <c r="F906" s="91"/>
      <c r="G906" s="91"/>
      <c r="H906" s="91"/>
      <c r="I906" s="91"/>
      <c r="J906" s="91"/>
      <c r="K906" s="91"/>
    </row>
    <row r="907" ht="15.75" customHeight="1" spans="3:11">
      <c r="C907" s="91"/>
      <c r="D907" s="91"/>
      <c r="E907" s="91"/>
      <c r="F907" s="91"/>
      <c r="G907" s="91"/>
      <c r="H907" s="91"/>
      <c r="I907" s="91"/>
      <c r="J907" s="91"/>
      <c r="K907" s="91"/>
    </row>
    <row r="908" ht="15.75" customHeight="1" spans="3:11">
      <c r="C908" s="91"/>
      <c r="D908" s="91"/>
      <c r="E908" s="91"/>
      <c r="F908" s="91"/>
      <c r="G908" s="91"/>
      <c r="H908" s="91"/>
      <c r="I908" s="91"/>
      <c r="J908" s="91"/>
      <c r="K908" s="91"/>
    </row>
    <row r="909" ht="15.75" customHeight="1" spans="3:11">
      <c r="C909" s="91"/>
      <c r="D909" s="91"/>
      <c r="E909" s="91"/>
      <c r="F909" s="91"/>
      <c r="G909" s="91"/>
      <c r="H909" s="91"/>
      <c r="I909" s="91"/>
      <c r="J909" s="91"/>
      <c r="K909" s="91"/>
    </row>
    <row r="910" ht="15.75" customHeight="1" spans="3:11">
      <c r="C910" s="91"/>
      <c r="D910" s="91"/>
      <c r="E910" s="91"/>
      <c r="F910" s="91"/>
      <c r="G910" s="91"/>
      <c r="H910" s="91"/>
      <c r="I910" s="91"/>
      <c r="J910" s="91"/>
      <c r="K910" s="91"/>
    </row>
    <row r="911" ht="15.75" customHeight="1" spans="3:11">
      <c r="C911" s="91"/>
      <c r="D911" s="91"/>
      <c r="E911" s="91"/>
      <c r="F911" s="91"/>
      <c r="G911" s="91"/>
      <c r="H911" s="91"/>
      <c r="I911" s="91"/>
      <c r="J911" s="91"/>
      <c r="K911" s="91"/>
    </row>
    <row r="912" ht="15.75" customHeight="1" spans="3:11">
      <c r="C912" s="91"/>
      <c r="D912" s="91"/>
      <c r="E912" s="91"/>
      <c r="F912" s="91"/>
      <c r="G912" s="91"/>
      <c r="H912" s="91"/>
      <c r="I912" s="91"/>
      <c r="J912" s="91"/>
      <c r="K912" s="91"/>
    </row>
    <row r="913" ht="15.75" customHeight="1" spans="3:11">
      <c r="C913" s="91"/>
      <c r="D913" s="91"/>
      <c r="E913" s="91"/>
      <c r="F913" s="91"/>
      <c r="G913" s="91"/>
      <c r="H913" s="91"/>
      <c r="I913" s="91"/>
      <c r="J913" s="91"/>
      <c r="K913" s="91"/>
    </row>
    <row r="914" ht="15.75" customHeight="1" spans="3:11">
      <c r="C914" s="91"/>
      <c r="D914" s="91"/>
      <c r="E914" s="91"/>
      <c r="F914" s="91"/>
      <c r="G914" s="91"/>
      <c r="H914" s="91"/>
      <c r="I914" s="91"/>
      <c r="J914" s="91"/>
      <c r="K914" s="91"/>
    </row>
    <row r="915" ht="15.75" customHeight="1" spans="3:11">
      <c r="C915" s="91"/>
      <c r="D915" s="91"/>
      <c r="E915" s="91"/>
      <c r="F915" s="91"/>
      <c r="G915" s="91"/>
      <c r="H915" s="91"/>
      <c r="I915" s="91"/>
      <c r="J915" s="91"/>
      <c r="K915" s="91"/>
    </row>
    <row r="916" ht="15.75" customHeight="1" spans="3:11">
      <c r="C916" s="91"/>
      <c r="D916" s="91"/>
      <c r="E916" s="91"/>
      <c r="F916" s="91"/>
      <c r="G916" s="91"/>
      <c r="H916" s="91"/>
      <c r="I916" s="91"/>
      <c r="J916" s="91"/>
      <c r="K916" s="91"/>
    </row>
    <row r="917" ht="15.75" customHeight="1" spans="3:11">
      <c r="C917" s="91"/>
      <c r="D917" s="91"/>
      <c r="E917" s="91"/>
      <c r="F917" s="91"/>
      <c r="G917" s="91"/>
      <c r="H917" s="91"/>
      <c r="I917" s="91"/>
      <c r="J917" s="91"/>
      <c r="K917" s="91"/>
    </row>
    <row r="918" ht="15.75" customHeight="1" spans="3:11">
      <c r="C918" s="91"/>
      <c r="D918" s="91"/>
      <c r="E918" s="91"/>
      <c r="F918" s="91"/>
      <c r="G918" s="91"/>
      <c r="H918" s="91"/>
      <c r="I918" s="91"/>
      <c r="J918" s="91"/>
      <c r="K918" s="91"/>
    </row>
    <row r="919" ht="15.75" customHeight="1" spans="3:11">
      <c r="C919" s="91"/>
      <c r="D919" s="91"/>
      <c r="E919" s="91"/>
      <c r="F919" s="91"/>
      <c r="G919" s="91"/>
      <c r="H919" s="91"/>
      <c r="I919" s="91"/>
      <c r="J919" s="91"/>
      <c r="K919" s="91"/>
    </row>
    <row r="920" ht="15.75" customHeight="1" spans="3:11">
      <c r="C920" s="91"/>
      <c r="D920" s="91"/>
      <c r="E920" s="91"/>
      <c r="F920" s="91"/>
      <c r="G920" s="91"/>
      <c r="H920" s="91"/>
      <c r="I920" s="91"/>
      <c r="J920" s="91"/>
      <c r="K920" s="91"/>
    </row>
    <row r="921" ht="15.75" customHeight="1" spans="3:11">
      <c r="C921" s="91"/>
      <c r="D921" s="91"/>
      <c r="E921" s="91"/>
      <c r="F921" s="91"/>
      <c r="G921" s="91"/>
      <c r="H921" s="91"/>
      <c r="I921" s="91"/>
      <c r="J921" s="91"/>
      <c r="K921" s="91"/>
    </row>
    <row r="922" ht="15.75" customHeight="1" spans="3:11">
      <c r="C922" s="91"/>
      <c r="D922" s="91"/>
      <c r="E922" s="91"/>
      <c r="F922" s="91"/>
      <c r="G922" s="91"/>
      <c r="H922" s="91"/>
      <c r="I922" s="91"/>
      <c r="J922" s="91"/>
      <c r="K922" s="91"/>
    </row>
    <row r="923" ht="15.75" customHeight="1" spans="3:11">
      <c r="C923" s="91"/>
      <c r="D923" s="91"/>
      <c r="E923" s="91"/>
      <c r="F923" s="91"/>
      <c r="G923" s="91"/>
      <c r="H923" s="91"/>
      <c r="I923" s="91"/>
      <c r="J923" s="91"/>
      <c r="K923" s="91"/>
    </row>
    <row r="924" ht="15.75" customHeight="1" spans="3:11">
      <c r="C924" s="91"/>
      <c r="D924" s="91"/>
      <c r="E924" s="91"/>
      <c r="F924" s="91"/>
      <c r="G924" s="91"/>
      <c r="H924" s="91"/>
      <c r="I924" s="91"/>
      <c r="J924" s="91"/>
      <c r="K924" s="91"/>
    </row>
    <row r="925" ht="15.75" customHeight="1" spans="3:11">
      <c r="C925" s="91"/>
      <c r="D925" s="91"/>
      <c r="E925" s="91"/>
      <c r="F925" s="91"/>
      <c r="G925" s="91"/>
      <c r="H925" s="91"/>
      <c r="I925" s="91"/>
      <c r="J925" s="91"/>
      <c r="K925" s="91"/>
    </row>
    <row r="926" ht="15.75" customHeight="1" spans="3:11">
      <c r="C926" s="91"/>
      <c r="D926" s="91"/>
      <c r="E926" s="91"/>
      <c r="F926" s="91"/>
      <c r="G926" s="91"/>
      <c r="H926" s="91"/>
      <c r="I926" s="91"/>
      <c r="J926" s="91"/>
      <c r="K926" s="91"/>
    </row>
    <row r="927" ht="15.75" customHeight="1" spans="3:11">
      <c r="C927" s="91"/>
      <c r="D927" s="91"/>
      <c r="E927" s="91"/>
      <c r="F927" s="91"/>
      <c r="G927" s="91"/>
      <c r="H927" s="91"/>
      <c r="I927" s="91"/>
      <c r="J927" s="91"/>
      <c r="K927" s="91"/>
    </row>
    <row r="928" ht="15.75" customHeight="1" spans="3:11">
      <c r="C928" s="91"/>
      <c r="D928" s="91"/>
      <c r="E928" s="91"/>
      <c r="F928" s="91"/>
      <c r="G928" s="91"/>
      <c r="H928" s="91"/>
      <c r="I928" s="91"/>
      <c r="J928" s="91"/>
      <c r="K928" s="91"/>
    </row>
    <row r="929" ht="15.75" customHeight="1" spans="3:11">
      <c r="C929" s="91"/>
      <c r="D929" s="91"/>
      <c r="E929" s="91"/>
      <c r="F929" s="91"/>
      <c r="G929" s="91"/>
      <c r="H929" s="91"/>
      <c r="I929" s="91"/>
      <c r="J929" s="91"/>
      <c r="K929" s="91"/>
    </row>
    <row r="930" ht="15.75" customHeight="1" spans="3:11">
      <c r="C930" s="91"/>
      <c r="D930" s="91"/>
      <c r="E930" s="91"/>
      <c r="F930" s="91"/>
      <c r="G930" s="91"/>
      <c r="H930" s="91"/>
      <c r="I930" s="91"/>
      <c r="J930" s="91"/>
      <c r="K930" s="91"/>
    </row>
    <row r="931" ht="15.75" customHeight="1" spans="3:11">
      <c r="C931" s="91"/>
      <c r="D931" s="91"/>
      <c r="E931" s="91"/>
      <c r="F931" s="91"/>
      <c r="G931" s="91"/>
      <c r="H931" s="91"/>
      <c r="I931" s="91"/>
      <c r="J931" s="91"/>
      <c r="K931" s="91"/>
    </row>
    <row r="932" ht="15.75" customHeight="1" spans="3:11">
      <c r="C932" s="91"/>
      <c r="D932" s="91"/>
      <c r="E932" s="91"/>
      <c r="F932" s="91"/>
      <c r="G932" s="91"/>
      <c r="H932" s="91"/>
      <c r="I932" s="91"/>
      <c r="J932" s="91"/>
      <c r="K932" s="91"/>
    </row>
    <row r="933" ht="15.75" customHeight="1" spans="3:11">
      <c r="C933" s="91"/>
      <c r="D933" s="91"/>
      <c r="E933" s="91"/>
      <c r="F933" s="91"/>
      <c r="G933" s="91"/>
      <c r="H933" s="91"/>
      <c r="I933" s="91"/>
      <c r="J933" s="91"/>
      <c r="K933" s="91"/>
    </row>
    <row r="934" ht="15.75" customHeight="1" spans="3:11">
      <c r="C934" s="91"/>
      <c r="D934" s="91"/>
      <c r="E934" s="91"/>
      <c r="F934" s="91"/>
      <c r="G934" s="91"/>
      <c r="H934" s="91"/>
      <c r="I934" s="91"/>
      <c r="J934" s="91"/>
      <c r="K934" s="91"/>
    </row>
    <row r="935" ht="15.75" customHeight="1" spans="3:11">
      <c r="C935" s="91"/>
      <c r="D935" s="91"/>
      <c r="E935" s="91"/>
      <c r="F935" s="91"/>
      <c r="G935" s="91"/>
      <c r="H935" s="91"/>
      <c r="I935" s="91"/>
      <c r="J935" s="91"/>
      <c r="K935" s="91"/>
    </row>
    <row r="936" ht="15.75" customHeight="1" spans="3:11">
      <c r="C936" s="91"/>
      <c r="D936" s="91"/>
      <c r="E936" s="91"/>
      <c r="F936" s="91"/>
      <c r="G936" s="91"/>
      <c r="H936" s="91"/>
      <c r="I936" s="91"/>
      <c r="J936" s="91"/>
      <c r="K936" s="91"/>
    </row>
    <row r="937" ht="15.75" customHeight="1" spans="3:11">
      <c r="C937" s="91"/>
      <c r="D937" s="91"/>
      <c r="E937" s="91"/>
      <c r="F937" s="91"/>
      <c r="G937" s="91"/>
      <c r="H937" s="91"/>
      <c r="I937" s="91"/>
      <c r="J937" s="91"/>
      <c r="K937" s="91"/>
    </row>
    <row r="938" ht="15.75" customHeight="1" spans="3:11">
      <c r="C938" s="91"/>
      <c r="D938" s="91"/>
      <c r="E938" s="91"/>
      <c r="F938" s="91"/>
      <c r="G938" s="91"/>
      <c r="H938" s="91"/>
      <c r="I938" s="91"/>
      <c r="J938" s="91"/>
      <c r="K938" s="91"/>
    </row>
    <row r="939" ht="15.75" customHeight="1" spans="3:11">
      <c r="C939" s="91"/>
      <c r="D939" s="91"/>
      <c r="E939" s="91"/>
      <c r="F939" s="91"/>
      <c r="G939" s="91"/>
      <c r="H939" s="91"/>
      <c r="I939" s="91"/>
      <c r="J939" s="91"/>
      <c r="K939" s="91"/>
    </row>
    <row r="940" ht="15.75" customHeight="1" spans="3:11">
      <c r="C940" s="91"/>
      <c r="D940" s="91"/>
      <c r="E940" s="91"/>
      <c r="F940" s="91"/>
      <c r="G940" s="91"/>
      <c r="H940" s="91"/>
      <c r="I940" s="91"/>
      <c r="J940" s="91"/>
      <c r="K940" s="91"/>
    </row>
    <row r="941" ht="15.75" customHeight="1" spans="3:11">
      <c r="C941" s="91"/>
      <c r="D941" s="91"/>
      <c r="E941" s="91"/>
      <c r="F941" s="91"/>
      <c r="G941" s="91"/>
      <c r="H941" s="91"/>
      <c r="I941" s="91"/>
      <c r="J941" s="91"/>
      <c r="K941" s="91"/>
    </row>
    <row r="942" ht="15.75" customHeight="1" spans="3:11">
      <c r="C942" s="91"/>
      <c r="D942" s="91"/>
      <c r="E942" s="91"/>
      <c r="F942" s="91"/>
      <c r="G942" s="91"/>
      <c r="H942" s="91"/>
      <c r="I942" s="91"/>
      <c r="J942" s="91"/>
      <c r="K942" s="91"/>
    </row>
    <row r="943" ht="15.75" customHeight="1" spans="3:11">
      <c r="C943" s="91"/>
      <c r="D943" s="91"/>
      <c r="E943" s="91"/>
      <c r="F943" s="91"/>
      <c r="G943" s="91"/>
      <c r="H943" s="91"/>
      <c r="I943" s="91"/>
      <c r="J943" s="91"/>
      <c r="K943" s="91"/>
    </row>
    <row r="944" ht="15.75" customHeight="1" spans="3:11">
      <c r="C944" s="91"/>
      <c r="D944" s="91"/>
      <c r="E944" s="91"/>
      <c r="F944" s="91"/>
      <c r="G944" s="91"/>
      <c r="H944" s="91"/>
      <c r="I944" s="91"/>
      <c r="J944" s="91"/>
      <c r="K944" s="91"/>
    </row>
    <row r="945" ht="15.75" customHeight="1" spans="3:11">
      <c r="C945" s="91"/>
      <c r="D945" s="91"/>
      <c r="E945" s="91"/>
      <c r="F945" s="91"/>
      <c r="G945" s="91"/>
      <c r="H945" s="91"/>
      <c r="I945" s="91"/>
      <c r="J945" s="91"/>
      <c r="K945" s="91"/>
    </row>
    <row r="946" ht="15.75" customHeight="1" spans="3:11">
      <c r="C946" s="91"/>
      <c r="D946" s="91"/>
      <c r="E946" s="91"/>
      <c r="F946" s="91"/>
      <c r="G946" s="91"/>
      <c r="H946" s="91"/>
      <c r="I946" s="91"/>
      <c r="J946" s="91"/>
      <c r="K946" s="91"/>
    </row>
    <row r="947" ht="15.75" customHeight="1" spans="3:11">
      <c r="C947" s="91"/>
      <c r="D947" s="91"/>
      <c r="E947" s="91"/>
      <c r="F947" s="91"/>
      <c r="G947" s="91"/>
      <c r="H947" s="91"/>
      <c r="I947" s="91"/>
      <c r="J947" s="91"/>
      <c r="K947" s="91"/>
    </row>
    <row r="948" ht="15.75" customHeight="1" spans="3:11">
      <c r="C948" s="91"/>
      <c r="D948" s="91"/>
      <c r="E948" s="91"/>
      <c r="F948" s="91"/>
      <c r="G948" s="91"/>
      <c r="H948" s="91"/>
      <c r="I948" s="91"/>
      <c r="J948" s="91"/>
      <c r="K948" s="91"/>
    </row>
    <row r="949" ht="15.75" customHeight="1" spans="3:11">
      <c r="C949" s="91"/>
      <c r="D949" s="91"/>
      <c r="E949" s="91"/>
      <c r="F949" s="91"/>
      <c r="G949" s="91"/>
      <c r="H949" s="91"/>
      <c r="I949" s="91"/>
      <c r="J949" s="91"/>
      <c r="K949" s="91"/>
    </row>
    <row r="950" ht="15.75" customHeight="1" spans="3:11">
      <c r="C950" s="91"/>
      <c r="D950" s="91"/>
      <c r="E950" s="91"/>
      <c r="F950" s="91"/>
      <c r="G950" s="91"/>
      <c r="H950" s="91"/>
      <c r="I950" s="91"/>
      <c r="J950" s="91"/>
      <c r="K950" s="91"/>
    </row>
    <row r="951" ht="15.75" customHeight="1" spans="3:11">
      <c r="C951" s="91"/>
      <c r="D951" s="91"/>
      <c r="E951" s="91"/>
      <c r="F951" s="91"/>
      <c r="G951" s="91"/>
      <c r="H951" s="91"/>
      <c r="I951" s="91"/>
      <c r="J951" s="91"/>
      <c r="K951" s="91"/>
    </row>
    <row r="952" ht="15.75" customHeight="1" spans="3:11">
      <c r="C952" s="91"/>
      <c r="D952" s="91"/>
      <c r="E952" s="91"/>
      <c r="F952" s="91"/>
      <c r="G952" s="91"/>
      <c r="H952" s="91"/>
      <c r="I952" s="91"/>
      <c r="J952" s="91"/>
      <c r="K952" s="91"/>
    </row>
    <row r="953" ht="15.75" customHeight="1" spans="3:11">
      <c r="C953" s="91"/>
      <c r="D953" s="91"/>
      <c r="E953" s="91"/>
      <c r="F953" s="91"/>
      <c r="G953" s="91"/>
      <c r="H953" s="91"/>
      <c r="I953" s="91"/>
      <c r="J953" s="91"/>
      <c r="K953" s="91"/>
    </row>
    <row r="954" ht="15.75" customHeight="1" spans="3:11">
      <c r="C954" s="91"/>
      <c r="D954" s="91"/>
      <c r="E954" s="91"/>
      <c r="F954" s="91"/>
      <c r="G954" s="91"/>
      <c r="H954" s="91"/>
      <c r="I954" s="91"/>
      <c r="J954" s="91"/>
      <c r="K954" s="91"/>
    </row>
    <row r="955" ht="15.75" customHeight="1" spans="3:11">
      <c r="C955" s="91"/>
      <c r="D955" s="91"/>
      <c r="E955" s="91"/>
      <c r="F955" s="91"/>
      <c r="G955" s="91"/>
      <c r="H955" s="91"/>
      <c r="I955" s="91"/>
      <c r="J955" s="91"/>
      <c r="K955" s="91"/>
    </row>
    <row r="956" ht="15.75" customHeight="1" spans="3:11">
      <c r="C956" s="91"/>
      <c r="D956" s="91"/>
      <c r="E956" s="91"/>
      <c r="F956" s="91"/>
      <c r="G956" s="91"/>
      <c r="H956" s="91"/>
      <c r="I956" s="91"/>
      <c r="J956" s="91"/>
      <c r="K956" s="91"/>
    </row>
    <row r="957" ht="15.75" customHeight="1" spans="3:11">
      <c r="C957" s="91"/>
      <c r="D957" s="91"/>
      <c r="E957" s="91"/>
      <c r="F957" s="91"/>
      <c r="G957" s="91"/>
      <c r="H957" s="91"/>
      <c r="I957" s="91"/>
      <c r="J957" s="91"/>
      <c r="K957" s="91"/>
    </row>
    <row r="958" ht="15.75" customHeight="1" spans="3:11">
      <c r="C958" s="91"/>
      <c r="D958" s="91"/>
      <c r="E958" s="91"/>
      <c r="F958" s="91"/>
      <c r="G958" s="91"/>
      <c r="H958" s="91"/>
      <c r="I958" s="91"/>
      <c r="J958" s="91"/>
      <c r="K958" s="91"/>
    </row>
    <row r="959" ht="15.75" customHeight="1" spans="3:11">
      <c r="C959" s="91"/>
      <c r="D959" s="91"/>
      <c r="E959" s="91"/>
      <c r="F959" s="91"/>
      <c r="G959" s="91"/>
      <c r="H959" s="91"/>
      <c r="I959" s="91"/>
      <c r="J959" s="91"/>
      <c r="K959" s="91"/>
    </row>
    <row r="960" ht="15.75" customHeight="1" spans="3:11">
      <c r="C960" s="91"/>
      <c r="D960" s="91"/>
      <c r="E960" s="91"/>
      <c r="F960" s="91"/>
      <c r="G960" s="91"/>
      <c r="H960" s="91"/>
      <c r="I960" s="91"/>
      <c r="J960" s="91"/>
      <c r="K960" s="91"/>
    </row>
    <row r="961" ht="15.75" customHeight="1" spans="3:11">
      <c r="C961" s="91"/>
      <c r="D961" s="91"/>
      <c r="E961" s="91"/>
      <c r="F961" s="91"/>
      <c r="G961" s="91"/>
      <c r="H961" s="91"/>
      <c r="I961" s="91"/>
      <c r="J961" s="91"/>
      <c r="K961" s="91"/>
    </row>
    <row r="962" ht="15.75" customHeight="1" spans="3:11">
      <c r="C962" s="91"/>
      <c r="D962" s="91"/>
      <c r="E962" s="91"/>
      <c r="F962" s="91"/>
      <c r="G962" s="91"/>
      <c r="H962" s="91"/>
      <c r="I962" s="91"/>
      <c r="J962" s="91"/>
      <c r="K962" s="91"/>
    </row>
    <row r="963" ht="15.75" customHeight="1" spans="3:11">
      <c r="C963" s="91"/>
      <c r="D963" s="91"/>
      <c r="E963" s="91"/>
      <c r="F963" s="91"/>
      <c r="G963" s="91"/>
      <c r="H963" s="91"/>
      <c r="I963" s="91"/>
      <c r="J963" s="91"/>
      <c r="K963" s="91"/>
    </row>
    <row r="964" ht="15.75" customHeight="1" spans="3:11">
      <c r="C964" s="91"/>
      <c r="D964" s="91"/>
      <c r="E964" s="91"/>
      <c r="F964" s="91"/>
      <c r="G964" s="91"/>
      <c r="H964" s="91"/>
      <c r="I964" s="91"/>
      <c r="J964" s="91"/>
      <c r="K964" s="91"/>
    </row>
    <row r="965" ht="15.75" customHeight="1" spans="3:11">
      <c r="C965" s="91"/>
      <c r="D965" s="91"/>
      <c r="E965" s="91"/>
      <c r="F965" s="91"/>
      <c r="G965" s="91"/>
      <c r="H965" s="91"/>
      <c r="I965" s="91"/>
      <c r="J965" s="91"/>
      <c r="K965" s="91"/>
    </row>
    <row r="966" ht="15.75" customHeight="1" spans="3:11">
      <c r="C966" s="91"/>
      <c r="D966" s="91"/>
      <c r="E966" s="91"/>
      <c r="F966" s="91"/>
      <c r="G966" s="91"/>
      <c r="H966" s="91"/>
      <c r="I966" s="91"/>
      <c r="J966" s="91"/>
      <c r="K966" s="91"/>
    </row>
    <row r="967" ht="15.75" customHeight="1" spans="3:11">
      <c r="C967" s="91"/>
      <c r="D967" s="91"/>
      <c r="E967" s="91"/>
      <c r="F967" s="91"/>
      <c r="G967" s="91"/>
      <c r="H967" s="91"/>
      <c r="I967" s="91"/>
      <c r="J967" s="91"/>
      <c r="K967" s="91"/>
    </row>
    <row r="968" ht="15.75" customHeight="1" spans="3:11">
      <c r="C968" s="91"/>
      <c r="D968" s="91"/>
      <c r="E968" s="91"/>
      <c r="F968" s="91"/>
      <c r="G968" s="91"/>
      <c r="H968" s="91"/>
      <c r="I968" s="91"/>
      <c r="J968" s="91"/>
      <c r="K968" s="91"/>
    </row>
    <row r="969" ht="15.75" customHeight="1" spans="3:11">
      <c r="C969" s="91"/>
      <c r="D969" s="91"/>
      <c r="E969" s="91"/>
      <c r="F969" s="91"/>
      <c r="G969" s="91"/>
      <c r="H969" s="91"/>
      <c r="I969" s="91"/>
      <c r="J969" s="91"/>
      <c r="K969" s="91"/>
    </row>
    <row r="970" ht="15.75" customHeight="1" spans="3:11">
      <c r="C970" s="91"/>
      <c r="D970" s="91"/>
      <c r="E970" s="91"/>
      <c r="F970" s="91"/>
      <c r="G970" s="91"/>
      <c r="H970" s="91"/>
      <c r="I970" s="91"/>
      <c r="J970" s="91"/>
      <c r="K970" s="91"/>
    </row>
    <row r="971" ht="15.75" customHeight="1" spans="3:11">
      <c r="C971" s="91"/>
      <c r="D971" s="91"/>
      <c r="E971" s="91"/>
      <c r="F971" s="91"/>
      <c r="G971" s="91"/>
      <c r="H971" s="91"/>
      <c r="I971" s="91"/>
      <c r="J971" s="91"/>
      <c r="K971" s="91"/>
    </row>
    <row r="972" ht="15.75" customHeight="1" spans="3:11">
      <c r="C972" s="91"/>
      <c r="D972" s="91"/>
      <c r="E972" s="91"/>
      <c r="F972" s="91"/>
      <c r="G972" s="91"/>
      <c r="H972" s="91"/>
      <c r="I972" s="91"/>
      <c r="J972" s="91"/>
      <c r="K972" s="91"/>
    </row>
    <row r="973" ht="15.75" customHeight="1" spans="3:11">
      <c r="C973" s="91"/>
      <c r="D973" s="91"/>
      <c r="E973" s="91"/>
      <c r="F973" s="91"/>
      <c r="G973" s="91"/>
      <c r="H973" s="91"/>
      <c r="I973" s="91"/>
      <c r="J973" s="91"/>
      <c r="K973" s="91"/>
    </row>
    <row r="974" ht="15.75" customHeight="1" spans="3:11">
      <c r="C974" s="91"/>
      <c r="D974" s="91"/>
      <c r="E974" s="91"/>
      <c r="F974" s="91"/>
      <c r="G974" s="91"/>
      <c r="H974" s="91"/>
      <c r="I974" s="91"/>
      <c r="J974" s="91"/>
      <c r="K974" s="91"/>
    </row>
    <row r="975" ht="15.75" customHeight="1" spans="3:11">
      <c r="C975" s="91"/>
      <c r="D975" s="91"/>
      <c r="E975" s="91"/>
      <c r="F975" s="91"/>
      <c r="G975" s="91"/>
      <c r="H975" s="91"/>
      <c r="I975" s="91"/>
      <c r="J975" s="91"/>
      <c r="K975" s="91"/>
    </row>
    <row r="976" ht="15.75" customHeight="1" spans="3:11">
      <c r="C976" s="91"/>
      <c r="D976" s="91"/>
      <c r="E976" s="91"/>
      <c r="F976" s="91"/>
      <c r="G976" s="91"/>
      <c r="H976" s="91"/>
      <c r="I976" s="91"/>
      <c r="J976" s="91"/>
      <c r="K976" s="91"/>
    </row>
    <row r="977" ht="15.75" customHeight="1" spans="3:11">
      <c r="C977" s="91"/>
      <c r="D977" s="91"/>
      <c r="E977" s="91"/>
      <c r="F977" s="91"/>
      <c r="G977" s="91"/>
      <c r="H977" s="91"/>
      <c r="I977" s="91"/>
      <c r="J977" s="91"/>
      <c r="K977" s="91"/>
    </row>
    <row r="978" ht="15.75" customHeight="1" spans="3:11">
      <c r="C978" s="91"/>
      <c r="D978" s="91"/>
      <c r="E978" s="91"/>
      <c r="F978" s="91"/>
      <c r="G978" s="91"/>
      <c r="H978" s="91"/>
      <c r="I978" s="91"/>
      <c r="J978" s="91"/>
      <c r="K978" s="91"/>
    </row>
    <row r="979" ht="15.75" customHeight="1" spans="3:11">
      <c r="C979" s="91"/>
      <c r="D979" s="91"/>
      <c r="E979" s="91"/>
      <c r="F979" s="91"/>
      <c r="G979" s="91"/>
      <c r="H979" s="91"/>
      <c r="I979" s="91"/>
      <c r="J979" s="91"/>
      <c r="K979" s="91"/>
    </row>
    <row r="980" ht="15.75" customHeight="1" spans="3:11">
      <c r="C980" s="91"/>
      <c r="D980" s="91"/>
      <c r="E980" s="91"/>
      <c r="F980" s="91"/>
      <c r="G980" s="91"/>
      <c r="H980" s="91"/>
      <c r="I980" s="91"/>
      <c r="J980" s="91"/>
      <c r="K980" s="91"/>
    </row>
    <row r="981" ht="15.75" customHeight="1" spans="3:11">
      <c r="C981" s="91"/>
      <c r="D981" s="91"/>
      <c r="E981" s="91"/>
      <c r="F981" s="91"/>
      <c r="G981" s="91"/>
      <c r="H981" s="91"/>
      <c r="I981" s="91"/>
      <c r="J981" s="91"/>
      <c r="K981" s="91"/>
    </row>
    <row r="982" ht="15.75" customHeight="1" spans="3:11">
      <c r="C982" s="91"/>
      <c r="D982" s="91"/>
      <c r="E982" s="91"/>
      <c r="F982" s="91"/>
      <c r="G982" s="91"/>
      <c r="H982" s="91"/>
      <c r="I982" s="91"/>
      <c r="J982" s="91"/>
      <c r="K982" s="91"/>
    </row>
    <row r="983" ht="15.75" customHeight="1" spans="3:11">
      <c r="C983" s="91"/>
      <c r="D983" s="91"/>
      <c r="E983" s="91"/>
      <c r="F983" s="91"/>
      <c r="G983" s="91"/>
      <c r="H983" s="91"/>
      <c r="I983" s="91"/>
      <c r="J983" s="91"/>
      <c r="K983" s="91"/>
    </row>
    <row r="984" ht="15.75" customHeight="1" spans="3:11">
      <c r="C984" s="91"/>
      <c r="D984" s="91"/>
      <c r="E984" s="91"/>
      <c r="F984" s="91"/>
      <c r="G984" s="91"/>
      <c r="H984" s="91"/>
      <c r="I984" s="91"/>
      <c r="J984" s="91"/>
      <c r="K984" s="91"/>
    </row>
    <row r="985" ht="15.75" customHeight="1" spans="3:11">
      <c r="C985" s="91"/>
      <c r="D985" s="91"/>
      <c r="E985" s="91"/>
      <c r="F985" s="91"/>
      <c r="G985" s="91"/>
      <c r="H985" s="91"/>
      <c r="I985" s="91"/>
      <c r="J985" s="91"/>
      <c r="K985" s="91"/>
    </row>
    <row r="986" ht="15.75" customHeight="1" spans="3:11">
      <c r="C986" s="91"/>
      <c r="D986" s="91"/>
      <c r="E986" s="91"/>
      <c r="F986" s="91"/>
      <c r="G986" s="91"/>
      <c r="H986" s="91"/>
      <c r="I986" s="91"/>
      <c r="J986" s="91"/>
      <c r="K986" s="91"/>
    </row>
    <row r="987" ht="15.75" customHeight="1" spans="3:11">
      <c r="C987" s="91"/>
      <c r="D987" s="91"/>
      <c r="E987" s="91"/>
      <c r="F987" s="91"/>
      <c r="G987" s="91"/>
      <c r="H987" s="91"/>
      <c r="I987" s="91"/>
      <c r="J987" s="91"/>
      <c r="K987" s="91"/>
    </row>
    <row r="988" ht="15.75" customHeight="1" spans="3:11">
      <c r="C988" s="91"/>
      <c r="D988" s="91"/>
      <c r="E988" s="91"/>
      <c r="F988" s="91"/>
      <c r="G988" s="91"/>
      <c r="H988" s="91"/>
      <c r="I988" s="91"/>
      <c r="J988" s="91"/>
      <c r="K988" s="91"/>
    </row>
    <row r="989" ht="15.75" customHeight="1" spans="3:11">
      <c r="C989" s="91"/>
      <c r="D989" s="91"/>
      <c r="E989" s="91"/>
      <c r="F989" s="91"/>
      <c r="G989" s="91"/>
      <c r="H989" s="91"/>
      <c r="I989" s="91"/>
      <c r="J989" s="91"/>
      <c r="K989" s="91"/>
    </row>
    <row r="990" ht="15.75" customHeight="1" spans="3:11">
      <c r="C990" s="91"/>
      <c r="D990" s="91"/>
      <c r="E990" s="91"/>
      <c r="F990" s="91"/>
      <c r="G990" s="91"/>
      <c r="H990" s="91"/>
      <c r="I990" s="91"/>
      <c r="J990" s="91"/>
      <c r="K990" s="91"/>
    </row>
    <row r="991" ht="15.75" customHeight="1" spans="3:11">
      <c r="C991" s="91"/>
      <c r="D991" s="91"/>
      <c r="E991" s="91"/>
      <c r="F991" s="91"/>
      <c r="G991" s="91"/>
      <c r="H991" s="91"/>
      <c r="I991" s="91"/>
      <c r="J991" s="91"/>
      <c r="K991" s="91"/>
    </row>
    <row r="992" ht="15.75" customHeight="1" spans="3:11">
      <c r="C992" s="91"/>
      <c r="D992" s="91"/>
      <c r="E992" s="91"/>
      <c r="F992" s="91"/>
      <c r="G992" s="91"/>
      <c r="H992" s="91"/>
      <c r="I992" s="91"/>
      <c r="J992" s="91"/>
      <c r="K992" s="91"/>
    </row>
    <row r="993" ht="15.75" customHeight="1" spans="3:11">
      <c r="C993" s="91"/>
      <c r="D993" s="91"/>
      <c r="E993" s="91"/>
      <c r="F993" s="91"/>
      <c r="G993" s="91"/>
      <c r="H993" s="91"/>
      <c r="I993" s="91"/>
      <c r="J993" s="91"/>
      <c r="K993" s="91"/>
    </row>
    <row r="994" ht="15.75" customHeight="1" spans="3:11">
      <c r="C994" s="91"/>
      <c r="D994" s="91"/>
      <c r="E994" s="91"/>
      <c r="F994" s="91"/>
      <c r="G994" s="91"/>
      <c r="H994" s="91"/>
      <c r="I994" s="91"/>
      <c r="J994" s="91"/>
      <c r="K994" s="91"/>
    </row>
    <row r="995" ht="15.75" customHeight="1" spans="3:11">
      <c r="C995" s="91"/>
      <c r="D995" s="91"/>
      <c r="E995" s="91"/>
      <c r="F995" s="91"/>
      <c r="G995" s="91"/>
      <c r="H995" s="91"/>
      <c r="I995" s="91"/>
      <c r="J995" s="91"/>
      <c r="K995" s="91"/>
    </row>
    <row r="996" ht="15.75" customHeight="1" spans="3:11">
      <c r="C996" s="91"/>
      <c r="D996" s="91"/>
      <c r="E996" s="91"/>
      <c r="F996" s="91"/>
      <c r="G996" s="91"/>
      <c r="H996" s="91"/>
      <c r="I996" s="91"/>
      <c r="J996" s="91"/>
      <c r="K996" s="91"/>
    </row>
    <row r="997" ht="15.75" customHeight="1" spans="3:11">
      <c r="C997" s="91"/>
      <c r="D997" s="91"/>
      <c r="E997" s="91"/>
      <c r="F997" s="91"/>
      <c r="G997" s="91"/>
      <c r="H997" s="91"/>
      <c r="I997" s="91"/>
      <c r="J997" s="91"/>
      <c r="K997" s="91"/>
    </row>
    <row r="998" ht="15.75" customHeight="1" spans="3:11">
      <c r="C998" s="91"/>
      <c r="D998" s="91"/>
      <c r="E998" s="91"/>
      <c r="F998" s="91"/>
      <c r="G998" s="91"/>
      <c r="H998" s="91"/>
      <c r="I998" s="91"/>
      <c r="J998" s="91"/>
      <c r="K998" s="91"/>
    </row>
    <row r="999" ht="15.75" customHeight="1" spans="3:11">
      <c r="C999" s="91"/>
      <c r="D999" s="91"/>
      <c r="E999" s="91"/>
      <c r="F999" s="91"/>
      <c r="G999" s="91"/>
      <c r="H999" s="91"/>
      <c r="I999" s="91"/>
      <c r="J999" s="91"/>
      <c r="K999" s="91"/>
    </row>
    <row r="1000" ht="15.75" customHeight="1" spans="3:11">
      <c r="C1000" s="91"/>
      <c r="D1000" s="91"/>
      <c r="E1000" s="91"/>
      <c r="F1000" s="91"/>
      <c r="G1000" s="91"/>
      <c r="H1000" s="91"/>
      <c r="I1000" s="91"/>
      <c r="J1000" s="91"/>
      <c r="K1000" s="91"/>
    </row>
  </sheetData>
  <mergeCells count="24">
    <mergeCell ref="A1:N1"/>
    <mergeCell ref="B2:M2"/>
    <mergeCell ref="I4:K4"/>
    <mergeCell ref="A8:B8"/>
    <mergeCell ref="A12:B12"/>
    <mergeCell ref="A15:B15"/>
    <mergeCell ref="A18:B18"/>
    <mergeCell ref="A21:B21"/>
    <mergeCell ref="A23:B23"/>
    <mergeCell ref="A36:B36"/>
    <mergeCell ref="A40:B40"/>
    <mergeCell ref="B44:C44"/>
    <mergeCell ref="B52:N52"/>
    <mergeCell ref="A4:A5"/>
    <mergeCell ref="B4:B5"/>
    <mergeCell ref="C4:C5"/>
    <mergeCell ref="D4:D5"/>
    <mergeCell ref="E4:E5"/>
    <mergeCell ref="F4:F5"/>
    <mergeCell ref="G4:G5"/>
    <mergeCell ref="H4:H5"/>
    <mergeCell ref="L4:L5"/>
    <mergeCell ref="M4:M5"/>
    <mergeCell ref="N4:N5"/>
  </mergeCells>
  <pageMargins left="0.7" right="0.7" top="0.75" bottom="0.75" header="0" footer="0"/>
  <pageSetup paperSize="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0"/>
  <sheetViews>
    <sheetView workbookViewId="0">
      <selection activeCell="A1" sqref="A1:N1"/>
    </sheetView>
  </sheetViews>
  <sheetFormatPr defaultColWidth="14.4272727272727" defaultRowHeight="15" customHeight="1"/>
  <cols>
    <col min="1" max="1" width="9.57272727272727" customWidth="1"/>
    <col min="2" max="2" width="37.4272727272727" customWidth="1"/>
    <col min="3" max="3" width="17.4272727272727" customWidth="1"/>
    <col min="4" max="4" width="10.4272727272727" customWidth="1"/>
    <col min="5" max="5" width="9.57272727272727" customWidth="1"/>
    <col min="6" max="6" width="15.1363636363636" customWidth="1"/>
    <col min="7" max="7" width="22.1363636363636" customWidth="1"/>
    <col min="8" max="8" width="13.1363636363636" customWidth="1"/>
    <col min="9" max="9" width="10.4272727272727" customWidth="1"/>
    <col min="10" max="10" width="11.4272727272727" customWidth="1"/>
    <col min="11" max="11" width="14.1363636363636" customWidth="1"/>
    <col min="12" max="12" width="20.4272727272727" customWidth="1"/>
    <col min="13" max="13" width="17.8545454545455" customWidth="1"/>
    <col min="14" max="14" width="16" customWidth="1"/>
  </cols>
  <sheetData>
    <row r="1" spans="1:1">
      <c r="A1" s="38" t="s">
        <v>829</v>
      </c>
    </row>
    <row r="2" spans="1:1">
      <c r="A2" s="39" t="s">
        <v>830</v>
      </c>
    </row>
    <row r="3" spans="1:14">
      <c r="A3" s="40"/>
      <c r="B3" s="41"/>
      <c r="C3" s="40"/>
      <c r="D3" s="41"/>
      <c r="E3" s="40"/>
      <c r="F3" s="40"/>
      <c r="G3" s="40"/>
      <c r="H3" s="40"/>
      <c r="I3" s="41"/>
      <c r="J3" s="40"/>
      <c r="K3" s="41"/>
      <c r="L3" s="41"/>
      <c r="M3" s="41"/>
      <c r="N3" s="41"/>
    </row>
    <row r="4" ht="14.25" customHeight="1" spans="1:14">
      <c r="A4" s="42" t="s">
        <v>2</v>
      </c>
      <c r="B4" s="43" t="s">
        <v>831</v>
      </c>
      <c r="C4" s="43" t="s">
        <v>694</v>
      </c>
      <c r="D4" s="43" t="s">
        <v>211</v>
      </c>
      <c r="E4" s="43" t="s">
        <v>695</v>
      </c>
      <c r="F4" s="43" t="s">
        <v>696</v>
      </c>
      <c r="G4" s="43" t="s">
        <v>214</v>
      </c>
      <c r="H4" s="43" t="s">
        <v>215</v>
      </c>
      <c r="I4" s="78" t="s">
        <v>216</v>
      </c>
      <c r="J4" s="79"/>
      <c r="K4" s="8"/>
      <c r="L4" s="43" t="s">
        <v>217</v>
      </c>
      <c r="M4" s="80" t="s">
        <v>218</v>
      </c>
      <c r="N4" s="80" t="s">
        <v>219</v>
      </c>
    </row>
    <row r="5" ht="30" customHeight="1" spans="1:14">
      <c r="A5" s="6"/>
      <c r="B5" s="6"/>
      <c r="C5" s="6"/>
      <c r="D5" s="6"/>
      <c r="E5" s="6"/>
      <c r="F5" s="6"/>
      <c r="G5" s="6"/>
      <c r="H5" s="6"/>
      <c r="I5" s="51" t="s">
        <v>221</v>
      </c>
      <c r="J5" s="51" t="s">
        <v>222</v>
      </c>
      <c r="K5" s="51" t="s">
        <v>223</v>
      </c>
      <c r="L5" s="6"/>
      <c r="M5" s="6"/>
      <c r="N5" s="6"/>
    </row>
    <row r="6" spans="1:14">
      <c r="A6" s="389" t="s">
        <v>11</v>
      </c>
      <c r="B6" s="389" t="s">
        <v>12</v>
      </c>
      <c r="C6" s="378" t="s">
        <v>13</v>
      </c>
      <c r="D6" s="378" t="s">
        <v>14</v>
      </c>
      <c r="E6" s="378" t="s">
        <v>15</v>
      </c>
      <c r="F6" s="378" t="s">
        <v>16</v>
      </c>
      <c r="G6" s="378" t="s">
        <v>17</v>
      </c>
      <c r="H6" s="378" t="s">
        <v>18</v>
      </c>
      <c r="I6" s="378" t="s">
        <v>224</v>
      </c>
      <c r="J6" s="378" t="s">
        <v>225</v>
      </c>
      <c r="K6" s="378" t="s">
        <v>226</v>
      </c>
      <c r="L6" s="378" t="s">
        <v>227</v>
      </c>
      <c r="M6" s="378" t="s">
        <v>228</v>
      </c>
      <c r="N6" s="378" t="s">
        <v>229</v>
      </c>
    </row>
    <row r="7" spans="1:14">
      <c r="A7" s="397" t="s">
        <v>832</v>
      </c>
      <c r="B7" s="398" t="s">
        <v>833</v>
      </c>
      <c r="C7" s="45"/>
      <c r="D7" s="45"/>
      <c r="E7" s="45"/>
      <c r="F7" s="45"/>
      <c r="G7" s="45"/>
      <c r="H7" s="45"/>
      <c r="I7" s="45"/>
      <c r="J7" s="45"/>
      <c r="K7" s="81">
        <f>AVERAGE(K8,K15,K20)</f>
        <v>94.4166666666667</v>
      </c>
      <c r="L7" s="45"/>
      <c r="M7" s="45"/>
      <c r="N7" s="45"/>
    </row>
    <row r="8" spans="1:14">
      <c r="A8" s="404" t="s">
        <v>834</v>
      </c>
      <c r="B8" s="398" t="s">
        <v>835</v>
      </c>
      <c r="C8" s="45"/>
      <c r="D8" s="45"/>
      <c r="E8" s="44"/>
      <c r="F8" s="44"/>
      <c r="G8" s="44"/>
      <c r="H8" s="48"/>
      <c r="I8" s="82"/>
      <c r="J8" s="48"/>
      <c r="K8" s="83">
        <f>AVERAGE(J9:J14)</f>
        <v>83.25</v>
      </c>
      <c r="L8" s="45"/>
      <c r="M8" s="45"/>
      <c r="N8" s="45"/>
    </row>
    <row r="9" ht="22.5" customHeight="1" spans="1:14">
      <c r="A9" s="405" t="s">
        <v>836</v>
      </c>
      <c r="B9" s="50" t="s">
        <v>837</v>
      </c>
      <c r="C9" s="51" t="s">
        <v>838</v>
      </c>
      <c r="D9" s="52" t="s">
        <v>839</v>
      </c>
      <c r="E9" s="44">
        <v>200</v>
      </c>
      <c r="F9" s="44">
        <v>200</v>
      </c>
      <c r="G9" s="44">
        <v>199</v>
      </c>
      <c r="H9" s="48">
        <f t="shared" ref="H9:H13" si="0">G9/E9*100</f>
        <v>99.5</v>
      </c>
      <c r="I9" s="52"/>
      <c r="J9" s="84">
        <f t="shared" ref="J9:J13" si="1">IF(G9/F9*100&gt;=100,100,IF(G9/F9*100&lt;100,G9/F9*100))</f>
        <v>99.5</v>
      </c>
      <c r="K9" s="84"/>
      <c r="L9" s="82"/>
      <c r="M9" s="82"/>
      <c r="N9" s="82"/>
    </row>
    <row r="10" ht="34.5" customHeight="1" spans="1:14">
      <c r="A10" s="405" t="s">
        <v>840</v>
      </c>
      <c r="B10" s="50" t="s">
        <v>841</v>
      </c>
      <c r="C10" s="53">
        <v>1</v>
      </c>
      <c r="D10" s="52" t="s">
        <v>842</v>
      </c>
      <c r="E10" s="44">
        <v>44</v>
      </c>
      <c r="F10" s="44">
        <f t="shared" ref="F10:F11" si="2">C10*E10</f>
        <v>44</v>
      </c>
      <c r="G10" s="44">
        <v>44</v>
      </c>
      <c r="H10" s="48">
        <f t="shared" si="0"/>
        <v>100</v>
      </c>
      <c r="I10" s="52"/>
      <c r="J10" s="84">
        <f t="shared" si="1"/>
        <v>100</v>
      </c>
      <c r="K10" s="84"/>
      <c r="L10" s="82"/>
      <c r="M10" s="82"/>
      <c r="N10" s="82"/>
    </row>
    <row r="11" ht="23.25" customHeight="1" spans="1:14">
      <c r="A11" s="405" t="s">
        <v>843</v>
      </c>
      <c r="B11" s="50" t="s">
        <v>844</v>
      </c>
      <c r="C11" s="53">
        <v>1</v>
      </c>
      <c r="D11" s="52" t="s">
        <v>842</v>
      </c>
      <c r="E11" s="44">
        <v>38</v>
      </c>
      <c r="F11" s="44">
        <f t="shared" si="2"/>
        <v>38</v>
      </c>
      <c r="G11" s="44">
        <v>38</v>
      </c>
      <c r="H11" s="48">
        <f t="shared" si="0"/>
        <v>100</v>
      </c>
      <c r="I11" s="52"/>
      <c r="J11" s="84">
        <f t="shared" si="1"/>
        <v>100</v>
      </c>
      <c r="K11" s="84"/>
      <c r="L11" s="82"/>
      <c r="M11" s="82"/>
      <c r="N11" s="82"/>
    </row>
    <row r="12" ht="37.5" customHeight="1" spans="1:14">
      <c r="A12" s="405" t="s">
        <v>845</v>
      </c>
      <c r="B12" s="50" t="s">
        <v>846</v>
      </c>
      <c r="C12" s="53">
        <v>0.9</v>
      </c>
      <c r="D12" s="52" t="s">
        <v>847</v>
      </c>
      <c r="E12" s="44">
        <v>25</v>
      </c>
      <c r="F12" s="44">
        <v>25</v>
      </c>
      <c r="G12" s="44">
        <v>25</v>
      </c>
      <c r="H12" s="48">
        <f t="shared" si="0"/>
        <v>100</v>
      </c>
      <c r="I12" s="52"/>
      <c r="J12" s="84">
        <f t="shared" si="1"/>
        <v>100</v>
      </c>
      <c r="K12" s="84"/>
      <c r="L12" s="82"/>
      <c r="M12" s="82"/>
      <c r="N12" s="82"/>
    </row>
    <row r="13" ht="39" customHeight="1" spans="1:14">
      <c r="A13" s="405" t="s">
        <v>848</v>
      </c>
      <c r="B13" s="50" t="s">
        <v>849</v>
      </c>
      <c r="C13" s="53">
        <v>1</v>
      </c>
      <c r="D13" s="52" t="s">
        <v>847</v>
      </c>
      <c r="E13" s="44">
        <v>369</v>
      </c>
      <c r="F13" s="44">
        <f>C13*E13</f>
        <v>369</v>
      </c>
      <c r="G13" s="44">
        <v>369</v>
      </c>
      <c r="H13" s="48">
        <f t="shared" si="0"/>
        <v>100</v>
      </c>
      <c r="I13" s="52"/>
      <c r="J13" s="84">
        <f t="shared" si="1"/>
        <v>100</v>
      </c>
      <c r="K13" s="52"/>
      <c r="L13" s="82"/>
      <c r="M13" s="82"/>
      <c r="N13" s="82"/>
    </row>
    <row r="14" ht="24.75" customHeight="1" spans="1:14">
      <c r="A14" s="405" t="s">
        <v>850</v>
      </c>
      <c r="B14" s="50" t="s">
        <v>851</v>
      </c>
      <c r="C14" s="51" t="s">
        <v>852</v>
      </c>
      <c r="D14" s="52" t="s">
        <v>847</v>
      </c>
      <c r="E14" s="44">
        <v>150</v>
      </c>
      <c r="F14" s="44">
        <v>150</v>
      </c>
      <c r="G14" s="44">
        <v>126</v>
      </c>
      <c r="H14" s="48">
        <v>85.95</v>
      </c>
      <c r="I14" s="52"/>
      <c r="J14" s="84">
        <v>0</v>
      </c>
      <c r="K14" s="52"/>
      <c r="L14" s="82"/>
      <c r="M14" s="82"/>
      <c r="N14" s="82"/>
    </row>
    <row r="15" ht="22.5" customHeight="1" spans="1:14">
      <c r="A15" s="54" t="s">
        <v>853</v>
      </c>
      <c r="B15" s="19" t="s">
        <v>854</v>
      </c>
      <c r="C15" s="44"/>
      <c r="D15" s="52"/>
      <c r="E15" s="44"/>
      <c r="F15" s="44"/>
      <c r="G15" s="44"/>
      <c r="H15" s="48"/>
      <c r="I15" s="52"/>
      <c r="J15" s="48"/>
      <c r="K15" s="83">
        <f>AVERAGE(J16:J21)</f>
        <v>100</v>
      </c>
      <c r="L15" s="52"/>
      <c r="M15" s="52"/>
      <c r="N15" s="52"/>
    </row>
    <row r="16" ht="31.5" customHeight="1" spans="1:14">
      <c r="A16" s="55" t="s">
        <v>836</v>
      </c>
      <c r="B16" s="50" t="s">
        <v>855</v>
      </c>
      <c r="C16" s="53">
        <v>1</v>
      </c>
      <c r="D16" s="52" t="s">
        <v>842</v>
      </c>
      <c r="E16" s="44">
        <v>38</v>
      </c>
      <c r="F16" s="44">
        <f t="shared" ref="F16:F18" si="3">C16*E16</f>
        <v>38</v>
      </c>
      <c r="G16" s="44">
        <v>38</v>
      </c>
      <c r="H16" s="48">
        <f t="shared" ref="H16:H19" si="4">G16/E16*100</f>
        <v>100</v>
      </c>
      <c r="I16" s="52"/>
      <c r="J16" s="48">
        <f t="shared" ref="J16:J19" si="5">IF(G16/F16*100&gt;=100,100,IF(G16/F16*100&lt;100,G16/F16*100))</f>
        <v>100</v>
      </c>
      <c r="K16" s="85"/>
      <c r="L16" s="52"/>
      <c r="M16" s="52"/>
      <c r="N16" s="52"/>
    </row>
    <row r="17" ht="35.25" customHeight="1" spans="1:14">
      <c r="A17" s="55" t="s">
        <v>840</v>
      </c>
      <c r="B17" s="50" t="s">
        <v>856</v>
      </c>
      <c r="C17" s="56">
        <v>1</v>
      </c>
      <c r="D17" s="52" t="s">
        <v>842</v>
      </c>
      <c r="E17" s="44">
        <v>13</v>
      </c>
      <c r="F17" s="44">
        <f t="shared" si="3"/>
        <v>13</v>
      </c>
      <c r="G17" s="44">
        <v>13</v>
      </c>
      <c r="H17" s="48">
        <f t="shared" si="4"/>
        <v>100</v>
      </c>
      <c r="I17" s="52"/>
      <c r="J17" s="48">
        <f t="shared" si="5"/>
        <v>100</v>
      </c>
      <c r="K17" s="85"/>
      <c r="L17" s="52"/>
      <c r="M17" s="52"/>
      <c r="N17" s="52"/>
    </row>
    <row r="18" ht="67.5" customHeight="1" spans="1:14">
      <c r="A18" s="55" t="s">
        <v>843</v>
      </c>
      <c r="B18" s="57" t="s">
        <v>857</v>
      </c>
      <c r="C18" s="56">
        <v>1</v>
      </c>
      <c r="D18" s="52" t="s">
        <v>842</v>
      </c>
      <c r="E18" s="44">
        <v>20</v>
      </c>
      <c r="F18" s="44">
        <f t="shared" si="3"/>
        <v>20</v>
      </c>
      <c r="G18" s="44">
        <v>20</v>
      </c>
      <c r="H18" s="48">
        <f t="shared" si="4"/>
        <v>100</v>
      </c>
      <c r="I18" s="52"/>
      <c r="J18" s="48">
        <f t="shared" si="5"/>
        <v>100</v>
      </c>
      <c r="K18" s="85"/>
      <c r="L18" s="52"/>
      <c r="M18" s="52"/>
      <c r="N18" s="52"/>
    </row>
    <row r="19" ht="35.25" customHeight="1" spans="1:14">
      <c r="A19" s="55" t="s">
        <v>845</v>
      </c>
      <c r="B19" s="57" t="s">
        <v>858</v>
      </c>
      <c r="C19" s="53">
        <v>1</v>
      </c>
      <c r="D19" s="52" t="s">
        <v>859</v>
      </c>
      <c r="E19" s="44">
        <v>4080</v>
      </c>
      <c r="F19" s="44">
        <v>4080</v>
      </c>
      <c r="G19" s="44">
        <v>4080</v>
      </c>
      <c r="H19" s="48">
        <f t="shared" si="4"/>
        <v>100</v>
      </c>
      <c r="I19" s="52"/>
      <c r="J19" s="48">
        <f t="shared" si="5"/>
        <v>100</v>
      </c>
      <c r="K19" s="85"/>
      <c r="L19" s="52"/>
      <c r="M19" s="52"/>
      <c r="N19" s="52"/>
    </row>
    <row r="20" ht="18.75" customHeight="1" spans="1:14">
      <c r="A20" s="54" t="s">
        <v>860</v>
      </c>
      <c r="B20" s="19" t="s">
        <v>861</v>
      </c>
      <c r="C20" s="44"/>
      <c r="D20" s="52"/>
      <c r="E20" s="44"/>
      <c r="F20" s="44"/>
      <c r="G20" s="44"/>
      <c r="H20" s="48"/>
      <c r="I20" s="52"/>
      <c r="J20" s="48"/>
      <c r="K20" s="83">
        <f>AVERAGE(J21:J26)</f>
        <v>100</v>
      </c>
      <c r="L20" s="52"/>
      <c r="M20" s="52"/>
      <c r="N20" s="52"/>
    </row>
    <row r="21" ht="26.25" customHeight="1" spans="1:14">
      <c r="A21" s="55" t="s">
        <v>836</v>
      </c>
      <c r="B21" s="52" t="s">
        <v>862</v>
      </c>
      <c r="C21" s="53">
        <v>1</v>
      </c>
      <c r="D21" s="52" t="s">
        <v>859</v>
      </c>
      <c r="E21" s="44">
        <v>6</v>
      </c>
      <c r="F21" s="44">
        <v>6</v>
      </c>
      <c r="G21" s="44">
        <v>6</v>
      </c>
      <c r="H21" s="48">
        <f>G21/E21*100</f>
        <v>100</v>
      </c>
      <c r="I21" s="52"/>
      <c r="J21" s="48">
        <f>IF(G21/F21*100&gt;=100,100,IF(G21/F21*100&lt;100,G21/F21*100))</f>
        <v>100</v>
      </c>
      <c r="K21" s="85"/>
      <c r="L21" s="82"/>
      <c r="M21" s="82"/>
      <c r="N21" s="82"/>
    </row>
    <row r="22" ht="15.75" customHeight="1" spans="1:11">
      <c r="A22" s="40"/>
      <c r="B22" s="41"/>
      <c r="C22" s="40"/>
      <c r="D22" s="41"/>
      <c r="E22" s="40"/>
      <c r="F22" s="40"/>
      <c r="G22" s="40"/>
      <c r="H22" s="40"/>
      <c r="I22" s="41"/>
      <c r="J22" s="40"/>
      <c r="K22" s="41"/>
    </row>
    <row r="23" ht="15.75" customHeight="1" spans="1:10">
      <c r="A23" s="58"/>
      <c r="B23" s="59" t="s">
        <v>863</v>
      </c>
      <c r="C23" s="8"/>
      <c r="D23" s="60"/>
      <c r="E23" s="58"/>
      <c r="F23" s="58"/>
      <c r="G23" s="58"/>
      <c r="H23" s="58"/>
      <c r="J23" s="58"/>
    </row>
    <row r="24" ht="15.75" customHeight="1" spans="1:10">
      <c r="A24" s="58"/>
      <c r="B24" s="61" t="s">
        <v>748</v>
      </c>
      <c r="C24" s="62" t="s">
        <v>749</v>
      </c>
      <c r="D24" s="60"/>
      <c r="E24" s="58"/>
      <c r="F24" s="58"/>
      <c r="G24" s="58"/>
      <c r="H24" s="58"/>
      <c r="J24" s="58"/>
    </row>
    <row r="25" ht="15.75" customHeight="1" spans="1:10">
      <c r="A25" s="58"/>
      <c r="B25" s="61" t="s">
        <v>666</v>
      </c>
      <c r="C25" s="63" t="s">
        <v>667</v>
      </c>
      <c r="D25" s="60"/>
      <c r="E25" s="58"/>
      <c r="F25" s="58"/>
      <c r="G25" s="58"/>
      <c r="H25" s="58"/>
      <c r="J25" s="58"/>
    </row>
    <row r="26" ht="15.75" customHeight="1" spans="1:10">
      <c r="A26" s="58"/>
      <c r="B26" s="61" t="s">
        <v>668</v>
      </c>
      <c r="C26" s="62" t="s">
        <v>750</v>
      </c>
      <c r="D26" s="60"/>
      <c r="E26" s="58"/>
      <c r="F26" s="58"/>
      <c r="G26" s="58"/>
      <c r="H26" s="58"/>
      <c r="J26" s="58"/>
    </row>
    <row r="27" ht="15.75" customHeight="1" spans="1:10">
      <c r="A27" s="58"/>
      <c r="C27" s="58"/>
      <c r="D27" s="60"/>
      <c r="E27" s="58"/>
      <c r="F27" s="58"/>
      <c r="G27" s="58"/>
      <c r="H27" s="58"/>
      <c r="J27" s="58"/>
    </row>
    <row r="28" ht="15.75" customHeight="1" spans="1:13">
      <c r="A28" s="63" t="s">
        <v>670</v>
      </c>
      <c r="B28" s="64" t="s">
        <v>671</v>
      </c>
      <c r="C28" s="65"/>
      <c r="D28" s="66"/>
      <c r="E28" s="67"/>
      <c r="F28" s="67"/>
      <c r="G28" s="68"/>
      <c r="H28" s="68"/>
      <c r="I28" s="68"/>
      <c r="J28" s="68"/>
      <c r="K28" s="68"/>
      <c r="L28" s="68"/>
      <c r="M28" s="68"/>
    </row>
    <row r="29" ht="15.75" customHeight="1" spans="1:13">
      <c r="A29" s="69">
        <v>2</v>
      </c>
      <c r="B29" s="64" t="s">
        <v>672</v>
      </c>
      <c r="C29" s="70"/>
      <c r="D29" s="64"/>
      <c r="E29" s="70"/>
      <c r="F29" s="70"/>
      <c r="G29" s="70"/>
      <c r="H29" s="70"/>
      <c r="I29" s="64"/>
      <c r="J29" s="70"/>
      <c r="K29" s="64"/>
      <c r="L29" s="64"/>
      <c r="M29" s="64"/>
    </row>
    <row r="30" ht="15.75" customHeight="1" spans="1:13">
      <c r="A30" s="69"/>
      <c r="B30" s="64" t="s">
        <v>673</v>
      </c>
      <c r="C30" s="70"/>
      <c r="D30" s="64"/>
      <c r="E30" s="70"/>
      <c r="F30" s="70"/>
      <c r="G30" s="70"/>
      <c r="H30" s="70"/>
      <c r="I30" s="64"/>
      <c r="J30" s="70"/>
      <c r="K30" s="64"/>
      <c r="L30" s="70"/>
      <c r="M30" s="70"/>
    </row>
    <row r="31" ht="15.75" customHeight="1" spans="1:13">
      <c r="A31" s="69"/>
      <c r="B31" s="64" t="s">
        <v>674</v>
      </c>
      <c r="C31" s="70"/>
      <c r="D31" s="64"/>
      <c r="E31" s="70"/>
      <c r="F31" s="70"/>
      <c r="G31" s="70"/>
      <c r="H31" s="70"/>
      <c r="I31" s="64"/>
      <c r="J31" s="70"/>
      <c r="K31" s="64"/>
      <c r="L31" s="70"/>
      <c r="M31" s="70"/>
    </row>
    <row r="32" ht="33.75" customHeight="1" spans="1:2">
      <c r="A32" s="69"/>
      <c r="B32" s="71" t="s">
        <v>675</v>
      </c>
    </row>
    <row r="33" ht="15.75" customHeight="1" spans="1:13">
      <c r="A33" s="69">
        <v>3</v>
      </c>
      <c r="B33" s="64" t="s">
        <v>864</v>
      </c>
      <c r="C33" s="70"/>
      <c r="D33" s="64"/>
      <c r="E33" s="70"/>
      <c r="F33" s="70"/>
      <c r="G33" s="70"/>
      <c r="H33" s="70"/>
      <c r="I33" s="64"/>
      <c r="J33" s="70"/>
      <c r="K33" s="64"/>
      <c r="L33" s="70"/>
      <c r="M33" s="70"/>
    </row>
    <row r="34" ht="15.75" customHeight="1" spans="1:13">
      <c r="A34" s="69">
        <v>4</v>
      </c>
      <c r="B34" s="72" t="s">
        <v>677</v>
      </c>
      <c r="C34" s="70"/>
      <c r="D34" s="72"/>
      <c r="E34" s="70"/>
      <c r="F34" s="70"/>
      <c r="G34" s="70"/>
      <c r="H34" s="70"/>
      <c r="I34" s="70"/>
      <c r="J34" s="70"/>
      <c r="K34" s="70"/>
      <c r="L34" s="70"/>
      <c r="M34" s="70"/>
    </row>
    <row r="35" ht="15.75" customHeight="1" spans="1:13">
      <c r="A35" s="69">
        <v>5</v>
      </c>
      <c r="B35" s="72" t="s">
        <v>865</v>
      </c>
      <c r="C35" s="70"/>
      <c r="D35" s="72"/>
      <c r="E35" s="70"/>
      <c r="F35" s="70"/>
      <c r="G35" s="70"/>
      <c r="H35" s="70"/>
      <c r="I35" s="70"/>
      <c r="J35" s="70"/>
      <c r="K35" s="70"/>
      <c r="L35" s="70"/>
      <c r="M35" s="70"/>
    </row>
    <row r="36" ht="15.75" customHeight="1" spans="1:13">
      <c r="A36" s="69">
        <v>6</v>
      </c>
      <c r="B36" s="64" t="s">
        <v>866</v>
      </c>
      <c r="C36" s="70"/>
      <c r="D36" s="64"/>
      <c r="E36" s="70"/>
      <c r="F36" s="70"/>
      <c r="G36" s="70"/>
      <c r="H36" s="70"/>
      <c r="I36" s="64"/>
      <c r="J36" s="70"/>
      <c r="K36" s="64"/>
      <c r="L36" s="73"/>
      <c r="M36" s="73"/>
    </row>
    <row r="37" ht="15.75" customHeight="1" spans="1:13">
      <c r="A37" s="69">
        <v>7</v>
      </c>
      <c r="B37" s="64" t="s">
        <v>680</v>
      </c>
      <c r="C37" s="65"/>
      <c r="D37" s="73"/>
      <c r="E37" s="65"/>
      <c r="F37" s="65"/>
      <c r="G37" s="65"/>
      <c r="H37" s="65"/>
      <c r="I37" s="73"/>
      <c r="J37" s="65"/>
      <c r="K37" s="73"/>
      <c r="L37" s="73"/>
      <c r="M37" s="73"/>
    </row>
    <row r="38" ht="15.75" customHeight="1" spans="1:13">
      <c r="A38" s="69">
        <v>8</v>
      </c>
      <c r="B38" s="64" t="s">
        <v>867</v>
      </c>
      <c r="C38" s="65"/>
      <c r="D38" s="73"/>
      <c r="E38" s="65"/>
      <c r="F38" s="65"/>
      <c r="G38" s="65"/>
      <c r="H38" s="65"/>
      <c r="I38" s="73"/>
      <c r="J38" s="65"/>
      <c r="K38" s="73"/>
      <c r="L38" s="73"/>
      <c r="M38" s="73"/>
    </row>
    <row r="39" ht="15.75" customHeight="1" spans="1:13">
      <c r="A39" s="393" t="s">
        <v>682</v>
      </c>
      <c r="B39" s="64" t="s">
        <v>868</v>
      </c>
      <c r="C39" s="65"/>
      <c r="D39" s="73"/>
      <c r="E39" s="65"/>
      <c r="F39" s="65"/>
      <c r="G39" s="65"/>
      <c r="H39" s="65"/>
      <c r="I39" s="73"/>
      <c r="J39" s="65"/>
      <c r="K39" s="73"/>
      <c r="L39" s="73"/>
      <c r="M39" s="73"/>
    </row>
    <row r="40" ht="15.75" customHeight="1" spans="1:13">
      <c r="A40" s="69">
        <v>9</v>
      </c>
      <c r="B40" s="64" t="s">
        <v>869</v>
      </c>
      <c r="C40" s="65"/>
      <c r="D40" s="73"/>
      <c r="E40" s="65"/>
      <c r="F40" s="65"/>
      <c r="G40" s="65"/>
      <c r="H40" s="65"/>
      <c r="I40" s="73"/>
      <c r="J40" s="65"/>
      <c r="K40" s="73"/>
      <c r="L40" s="73"/>
      <c r="M40" s="73"/>
    </row>
    <row r="41" ht="15.75" customHeight="1" spans="1:13">
      <c r="A41" s="69">
        <v>10</v>
      </c>
      <c r="B41" s="64" t="s">
        <v>870</v>
      </c>
      <c r="C41" s="65"/>
      <c r="D41" s="73"/>
      <c r="E41" s="65"/>
      <c r="F41" s="65"/>
      <c r="G41" s="65"/>
      <c r="H41" s="65"/>
      <c r="I41" s="73"/>
      <c r="J41" s="65"/>
      <c r="K41" s="73"/>
      <c r="L41" s="73"/>
      <c r="M41" s="73"/>
    </row>
    <row r="42" ht="15.75" customHeight="1" spans="1:13">
      <c r="A42" s="69"/>
      <c r="B42" s="64" t="s">
        <v>686</v>
      </c>
      <c r="C42" s="65"/>
      <c r="D42" s="73"/>
      <c r="E42" s="65"/>
      <c r="F42" s="65"/>
      <c r="G42" s="65"/>
      <c r="H42" s="65"/>
      <c r="I42" s="73"/>
      <c r="J42" s="65"/>
      <c r="K42" s="73"/>
      <c r="L42" s="73"/>
      <c r="M42" s="73"/>
    </row>
    <row r="43" ht="15.75" customHeight="1" spans="1:13">
      <c r="A43" s="69">
        <v>11</v>
      </c>
      <c r="B43" s="64" t="s">
        <v>871</v>
      </c>
      <c r="C43" s="65"/>
      <c r="D43" s="73"/>
      <c r="E43" s="65"/>
      <c r="F43" s="65"/>
      <c r="G43" s="65"/>
      <c r="H43" s="65"/>
      <c r="I43" s="73"/>
      <c r="J43" s="65"/>
      <c r="K43" s="73"/>
      <c r="L43" s="73"/>
      <c r="M43" s="73"/>
    </row>
    <row r="44" ht="15.75" customHeight="1" spans="1:13">
      <c r="A44" s="69">
        <v>12</v>
      </c>
      <c r="B44" s="73" t="s">
        <v>751</v>
      </c>
      <c r="C44" s="65"/>
      <c r="D44" s="73"/>
      <c r="E44" s="65"/>
      <c r="F44" s="65"/>
      <c r="G44" s="65"/>
      <c r="H44" s="65"/>
      <c r="I44" s="73"/>
      <c r="J44" s="65"/>
      <c r="K44" s="73"/>
      <c r="L44" s="73"/>
      <c r="M44" s="73"/>
    </row>
    <row r="45" ht="15.75" customHeight="1" spans="1:13">
      <c r="A45" s="69">
        <v>13</v>
      </c>
      <c r="B45" s="75" t="s">
        <v>689</v>
      </c>
      <c r="C45" s="69"/>
      <c r="D45" s="76"/>
      <c r="E45" s="69"/>
      <c r="F45" s="77"/>
      <c r="G45" s="65"/>
      <c r="H45" s="65"/>
      <c r="I45" s="73"/>
      <c r="J45" s="65"/>
      <c r="K45" s="73"/>
      <c r="L45" s="73"/>
      <c r="M45" s="86"/>
    </row>
    <row r="46" ht="15.75" customHeight="1" spans="1:13">
      <c r="A46" s="69">
        <v>14</v>
      </c>
      <c r="B46" s="75" t="s">
        <v>872</v>
      </c>
      <c r="C46" s="69"/>
      <c r="D46" s="76"/>
      <c r="E46" s="69"/>
      <c r="F46" s="77"/>
      <c r="G46" s="65"/>
      <c r="H46" s="65"/>
      <c r="I46" s="73"/>
      <c r="J46" s="65"/>
      <c r="K46" s="73"/>
      <c r="L46" s="73"/>
      <c r="M46" s="86"/>
    </row>
    <row r="47" ht="15.75" customHeight="1" spans="1:10">
      <c r="A47" s="58"/>
      <c r="C47" s="58"/>
      <c r="D47" s="60"/>
      <c r="E47" s="58"/>
      <c r="F47" s="58"/>
      <c r="G47" s="58"/>
      <c r="H47" s="58"/>
      <c r="J47" s="58"/>
    </row>
    <row r="48" ht="15.75" customHeight="1" spans="1:10">
      <c r="A48" s="58"/>
      <c r="C48" s="58"/>
      <c r="D48" s="60"/>
      <c r="E48" s="58"/>
      <c r="F48" s="58"/>
      <c r="G48" s="58"/>
      <c r="H48" s="58"/>
      <c r="J48" s="58"/>
    </row>
    <row r="49" ht="15.75" customHeight="1" spans="1:10">
      <c r="A49" s="58"/>
      <c r="C49" s="58"/>
      <c r="D49" s="60"/>
      <c r="E49" s="58"/>
      <c r="F49" s="58"/>
      <c r="G49" s="58"/>
      <c r="H49" s="58"/>
      <c r="J49" s="58"/>
    </row>
    <row r="50" ht="15.75" customHeight="1" spans="1:10">
      <c r="A50" s="58"/>
      <c r="C50" s="58"/>
      <c r="D50" s="60"/>
      <c r="E50" s="58"/>
      <c r="F50" s="58"/>
      <c r="G50" s="58"/>
      <c r="H50" s="58"/>
      <c r="J50" s="58"/>
    </row>
    <row r="51" ht="15.75" customHeight="1" spans="1:10">
      <c r="A51" s="58"/>
      <c r="C51" s="58"/>
      <c r="D51" s="60"/>
      <c r="E51" s="58"/>
      <c r="F51" s="58"/>
      <c r="G51" s="58"/>
      <c r="H51" s="58"/>
      <c r="J51" s="58"/>
    </row>
    <row r="52" ht="15.75" customHeight="1" spans="1:10">
      <c r="A52" s="58"/>
      <c r="C52" s="58"/>
      <c r="D52" s="60"/>
      <c r="E52" s="58"/>
      <c r="F52" s="58"/>
      <c r="G52" s="58"/>
      <c r="H52" s="58"/>
      <c r="J52" s="58"/>
    </row>
    <row r="53" ht="15.75" customHeight="1" spans="1:10">
      <c r="A53" s="58"/>
      <c r="C53" s="58"/>
      <c r="D53" s="60"/>
      <c r="E53" s="58"/>
      <c r="F53" s="58"/>
      <c r="G53" s="58"/>
      <c r="H53" s="58"/>
      <c r="J53" s="58"/>
    </row>
    <row r="54" ht="15.75" customHeight="1" spans="1:10">
      <c r="A54" s="58"/>
      <c r="C54" s="58"/>
      <c r="D54" s="60"/>
      <c r="E54" s="58"/>
      <c r="F54" s="58"/>
      <c r="G54" s="58"/>
      <c r="H54" s="58"/>
      <c r="J54" s="58"/>
    </row>
    <row r="55" ht="15.75" customHeight="1" spans="1:10">
      <c r="A55" s="58"/>
      <c r="C55" s="58"/>
      <c r="D55" s="60"/>
      <c r="E55" s="58"/>
      <c r="F55" s="58"/>
      <c r="G55" s="58"/>
      <c r="H55" s="58"/>
      <c r="J55" s="58"/>
    </row>
    <row r="56" ht="15.75" customHeight="1" spans="1:10">
      <c r="A56" s="58"/>
      <c r="C56" s="58"/>
      <c r="D56" s="60"/>
      <c r="E56" s="58"/>
      <c r="F56" s="58"/>
      <c r="G56" s="58"/>
      <c r="H56" s="58"/>
      <c r="J56" s="58"/>
    </row>
    <row r="57" ht="15.75" customHeight="1" spans="1:10">
      <c r="A57" s="58"/>
      <c r="C57" s="58"/>
      <c r="D57" s="60"/>
      <c r="E57" s="58"/>
      <c r="F57" s="58"/>
      <c r="G57" s="58"/>
      <c r="H57" s="58"/>
      <c r="J57" s="58"/>
    </row>
    <row r="58" ht="15.75" customHeight="1" spans="1:10">
      <c r="A58" s="58"/>
      <c r="C58" s="58"/>
      <c r="D58" s="60"/>
      <c r="E58" s="58"/>
      <c r="F58" s="58"/>
      <c r="G58" s="58"/>
      <c r="H58" s="58"/>
      <c r="J58" s="58"/>
    </row>
    <row r="59" ht="15.75" customHeight="1" spans="1:10">
      <c r="A59" s="58"/>
      <c r="C59" s="58"/>
      <c r="D59" s="60"/>
      <c r="E59" s="58"/>
      <c r="F59" s="58"/>
      <c r="G59" s="58"/>
      <c r="H59" s="58"/>
      <c r="J59" s="58"/>
    </row>
    <row r="60" ht="15.75" customHeight="1" spans="1:10">
      <c r="A60" s="58"/>
      <c r="C60" s="58"/>
      <c r="D60" s="60"/>
      <c r="E60" s="58"/>
      <c r="F60" s="58"/>
      <c r="G60" s="58"/>
      <c r="H60" s="58"/>
      <c r="J60" s="58"/>
    </row>
    <row r="61" ht="15.75" customHeight="1" spans="1:10">
      <c r="A61" s="58"/>
      <c r="C61" s="58"/>
      <c r="D61" s="60"/>
      <c r="E61" s="58"/>
      <c r="F61" s="58"/>
      <c r="G61" s="58"/>
      <c r="H61" s="58"/>
      <c r="J61" s="58"/>
    </row>
    <row r="62" ht="15.75" customHeight="1" spans="1:10">
      <c r="A62" s="58"/>
      <c r="C62" s="58"/>
      <c r="D62" s="60"/>
      <c r="E62" s="58"/>
      <c r="F62" s="58"/>
      <c r="G62" s="58"/>
      <c r="H62" s="58"/>
      <c r="J62" s="58"/>
    </row>
    <row r="63" ht="15.75" customHeight="1" spans="1:10">
      <c r="A63" s="58"/>
      <c r="C63" s="58"/>
      <c r="D63" s="60"/>
      <c r="E63" s="58"/>
      <c r="F63" s="58"/>
      <c r="G63" s="58"/>
      <c r="H63" s="58"/>
      <c r="J63" s="58"/>
    </row>
    <row r="64" ht="15.75" customHeight="1" spans="1:10">
      <c r="A64" s="58"/>
      <c r="C64" s="58"/>
      <c r="D64" s="60"/>
      <c r="E64" s="58"/>
      <c r="F64" s="58"/>
      <c r="G64" s="58"/>
      <c r="H64" s="58"/>
      <c r="J64" s="58"/>
    </row>
    <row r="65" ht="15.75" customHeight="1" spans="1:10">
      <c r="A65" s="58"/>
      <c r="C65" s="58"/>
      <c r="D65" s="60"/>
      <c r="E65" s="58"/>
      <c r="F65" s="58"/>
      <c r="G65" s="58"/>
      <c r="H65" s="58"/>
      <c r="J65" s="58"/>
    </row>
    <row r="66" ht="15.75" customHeight="1" spans="1:10">
      <c r="A66" s="58"/>
      <c r="C66" s="58"/>
      <c r="D66" s="60"/>
      <c r="E66" s="58"/>
      <c r="F66" s="58"/>
      <c r="G66" s="58"/>
      <c r="H66" s="58"/>
      <c r="J66" s="58"/>
    </row>
    <row r="67" ht="15.75" customHeight="1" spans="1:10">
      <c r="A67" s="58"/>
      <c r="C67" s="58"/>
      <c r="D67" s="60"/>
      <c r="E67" s="58"/>
      <c r="F67" s="58"/>
      <c r="G67" s="58"/>
      <c r="H67" s="58"/>
      <c r="J67" s="58"/>
    </row>
    <row r="68" ht="15.75" customHeight="1" spans="1:10">
      <c r="A68" s="58"/>
      <c r="C68" s="58"/>
      <c r="D68" s="60"/>
      <c r="E68" s="58"/>
      <c r="F68" s="58"/>
      <c r="G68" s="58"/>
      <c r="H68" s="58"/>
      <c r="J68" s="58"/>
    </row>
    <row r="69" ht="15.75" customHeight="1" spans="1:10">
      <c r="A69" s="58"/>
      <c r="C69" s="58"/>
      <c r="D69" s="60"/>
      <c r="E69" s="58"/>
      <c r="F69" s="58"/>
      <c r="G69" s="58"/>
      <c r="H69" s="58"/>
      <c r="J69" s="58"/>
    </row>
    <row r="70" ht="15.75" customHeight="1" spans="1:10">
      <c r="A70" s="58"/>
      <c r="C70" s="58"/>
      <c r="D70" s="60"/>
      <c r="E70" s="58"/>
      <c r="F70" s="58"/>
      <c r="G70" s="58"/>
      <c r="H70" s="58"/>
      <c r="J70" s="58"/>
    </row>
    <row r="71" ht="15.75" customHeight="1" spans="1:10">
      <c r="A71" s="58"/>
      <c r="C71" s="58"/>
      <c r="D71" s="60"/>
      <c r="E71" s="58"/>
      <c r="F71" s="58"/>
      <c r="G71" s="58"/>
      <c r="H71" s="58"/>
      <c r="J71" s="58"/>
    </row>
    <row r="72" ht="15.75" customHeight="1" spans="1:10">
      <c r="A72" s="58"/>
      <c r="C72" s="58"/>
      <c r="D72" s="60"/>
      <c r="E72" s="58"/>
      <c r="F72" s="58"/>
      <c r="G72" s="58"/>
      <c r="H72" s="58"/>
      <c r="J72" s="58"/>
    </row>
    <row r="73" ht="15.75" customHeight="1" spans="1:10">
      <c r="A73" s="58"/>
      <c r="C73" s="58"/>
      <c r="D73" s="60"/>
      <c r="E73" s="58"/>
      <c r="F73" s="58"/>
      <c r="G73" s="58"/>
      <c r="H73" s="58"/>
      <c r="J73" s="58"/>
    </row>
    <row r="74" ht="15.75" customHeight="1" spans="1:10">
      <c r="A74" s="58"/>
      <c r="C74" s="58"/>
      <c r="D74" s="60"/>
      <c r="E74" s="58"/>
      <c r="F74" s="58"/>
      <c r="G74" s="58"/>
      <c r="H74" s="58"/>
      <c r="J74" s="58"/>
    </row>
    <row r="75" ht="15.75" customHeight="1" spans="1:10">
      <c r="A75" s="58"/>
      <c r="C75" s="58"/>
      <c r="D75" s="60"/>
      <c r="E75" s="58"/>
      <c r="F75" s="58"/>
      <c r="G75" s="58"/>
      <c r="H75" s="58"/>
      <c r="J75" s="58"/>
    </row>
    <row r="76" ht="15.75" customHeight="1" spans="1:10">
      <c r="A76" s="58"/>
      <c r="C76" s="58"/>
      <c r="D76" s="60"/>
      <c r="E76" s="58"/>
      <c r="F76" s="58"/>
      <c r="G76" s="58"/>
      <c r="H76" s="58"/>
      <c r="J76" s="58"/>
    </row>
    <row r="77" ht="15.75" customHeight="1" spans="1:10">
      <c r="A77" s="58"/>
      <c r="C77" s="58"/>
      <c r="D77" s="60"/>
      <c r="E77" s="58"/>
      <c r="F77" s="58"/>
      <c r="G77" s="58"/>
      <c r="H77" s="58"/>
      <c r="J77" s="58"/>
    </row>
    <row r="78" ht="15.75" customHeight="1" spans="1:10">
      <c r="A78" s="58"/>
      <c r="C78" s="58"/>
      <c r="D78" s="60"/>
      <c r="E78" s="58"/>
      <c r="F78" s="58"/>
      <c r="G78" s="58"/>
      <c r="H78" s="58"/>
      <c r="J78" s="58"/>
    </row>
    <row r="79" ht="15.75" customHeight="1" spans="1:10">
      <c r="A79" s="58"/>
      <c r="C79" s="58"/>
      <c r="D79" s="60"/>
      <c r="E79" s="58"/>
      <c r="F79" s="58"/>
      <c r="G79" s="58"/>
      <c r="H79" s="58"/>
      <c r="J79" s="58"/>
    </row>
    <row r="80" ht="15.75" customHeight="1" spans="1:10">
      <c r="A80" s="58"/>
      <c r="C80" s="58"/>
      <c r="D80" s="60"/>
      <c r="E80" s="58"/>
      <c r="F80" s="58"/>
      <c r="G80" s="58"/>
      <c r="H80" s="58"/>
      <c r="J80" s="58"/>
    </row>
    <row r="81" ht="15.75" customHeight="1" spans="1:10">
      <c r="A81" s="58"/>
      <c r="C81" s="58"/>
      <c r="D81" s="60"/>
      <c r="E81" s="58"/>
      <c r="F81" s="58"/>
      <c r="G81" s="58"/>
      <c r="H81" s="58"/>
      <c r="J81" s="58"/>
    </row>
    <row r="82" ht="15.75" customHeight="1" spans="1:10">
      <c r="A82" s="58"/>
      <c r="C82" s="58"/>
      <c r="D82" s="60"/>
      <c r="E82" s="58"/>
      <c r="F82" s="58"/>
      <c r="G82" s="58"/>
      <c r="H82" s="58"/>
      <c r="J82" s="58"/>
    </row>
    <row r="83" ht="15.75" customHeight="1" spans="1:10">
      <c r="A83" s="58"/>
      <c r="C83" s="58"/>
      <c r="D83" s="60"/>
      <c r="E83" s="58"/>
      <c r="F83" s="58"/>
      <c r="G83" s="58"/>
      <c r="H83" s="58"/>
      <c r="J83" s="58"/>
    </row>
    <row r="84" ht="15.75" customHeight="1" spans="1:10">
      <c r="A84" s="58"/>
      <c r="C84" s="58"/>
      <c r="D84" s="60"/>
      <c r="E84" s="58"/>
      <c r="F84" s="58"/>
      <c r="G84" s="58"/>
      <c r="H84" s="58"/>
      <c r="J84" s="58"/>
    </row>
    <row r="85" ht="15.75" customHeight="1" spans="1:10">
      <c r="A85" s="58"/>
      <c r="C85" s="58"/>
      <c r="D85" s="60"/>
      <c r="E85" s="58"/>
      <c r="F85" s="58"/>
      <c r="G85" s="58"/>
      <c r="H85" s="58"/>
      <c r="J85" s="58"/>
    </row>
    <row r="86" ht="15.75" customHeight="1" spans="1:10">
      <c r="A86" s="58"/>
      <c r="C86" s="58"/>
      <c r="D86" s="60"/>
      <c r="E86" s="58"/>
      <c r="F86" s="58"/>
      <c r="G86" s="58"/>
      <c r="H86" s="58"/>
      <c r="J86" s="58"/>
    </row>
    <row r="87" ht="15.75" customHeight="1" spans="1:10">
      <c r="A87" s="58"/>
      <c r="C87" s="58"/>
      <c r="D87" s="60"/>
      <c r="E87" s="58"/>
      <c r="F87" s="58"/>
      <c r="G87" s="58"/>
      <c r="H87" s="58"/>
      <c r="J87" s="58"/>
    </row>
    <row r="88" ht="15.75" customHeight="1" spans="1:10">
      <c r="A88" s="58"/>
      <c r="C88" s="58"/>
      <c r="D88" s="60"/>
      <c r="E88" s="58"/>
      <c r="F88" s="58"/>
      <c r="G88" s="58"/>
      <c r="H88" s="58"/>
      <c r="J88" s="58"/>
    </row>
    <row r="89" ht="15.75" customHeight="1" spans="1:10">
      <c r="A89" s="58"/>
      <c r="C89" s="58"/>
      <c r="D89" s="60"/>
      <c r="E89" s="58"/>
      <c r="F89" s="58"/>
      <c r="G89" s="58"/>
      <c r="H89" s="58"/>
      <c r="J89" s="58"/>
    </row>
    <row r="90" ht="15.75" customHeight="1" spans="1:10">
      <c r="A90" s="58"/>
      <c r="C90" s="58"/>
      <c r="D90" s="60"/>
      <c r="E90" s="58"/>
      <c r="F90" s="58"/>
      <c r="G90" s="58"/>
      <c r="H90" s="58"/>
      <c r="J90" s="58"/>
    </row>
    <row r="91" ht="15.75" customHeight="1" spans="1:10">
      <c r="A91" s="58"/>
      <c r="C91" s="58"/>
      <c r="D91" s="60"/>
      <c r="E91" s="58"/>
      <c r="F91" s="58"/>
      <c r="G91" s="58"/>
      <c r="H91" s="58"/>
      <c r="J91" s="58"/>
    </row>
    <row r="92" ht="15.75" customHeight="1" spans="1:10">
      <c r="A92" s="58"/>
      <c r="C92" s="58"/>
      <c r="D92" s="60"/>
      <c r="E92" s="58"/>
      <c r="F92" s="58"/>
      <c r="G92" s="58"/>
      <c r="H92" s="58"/>
      <c r="J92" s="58"/>
    </row>
    <row r="93" ht="15.75" customHeight="1" spans="1:10">
      <c r="A93" s="58"/>
      <c r="C93" s="58"/>
      <c r="D93" s="60"/>
      <c r="E93" s="58"/>
      <c r="F93" s="58"/>
      <c r="G93" s="58"/>
      <c r="H93" s="58"/>
      <c r="J93" s="58"/>
    </row>
    <row r="94" ht="15.75" customHeight="1" spans="1:10">
      <c r="A94" s="58"/>
      <c r="C94" s="58"/>
      <c r="D94" s="60"/>
      <c r="E94" s="58"/>
      <c r="F94" s="58"/>
      <c r="G94" s="58"/>
      <c r="H94" s="58"/>
      <c r="J94" s="58"/>
    </row>
    <row r="95" ht="15.75" customHeight="1" spans="1:10">
      <c r="A95" s="58"/>
      <c r="C95" s="58"/>
      <c r="D95" s="60"/>
      <c r="E95" s="58"/>
      <c r="F95" s="58"/>
      <c r="G95" s="58"/>
      <c r="H95" s="58"/>
      <c r="J95" s="58"/>
    </row>
    <row r="96" ht="15.75" customHeight="1" spans="1:10">
      <c r="A96" s="58"/>
      <c r="C96" s="58"/>
      <c r="D96" s="60"/>
      <c r="E96" s="58"/>
      <c r="F96" s="58"/>
      <c r="G96" s="58"/>
      <c r="H96" s="58"/>
      <c r="J96" s="58"/>
    </row>
    <row r="97" ht="15.75" customHeight="1" spans="1:10">
      <c r="A97" s="58"/>
      <c r="C97" s="58"/>
      <c r="D97" s="60"/>
      <c r="E97" s="58"/>
      <c r="F97" s="58"/>
      <c r="G97" s="58"/>
      <c r="H97" s="58"/>
      <c r="J97" s="58"/>
    </row>
    <row r="98" ht="15.75" customHeight="1" spans="1:10">
      <c r="A98" s="58"/>
      <c r="C98" s="58"/>
      <c r="D98" s="60"/>
      <c r="E98" s="58"/>
      <c r="F98" s="58"/>
      <c r="G98" s="58"/>
      <c r="H98" s="58"/>
      <c r="J98" s="58"/>
    </row>
    <row r="99" ht="15.75" customHeight="1" spans="1:10">
      <c r="A99" s="58"/>
      <c r="C99" s="58"/>
      <c r="D99" s="60"/>
      <c r="E99" s="58"/>
      <c r="F99" s="58"/>
      <c r="G99" s="58"/>
      <c r="H99" s="58"/>
      <c r="J99" s="58"/>
    </row>
    <row r="100" ht="15.75" customHeight="1" spans="1:10">
      <c r="A100" s="58"/>
      <c r="C100" s="58"/>
      <c r="D100" s="60"/>
      <c r="E100" s="58"/>
      <c r="F100" s="58"/>
      <c r="G100" s="58"/>
      <c r="H100" s="58"/>
      <c r="J100" s="58"/>
    </row>
    <row r="101" ht="15.75" customHeight="1" spans="1:10">
      <c r="A101" s="58"/>
      <c r="C101" s="58"/>
      <c r="D101" s="60"/>
      <c r="E101" s="58"/>
      <c r="F101" s="58"/>
      <c r="G101" s="58"/>
      <c r="H101" s="58"/>
      <c r="J101" s="58"/>
    </row>
    <row r="102" ht="15.75" customHeight="1" spans="1:10">
      <c r="A102" s="58"/>
      <c r="C102" s="58"/>
      <c r="D102" s="60"/>
      <c r="E102" s="58"/>
      <c r="F102" s="58"/>
      <c r="G102" s="58"/>
      <c r="H102" s="58"/>
      <c r="J102" s="58"/>
    </row>
    <row r="103" ht="15.75" customHeight="1" spans="1:10">
      <c r="A103" s="58"/>
      <c r="C103" s="58"/>
      <c r="D103" s="60"/>
      <c r="E103" s="58"/>
      <c r="F103" s="58"/>
      <c r="G103" s="58"/>
      <c r="H103" s="58"/>
      <c r="J103" s="58"/>
    </row>
    <row r="104" ht="15.75" customHeight="1" spans="1:10">
      <c r="A104" s="58"/>
      <c r="C104" s="58"/>
      <c r="D104" s="60"/>
      <c r="E104" s="58"/>
      <c r="F104" s="58"/>
      <c r="G104" s="58"/>
      <c r="H104" s="58"/>
      <c r="J104" s="58"/>
    </row>
    <row r="105" ht="15.75" customHeight="1" spans="1:10">
      <c r="A105" s="58"/>
      <c r="C105" s="58"/>
      <c r="D105" s="60"/>
      <c r="E105" s="58"/>
      <c r="F105" s="58"/>
      <c r="G105" s="58"/>
      <c r="H105" s="58"/>
      <c r="J105" s="58"/>
    </row>
    <row r="106" ht="15.75" customHeight="1" spans="1:10">
      <c r="A106" s="58"/>
      <c r="C106" s="58"/>
      <c r="D106" s="60"/>
      <c r="E106" s="58"/>
      <c r="F106" s="58"/>
      <c r="G106" s="58"/>
      <c r="H106" s="58"/>
      <c r="J106" s="58"/>
    </row>
    <row r="107" ht="15.75" customHeight="1" spans="1:10">
      <c r="A107" s="58"/>
      <c r="C107" s="58"/>
      <c r="D107" s="60"/>
      <c r="E107" s="58"/>
      <c r="F107" s="58"/>
      <c r="G107" s="58"/>
      <c r="H107" s="58"/>
      <c r="J107" s="58"/>
    </row>
    <row r="108" ht="15.75" customHeight="1" spans="1:10">
      <c r="A108" s="58"/>
      <c r="C108" s="58"/>
      <c r="D108" s="60"/>
      <c r="E108" s="58"/>
      <c r="F108" s="58"/>
      <c r="G108" s="58"/>
      <c r="H108" s="58"/>
      <c r="J108" s="58"/>
    </row>
    <row r="109" ht="15.75" customHeight="1" spans="1:10">
      <c r="A109" s="58"/>
      <c r="C109" s="58"/>
      <c r="D109" s="60"/>
      <c r="E109" s="58"/>
      <c r="F109" s="58"/>
      <c r="G109" s="58"/>
      <c r="H109" s="58"/>
      <c r="J109" s="58"/>
    </row>
    <row r="110" ht="15.75" customHeight="1" spans="1:10">
      <c r="A110" s="58"/>
      <c r="C110" s="58"/>
      <c r="D110" s="60"/>
      <c r="E110" s="58"/>
      <c r="F110" s="58"/>
      <c r="G110" s="58"/>
      <c r="H110" s="58"/>
      <c r="J110" s="58"/>
    </row>
    <row r="111" ht="15.75" customHeight="1" spans="1:10">
      <c r="A111" s="58"/>
      <c r="C111" s="58"/>
      <c r="D111" s="60"/>
      <c r="E111" s="58"/>
      <c r="F111" s="58"/>
      <c r="G111" s="58"/>
      <c r="H111" s="58"/>
      <c r="J111" s="58"/>
    </row>
    <row r="112" ht="15.75" customHeight="1" spans="1:10">
      <c r="A112" s="58"/>
      <c r="C112" s="58"/>
      <c r="D112" s="60"/>
      <c r="E112" s="58"/>
      <c r="F112" s="58"/>
      <c r="G112" s="58"/>
      <c r="H112" s="58"/>
      <c r="J112" s="58"/>
    </row>
    <row r="113" ht="15.75" customHeight="1" spans="1:10">
      <c r="A113" s="58"/>
      <c r="C113" s="58"/>
      <c r="D113" s="60"/>
      <c r="E113" s="58"/>
      <c r="F113" s="58"/>
      <c r="G113" s="58"/>
      <c r="H113" s="58"/>
      <c r="J113" s="58"/>
    </row>
    <row r="114" ht="15.75" customHeight="1" spans="1:10">
      <c r="A114" s="58"/>
      <c r="C114" s="58"/>
      <c r="D114" s="60"/>
      <c r="E114" s="58"/>
      <c r="F114" s="58"/>
      <c r="G114" s="58"/>
      <c r="H114" s="58"/>
      <c r="J114" s="58"/>
    </row>
    <row r="115" ht="15.75" customHeight="1" spans="1:10">
      <c r="A115" s="58"/>
      <c r="C115" s="58"/>
      <c r="D115" s="60"/>
      <c r="E115" s="58"/>
      <c r="F115" s="58"/>
      <c r="G115" s="58"/>
      <c r="H115" s="58"/>
      <c r="J115" s="58"/>
    </row>
    <row r="116" ht="15.75" customHeight="1" spans="1:10">
      <c r="A116" s="58"/>
      <c r="C116" s="58"/>
      <c r="D116" s="60"/>
      <c r="E116" s="58"/>
      <c r="F116" s="58"/>
      <c r="G116" s="58"/>
      <c r="H116" s="58"/>
      <c r="J116" s="58"/>
    </row>
    <row r="117" ht="15.75" customHeight="1" spans="1:10">
      <c r="A117" s="58"/>
      <c r="C117" s="58"/>
      <c r="D117" s="60"/>
      <c r="E117" s="58"/>
      <c r="F117" s="58"/>
      <c r="G117" s="58"/>
      <c r="H117" s="58"/>
      <c r="J117" s="58"/>
    </row>
    <row r="118" ht="15.75" customHeight="1" spans="1:10">
      <c r="A118" s="58"/>
      <c r="C118" s="58"/>
      <c r="D118" s="60"/>
      <c r="E118" s="58"/>
      <c r="F118" s="58"/>
      <c r="G118" s="58"/>
      <c r="H118" s="58"/>
      <c r="J118" s="58"/>
    </row>
    <row r="119" ht="15.75" customHeight="1" spans="1:10">
      <c r="A119" s="58"/>
      <c r="C119" s="58"/>
      <c r="D119" s="60"/>
      <c r="E119" s="58"/>
      <c r="F119" s="58"/>
      <c r="G119" s="58"/>
      <c r="H119" s="58"/>
      <c r="J119" s="58"/>
    </row>
    <row r="120" ht="15.75" customHeight="1" spans="1:10">
      <c r="A120" s="58"/>
      <c r="C120" s="58"/>
      <c r="D120" s="60"/>
      <c r="E120" s="58"/>
      <c r="F120" s="58"/>
      <c r="G120" s="58"/>
      <c r="H120" s="58"/>
      <c r="J120" s="58"/>
    </row>
    <row r="121" ht="15.75" customHeight="1" spans="1:10">
      <c r="A121" s="58"/>
      <c r="C121" s="58"/>
      <c r="D121" s="60"/>
      <c r="E121" s="58"/>
      <c r="F121" s="58"/>
      <c r="G121" s="58"/>
      <c r="H121" s="58"/>
      <c r="J121" s="58"/>
    </row>
    <row r="122" ht="15.75" customHeight="1" spans="1:10">
      <c r="A122" s="58"/>
      <c r="C122" s="58"/>
      <c r="D122" s="60"/>
      <c r="E122" s="58"/>
      <c r="F122" s="58"/>
      <c r="G122" s="58"/>
      <c r="H122" s="58"/>
      <c r="J122" s="58"/>
    </row>
    <row r="123" ht="15.75" customHeight="1" spans="1:10">
      <c r="A123" s="58"/>
      <c r="C123" s="58"/>
      <c r="D123" s="60"/>
      <c r="E123" s="58"/>
      <c r="F123" s="58"/>
      <c r="G123" s="58"/>
      <c r="H123" s="58"/>
      <c r="J123" s="58"/>
    </row>
    <row r="124" ht="15.75" customHeight="1" spans="1:10">
      <c r="A124" s="58"/>
      <c r="C124" s="58"/>
      <c r="D124" s="60"/>
      <c r="E124" s="58"/>
      <c r="F124" s="58"/>
      <c r="G124" s="58"/>
      <c r="H124" s="58"/>
      <c r="J124" s="58"/>
    </row>
    <row r="125" ht="15.75" customHeight="1" spans="1:10">
      <c r="A125" s="58"/>
      <c r="C125" s="58"/>
      <c r="D125" s="60"/>
      <c r="E125" s="58"/>
      <c r="F125" s="58"/>
      <c r="G125" s="58"/>
      <c r="H125" s="58"/>
      <c r="J125" s="58"/>
    </row>
    <row r="126" ht="15.75" customHeight="1" spans="1:10">
      <c r="A126" s="58"/>
      <c r="C126" s="58"/>
      <c r="D126" s="60"/>
      <c r="E126" s="58"/>
      <c r="F126" s="58"/>
      <c r="G126" s="58"/>
      <c r="H126" s="58"/>
      <c r="J126" s="58"/>
    </row>
    <row r="127" ht="15.75" customHeight="1" spans="1:10">
      <c r="A127" s="58"/>
      <c r="C127" s="58"/>
      <c r="D127" s="60"/>
      <c r="E127" s="58"/>
      <c r="F127" s="58"/>
      <c r="G127" s="58"/>
      <c r="H127" s="58"/>
      <c r="J127" s="58"/>
    </row>
    <row r="128" ht="15.75" customHeight="1" spans="1:10">
      <c r="A128" s="58"/>
      <c r="C128" s="58"/>
      <c r="D128" s="60"/>
      <c r="E128" s="58"/>
      <c r="F128" s="58"/>
      <c r="G128" s="58"/>
      <c r="H128" s="58"/>
      <c r="J128" s="58"/>
    </row>
    <row r="129" ht="15.75" customHeight="1" spans="1:10">
      <c r="A129" s="58"/>
      <c r="C129" s="58"/>
      <c r="D129" s="60"/>
      <c r="E129" s="58"/>
      <c r="F129" s="58"/>
      <c r="G129" s="58"/>
      <c r="H129" s="58"/>
      <c r="J129" s="58"/>
    </row>
    <row r="130" ht="15.75" customHeight="1" spans="1:10">
      <c r="A130" s="58"/>
      <c r="C130" s="58"/>
      <c r="D130" s="60"/>
      <c r="E130" s="58"/>
      <c r="F130" s="58"/>
      <c r="G130" s="58"/>
      <c r="H130" s="58"/>
      <c r="J130" s="58"/>
    </row>
    <row r="131" ht="15.75" customHeight="1" spans="1:10">
      <c r="A131" s="58"/>
      <c r="C131" s="58"/>
      <c r="D131" s="60"/>
      <c r="E131" s="58"/>
      <c r="F131" s="58"/>
      <c r="G131" s="58"/>
      <c r="H131" s="58"/>
      <c r="J131" s="58"/>
    </row>
    <row r="132" ht="15.75" customHeight="1" spans="1:10">
      <c r="A132" s="58"/>
      <c r="C132" s="58"/>
      <c r="D132" s="60"/>
      <c r="E132" s="58"/>
      <c r="F132" s="58"/>
      <c r="G132" s="58"/>
      <c r="H132" s="58"/>
      <c r="J132" s="58"/>
    </row>
    <row r="133" ht="15.75" customHeight="1" spans="1:10">
      <c r="A133" s="58"/>
      <c r="C133" s="58"/>
      <c r="D133" s="60"/>
      <c r="E133" s="58"/>
      <c r="F133" s="58"/>
      <c r="G133" s="58"/>
      <c r="H133" s="58"/>
      <c r="J133" s="58"/>
    </row>
    <row r="134" ht="15.75" customHeight="1" spans="1:10">
      <c r="A134" s="58"/>
      <c r="C134" s="58"/>
      <c r="D134" s="60"/>
      <c r="E134" s="58"/>
      <c r="F134" s="58"/>
      <c r="G134" s="58"/>
      <c r="H134" s="58"/>
      <c r="J134" s="58"/>
    </row>
    <row r="135" ht="15.75" customHeight="1" spans="1:10">
      <c r="A135" s="58"/>
      <c r="C135" s="58"/>
      <c r="D135" s="60"/>
      <c r="E135" s="58"/>
      <c r="F135" s="58"/>
      <c r="G135" s="58"/>
      <c r="H135" s="58"/>
      <c r="J135" s="58"/>
    </row>
    <row r="136" ht="15.75" customHeight="1" spans="1:10">
      <c r="A136" s="58"/>
      <c r="C136" s="58"/>
      <c r="D136" s="60"/>
      <c r="E136" s="58"/>
      <c r="F136" s="58"/>
      <c r="G136" s="58"/>
      <c r="H136" s="58"/>
      <c r="J136" s="58"/>
    </row>
    <row r="137" ht="15.75" customHeight="1" spans="1:10">
      <c r="A137" s="58"/>
      <c r="C137" s="58"/>
      <c r="D137" s="60"/>
      <c r="E137" s="58"/>
      <c r="F137" s="58"/>
      <c r="G137" s="58"/>
      <c r="H137" s="58"/>
      <c r="J137" s="58"/>
    </row>
    <row r="138" ht="15.75" customHeight="1" spans="1:10">
      <c r="A138" s="58"/>
      <c r="C138" s="58"/>
      <c r="D138" s="60"/>
      <c r="E138" s="58"/>
      <c r="F138" s="58"/>
      <c r="G138" s="58"/>
      <c r="H138" s="58"/>
      <c r="J138" s="58"/>
    </row>
    <row r="139" ht="15.75" customHeight="1" spans="1:10">
      <c r="A139" s="58"/>
      <c r="C139" s="58"/>
      <c r="D139" s="60"/>
      <c r="E139" s="58"/>
      <c r="F139" s="58"/>
      <c r="G139" s="58"/>
      <c r="H139" s="58"/>
      <c r="J139" s="58"/>
    </row>
    <row r="140" ht="15.75" customHeight="1" spans="1:10">
      <c r="A140" s="58"/>
      <c r="C140" s="58"/>
      <c r="D140" s="60"/>
      <c r="E140" s="58"/>
      <c r="F140" s="58"/>
      <c r="G140" s="58"/>
      <c r="H140" s="58"/>
      <c r="J140" s="58"/>
    </row>
    <row r="141" ht="15.75" customHeight="1" spans="1:10">
      <c r="A141" s="58"/>
      <c r="C141" s="58"/>
      <c r="D141" s="60"/>
      <c r="E141" s="58"/>
      <c r="F141" s="58"/>
      <c r="G141" s="58"/>
      <c r="H141" s="58"/>
      <c r="J141" s="58"/>
    </row>
    <row r="142" ht="15.75" customHeight="1" spans="1:10">
      <c r="A142" s="58"/>
      <c r="C142" s="58"/>
      <c r="D142" s="60"/>
      <c r="E142" s="58"/>
      <c r="F142" s="58"/>
      <c r="G142" s="58"/>
      <c r="H142" s="58"/>
      <c r="J142" s="58"/>
    </row>
    <row r="143" ht="15.75" customHeight="1" spans="1:10">
      <c r="A143" s="58"/>
      <c r="C143" s="58"/>
      <c r="D143" s="60"/>
      <c r="E143" s="58"/>
      <c r="F143" s="58"/>
      <c r="G143" s="58"/>
      <c r="H143" s="58"/>
      <c r="J143" s="58"/>
    </row>
    <row r="144" ht="15.75" customHeight="1" spans="1:10">
      <c r="A144" s="58"/>
      <c r="C144" s="58"/>
      <c r="D144" s="60"/>
      <c r="E144" s="58"/>
      <c r="F144" s="58"/>
      <c r="G144" s="58"/>
      <c r="H144" s="58"/>
      <c r="J144" s="58"/>
    </row>
    <row r="145" ht="15.75" customHeight="1" spans="1:10">
      <c r="A145" s="58"/>
      <c r="C145" s="58"/>
      <c r="D145" s="60"/>
      <c r="E145" s="58"/>
      <c r="F145" s="58"/>
      <c r="G145" s="58"/>
      <c r="H145" s="58"/>
      <c r="J145" s="58"/>
    </row>
    <row r="146" ht="15.75" customHeight="1" spans="1:10">
      <c r="A146" s="58"/>
      <c r="C146" s="58"/>
      <c r="D146" s="60"/>
      <c r="E146" s="58"/>
      <c r="F146" s="58"/>
      <c r="G146" s="58"/>
      <c r="H146" s="58"/>
      <c r="J146" s="58"/>
    </row>
    <row r="147" ht="15.75" customHeight="1" spans="1:10">
      <c r="A147" s="58"/>
      <c r="C147" s="58"/>
      <c r="D147" s="60"/>
      <c r="E147" s="58"/>
      <c r="F147" s="58"/>
      <c r="G147" s="58"/>
      <c r="H147" s="58"/>
      <c r="J147" s="58"/>
    </row>
    <row r="148" ht="15.75" customHeight="1" spans="1:10">
      <c r="A148" s="58"/>
      <c r="C148" s="58"/>
      <c r="D148" s="60"/>
      <c r="E148" s="58"/>
      <c r="F148" s="58"/>
      <c r="G148" s="58"/>
      <c r="H148" s="58"/>
      <c r="J148" s="58"/>
    </row>
    <row r="149" ht="15.75" customHeight="1" spans="1:10">
      <c r="A149" s="58"/>
      <c r="C149" s="58"/>
      <c r="D149" s="60"/>
      <c r="E149" s="58"/>
      <c r="F149" s="58"/>
      <c r="G149" s="58"/>
      <c r="H149" s="58"/>
      <c r="J149" s="58"/>
    </row>
    <row r="150" ht="15.75" customHeight="1" spans="1:10">
      <c r="A150" s="58"/>
      <c r="C150" s="58"/>
      <c r="D150" s="60"/>
      <c r="E150" s="58"/>
      <c r="F150" s="58"/>
      <c r="G150" s="58"/>
      <c r="H150" s="58"/>
      <c r="J150" s="58"/>
    </row>
    <row r="151" ht="15.75" customHeight="1" spans="1:10">
      <c r="A151" s="58"/>
      <c r="C151" s="58"/>
      <c r="D151" s="60"/>
      <c r="E151" s="58"/>
      <c r="F151" s="58"/>
      <c r="G151" s="58"/>
      <c r="H151" s="58"/>
      <c r="J151" s="58"/>
    </row>
    <row r="152" ht="15.75" customHeight="1" spans="1:10">
      <c r="A152" s="58"/>
      <c r="C152" s="58"/>
      <c r="D152" s="60"/>
      <c r="E152" s="58"/>
      <c r="F152" s="58"/>
      <c r="G152" s="58"/>
      <c r="H152" s="58"/>
      <c r="J152" s="58"/>
    </row>
    <row r="153" ht="15.75" customHeight="1" spans="1:10">
      <c r="A153" s="58"/>
      <c r="C153" s="58"/>
      <c r="D153" s="60"/>
      <c r="E153" s="58"/>
      <c r="F153" s="58"/>
      <c r="G153" s="58"/>
      <c r="H153" s="58"/>
      <c r="J153" s="58"/>
    </row>
    <row r="154" ht="15.75" customHeight="1" spans="1:10">
      <c r="A154" s="58"/>
      <c r="C154" s="58"/>
      <c r="D154" s="60"/>
      <c r="E154" s="58"/>
      <c r="F154" s="58"/>
      <c r="G154" s="58"/>
      <c r="H154" s="58"/>
      <c r="J154" s="58"/>
    </row>
    <row r="155" ht="15.75" customHeight="1" spans="1:10">
      <c r="A155" s="58"/>
      <c r="C155" s="58"/>
      <c r="D155" s="60"/>
      <c r="E155" s="58"/>
      <c r="F155" s="58"/>
      <c r="G155" s="58"/>
      <c r="H155" s="58"/>
      <c r="J155" s="58"/>
    </row>
    <row r="156" ht="15.75" customHeight="1" spans="1:10">
      <c r="A156" s="58"/>
      <c r="C156" s="58"/>
      <c r="D156" s="60"/>
      <c r="E156" s="58"/>
      <c r="F156" s="58"/>
      <c r="G156" s="58"/>
      <c r="H156" s="58"/>
      <c r="J156" s="58"/>
    </row>
    <row r="157" ht="15.75" customHeight="1" spans="1:10">
      <c r="A157" s="58"/>
      <c r="C157" s="58"/>
      <c r="D157" s="60"/>
      <c r="E157" s="58"/>
      <c r="F157" s="58"/>
      <c r="G157" s="58"/>
      <c r="H157" s="58"/>
      <c r="J157" s="58"/>
    </row>
    <row r="158" ht="15.75" customHeight="1" spans="1:10">
      <c r="A158" s="58"/>
      <c r="C158" s="58"/>
      <c r="D158" s="60"/>
      <c r="E158" s="58"/>
      <c r="F158" s="58"/>
      <c r="G158" s="58"/>
      <c r="H158" s="58"/>
      <c r="J158" s="58"/>
    </row>
    <row r="159" ht="15.75" customHeight="1" spans="1:10">
      <c r="A159" s="58"/>
      <c r="C159" s="58"/>
      <c r="D159" s="60"/>
      <c r="E159" s="58"/>
      <c r="F159" s="58"/>
      <c r="G159" s="58"/>
      <c r="H159" s="58"/>
      <c r="J159" s="58"/>
    </row>
    <row r="160" ht="15.75" customHeight="1" spans="1:10">
      <c r="A160" s="58"/>
      <c r="C160" s="58"/>
      <c r="D160" s="60"/>
      <c r="E160" s="58"/>
      <c r="F160" s="58"/>
      <c r="G160" s="58"/>
      <c r="H160" s="58"/>
      <c r="J160" s="58"/>
    </row>
    <row r="161" ht="15.75" customHeight="1" spans="1:10">
      <c r="A161" s="58"/>
      <c r="C161" s="58"/>
      <c r="D161" s="60"/>
      <c r="E161" s="58"/>
      <c r="F161" s="58"/>
      <c r="G161" s="58"/>
      <c r="H161" s="58"/>
      <c r="J161" s="58"/>
    </row>
    <row r="162" ht="15.75" customHeight="1" spans="1:10">
      <c r="A162" s="58"/>
      <c r="C162" s="58"/>
      <c r="D162" s="60"/>
      <c r="E162" s="58"/>
      <c r="F162" s="58"/>
      <c r="G162" s="58"/>
      <c r="H162" s="58"/>
      <c r="J162" s="58"/>
    </row>
    <row r="163" ht="15.75" customHeight="1" spans="1:10">
      <c r="A163" s="58"/>
      <c r="C163" s="58"/>
      <c r="D163" s="60"/>
      <c r="E163" s="58"/>
      <c r="F163" s="58"/>
      <c r="G163" s="58"/>
      <c r="H163" s="58"/>
      <c r="J163" s="58"/>
    </row>
    <row r="164" ht="15.75" customHeight="1" spans="1:10">
      <c r="A164" s="58"/>
      <c r="C164" s="58"/>
      <c r="D164" s="60"/>
      <c r="E164" s="58"/>
      <c r="F164" s="58"/>
      <c r="G164" s="58"/>
      <c r="H164" s="58"/>
      <c r="J164" s="58"/>
    </row>
    <row r="165" ht="15.75" customHeight="1" spans="1:10">
      <c r="A165" s="58"/>
      <c r="C165" s="58"/>
      <c r="D165" s="60"/>
      <c r="E165" s="58"/>
      <c r="F165" s="58"/>
      <c r="G165" s="58"/>
      <c r="H165" s="58"/>
      <c r="J165" s="58"/>
    </row>
    <row r="166" ht="15.75" customHeight="1" spans="1:10">
      <c r="A166" s="58"/>
      <c r="C166" s="58"/>
      <c r="D166" s="60"/>
      <c r="E166" s="58"/>
      <c r="F166" s="58"/>
      <c r="G166" s="58"/>
      <c r="H166" s="58"/>
      <c r="J166" s="58"/>
    </row>
    <row r="167" ht="15.75" customHeight="1" spans="1:10">
      <c r="A167" s="58"/>
      <c r="C167" s="58"/>
      <c r="D167" s="60"/>
      <c r="E167" s="58"/>
      <c r="F167" s="58"/>
      <c r="G167" s="58"/>
      <c r="H167" s="58"/>
      <c r="J167" s="58"/>
    </row>
    <row r="168" ht="15.75" customHeight="1" spans="1:10">
      <c r="A168" s="58"/>
      <c r="C168" s="58"/>
      <c r="D168" s="60"/>
      <c r="E168" s="58"/>
      <c r="F168" s="58"/>
      <c r="G168" s="58"/>
      <c r="H168" s="58"/>
      <c r="J168" s="58"/>
    </row>
    <row r="169" ht="15.75" customHeight="1" spans="1:10">
      <c r="A169" s="58"/>
      <c r="C169" s="58"/>
      <c r="D169" s="60"/>
      <c r="E169" s="58"/>
      <c r="F169" s="58"/>
      <c r="G169" s="58"/>
      <c r="H169" s="58"/>
      <c r="J169" s="58"/>
    </row>
    <row r="170" ht="15.75" customHeight="1" spans="1:10">
      <c r="A170" s="58"/>
      <c r="C170" s="58"/>
      <c r="D170" s="60"/>
      <c r="E170" s="58"/>
      <c r="F170" s="58"/>
      <c r="G170" s="58"/>
      <c r="H170" s="58"/>
      <c r="J170" s="58"/>
    </row>
    <row r="171" ht="15.75" customHeight="1" spans="1:10">
      <c r="A171" s="58"/>
      <c r="C171" s="58"/>
      <c r="D171" s="60"/>
      <c r="E171" s="58"/>
      <c r="F171" s="58"/>
      <c r="G171" s="58"/>
      <c r="H171" s="58"/>
      <c r="J171" s="58"/>
    </row>
    <row r="172" ht="15.75" customHeight="1" spans="1:10">
      <c r="A172" s="58"/>
      <c r="C172" s="58"/>
      <c r="D172" s="60"/>
      <c r="E172" s="58"/>
      <c r="F172" s="58"/>
      <c r="G172" s="58"/>
      <c r="H172" s="58"/>
      <c r="J172" s="58"/>
    </row>
    <row r="173" ht="15.75" customHeight="1" spans="1:10">
      <c r="A173" s="58"/>
      <c r="C173" s="58"/>
      <c r="D173" s="60"/>
      <c r="E173" s="58"/>
      <c r="F173" s="58"/>
      <c r="G173" s="58"/>
      <c r="H173" s="58"/>
      <c r="J173" s="58"/>
    </row>
    <row r="174" ht="15.75" customHeight="1" spans="1:10">
      <c r="A174" s="58"/>
      <c r="C174" s="58"/>
      <c r="D174" s="60"/>
      <c r="E174" s="58"/>
      <c r="F174" s="58"/>
      <c r="G174" s="58"/>
      <c r="H174" s="58"/>
      <c r="J174" s="58"/>
    </row>
    <row r="175" ht="15.75" customHeight="1" spans="1:10">
      <c r="A175" s="58"/>
      <c r="C175" s="58"/>
      <c r="D175" s="60"/>
      <c r="E175" s="58"/>
      <c r="F175" s="58"/>
      <c r="G175" s="58"/>
      <c r="H175" s="58"/>
      <c r="J175" s="58"/>
    </row>
    <row r="176" ht="15.75" customHeight="1" spans="1:10">
      <c r="A176" s="58"/>
      <c r="C176" s="58"/>
      <c r="D176" s="60"/>
      <c r="E176" s="58"/>
      <c r="F176" s="58"/>
      <c r="G176" s="58"/>
      <c r="H176" s="58"/>
      <c r="J176" s="58"/>
    </row>
    <row r="177" ht="15.75" customHeight="1" spans="1:10">
      <c r="A177" s="58"/>
      <c r="C177" s="58"/>
      <c r="D177" s="60"/>
      <c r="E177" s="58"/>
      <c r="F177" s="58"/>
      <c r="G177" s="58"/>
      <c r="H177" s="58"/>
      <c r="J177" s="58"/>
    </row>
    <row r="178" ht="15.75" customHeight="1" spans="1:10">
      <c r="A178" s="58"/>
      <c r="C178" s="58"/>
      <c r="D178" s="60"/>
      <c r="E178" s="58"/>
      <c r="F178" s="58"/>
      <c r="G178" s="58"/>
      <c r="H178" s="58"/>
      <c r="J178" s="58"/>
    </row>
    <row r="179" ht="15.75" customHeight="1" spans="1:10">
      <c r="A179" s="58"/>
      <c r="C179" s="58"/>
      <c r="D179" s="60"/>
      <c r="E179" s="58"/>
      <c r="F179" s="58"/>
      <c r="G179" s="58"/>
      <c r="H179" s="58"/>
      <c r="J179" s="58"/>
    </row>
    <row r="180" ht="15.75" customHeight="1" spans="1:10">
      <c r="A180" s="58"/>
      <c r="C180" s="58"/>
      <c r="D180" s="60"/>
      <c r="E180" s="58"/>
      <c r="F180" s="58"/>
      <c r="G180" s="58"/>
      <c r="H180" s="58"/>
      <c r="J180" s="58"/>
    </row>
    <row r="181" ht="15.75" customHeight="1" spans="1:10">
      <c r="A181" s="58"/>
      <c r="C181" s="58"/>
      <c r="D181" s="60"/>
      <c r="E181" s="58"/>
      <c r="F181" s="58"/>
      <c r="G181" s="58"/>
      <c r="H181" s="58"/>
      <c r="J181" s="58"/>
    </row>
    <row r="182" ht="15.75" customHeight="1" spans="1:10">
      <c r="A182" s="58"/>
      <c r="C182" s="58"/>
      <c r="D182" s="60"/>
      <c r="E182" s="58"/>
      <c r="F182" s="58"/>
      <c r="G182" s="58"/>
      <c r="H182" s="58"/>
      <c r="J182" s="58"/>
    </row>
    <row r="183" ht="15.75" customHeight="1" spans="1:10">
      <c r="A183" s="58"/>
      <c r="C183" s="58"/>
      <c r="D183" s="60"/>
      <c r="E183" s="58"/>
      <c r="F183" s="58"/>
      <c r="G183" s="58"/>
      <c r="H183" s="58"/>
      <c r="J183" s="58"/>
    </row>
    <row r="184" ht="15.75" customHeight="1" spans="1:10">
      <c r="A184" s="58"/>
      <c r="C184" s="58"/>
      <c r="D184" s="60"/>
      <c r="E184" s="58"/>
      <c r="F184" s="58"/>
      <c r="G184" s="58"/>
      <c r="H184" s="58"/>
      <c r="J184" s="58"/>
    </row>
    <row r="185" ht="15.75" customHeight="1" spans="1:10">
      <c r="A185" s="58"/>
      <c r="C185" s="58"/>
      <c r="D185" s="60"/>
      <c r="E185" s="58"/>
      <c r="F185" s="58"/>
      <c r="G185" s="58"/>
      <c r="H185" s="58"/>
      <c r="J185" s="58"/>
    </row>
    <row r="186" ht="15.75" customHeight="1" spans="1:10">
      <c r="A186" s="58"/>
      <c r="C186" s="58"/>
      <c r="D186" s="60"/>
      <c r="E186" s="58"/>
      <c r="F186" s="58"/>
      <c r="G186" s="58"/>
      <c r="H186" s="58"/>
      <c r="J186" s="58"/>
    </row>
    <row r="187" ht="15.75" customHeight="1" spans="1:10">
      <c r="A187" s="58"/>
      <c r="C187" s="58"/>
      <c r="D187" s="60"/>
      <c r="E187" s="58"/>
      <c r="F187" s="58"/>
      <c r="G187" s="58"/>
      <c r="H187" s="58"/>
      <c r="J187" s="58"/>
    </row>
    <row r="188" ht="15.75" customHeight="1" spans="1:10">
      <c r="A188" s="58"/>
      <c r="C188" s="58"/>
      <c r="D188" s="60"/>
      <c r="E188" s="58"/>
      <c r="F188" s="58"/>
      <c r="G188" s="58"/>
      <c r="H188" s="58"/>
      <c r="J188" s="58"/>
    </row>
    <row r="189" ht="15.75" customHeight="1" spans="1:10">
      <c r="A189" s="58"/>
      <c r="C189" s="58"/>
      <c r="D189" s="60"/>
      <c r="E189" s="58"/>
      <c r="F189" s="58"/>
      <c r="G189" s="58"/>
      <c r="H189" s="58"/>
      <c r="J189" s="58"/>
    </row>
    <row r="190" ht="15.75" customHeight="1" spans="1:10">
      <c r="A190" s="58"/>
      <c r="C190" s="58"/>
      <c r="D190" s="60"/>
      <c r="E190" s="58"/>
      <c r="F190" s="58"/>
      <c r="G190" s="58"/>
      <c r="H190" s="58"/>
      <c r="J190" s="58"/>
    </row>
    <row r="191" ht="15.75" customHeight="1" spans="1:10">
      <c r="A191" s="58"/>
      <c r="C191" s="58"/>
      <c r="D191" s="60"/>
      <c r="E191" s="58"/>
      <c r="F191" s="58"/>
      <c r="G191" s="58"/>
      <c r="H191" s="58"/>
      <c r="J191" s="58"/>
    </row>
    <row r="192" ht="15.75" customHeight="1" spans="1:10">
      <c r="A192" s="58"/>
      <c r="C192" s="58"/>
      <c r="D192" s="60"/>
      <c r="E192" s="58"/>
      <c r="F192" s="58"/>
      <c r="G192" s="58"/>
      <c r="H192" s="58"/>
      <c r="J192" s="58"/>
    </row>
    <row r="193" ht="15.75" customHeight="1" spans="1:10">
      <c r="A193" s="58"/>
      <c r="C193" s="58"/>
      <c r="D193" s="60"/>
      <c r="E193" s="58"/>
      <c r="F193" s="58"/>
      <c r="G193" s="58"/>
      <c r="H193" s="58"/>
      <c r="J193" s="58"/>
    </row>
    <row r="194" ht="15.75" customHeight="1" spans="1:10">
      <c r="A194" s="58"/>
      <c r="C194" s="58"/>
      <c r="D194" s="60"/>
      <c r="E194" s="58"/>
      <c r="F194" s="58"/>
      <c r="G194" s="58"/>
      <c r="H194" s="58"/>
      <c r="J194" s="58"/>
    </row>
    <row r="195" ht="15.75" customHeight="1" spans="1:10">
      <c r="A195" s="58"/>
      <c r="C195" s="58"/>
      <c r="D195" s="60"/>
      <c r="E195" s="58"/>
      <c r="F195" s="58"/>
      <c r="G195" s="58"/>
      <c r="H195" s="58"/>
      <c r="J195" s="58"/>
    </row>
    <row r="196" ht="15.75" customHeight="1" spans="1:10">
      <c r="A196" s="58"/>
      <c r="C196" s="58"/>
      <c r="D196" s="60"/>
      <c r="E196" s="58"/>
      <c r="F196" s="58"/>
      <c r="G196" s="58"/>
      <c r="H196" s="58"/>
      <c r="J196" s="58"/>
    </row>
    <row r="197" ht="15.75" customHeight="1" spans="1:10">
      <c r="A197" s="58"/>
      <c r="C197" s="58"/>
      <c r="D197" s="60"/>
      <c r="E197" s="58"/>
      <c r="F197" s="58"/>
      <c r="G197" s="58"/>
      <c r="H197" s="58"/>
      <c r="J197" s="58"/>
    </row>
    <row r="198" ht="15.75" customHeight="1" spans="1:10">
      <c r="A198" s="58"/>
      <c r="C198" s="58"/>
      <c r="D198" s="60"/>
      <c r="E198" s="58"/>
      <c r="F198" s="58"/>
      <c r="G198" s="58"/>
      <c r="H198" s="58"/>
      <c r="J198" s="58"/>
    </row>
    <row r="199" ht="15.75" customHeight="1" spans="1:10">
      <c r="A199" s="58"/>
      <c r="C199" s="58"/>
      <c r="D199" s="60"/>
      <c r="E199" s="58"/>
      <c r="F199" s="58"/>
      <c r="G199" s="58"/>
      <c r="H199" s="58"/>
      <c r="J199" s="58"/>
    </row>
    <row r="200" ht="15.75" customHeight="1" spans="1:10">
      <c r="A200" s="58"/>
      <c r="C200" s="58"/>
      <c r="D200" s="60"/>
      <c r="E200" s="58"/>
      <c r="F200" s="58"/>
      <c r="G200" s="58"/>
      <c r="H200" s="58"/>
      <c r="J200" s="58"/>
    </row>
    <row r="201" ht="15.75" customHeight="1" spans="1:10">
      <c r="A201" s="58"/>
      <c r="C201" s="58"/>
      <c r="D201" s="60"/>
      <c r="E201" s="58"/>
      <c r="F201" s="58"/>
      <c r="G201" s="58"/>
      <c r="H201" s="58"/>
      <c r="J201" s="58"/>
    </row>
    <row r="202" ht="15.75" customHeight="1" spans="1:10">
      <c r="A202" s="58"/>
      <c r="C202" s="58"/>
      <c r="D202" s="60"/>
      <c r="E202" s="58"/>
      <c r="F202" s="58"/>
      <c r="G202" s="58"/>
      <c r="H202" s="58"/>
      <c r="J202" s="58"/>
    </row>
    <row r="203" ht="15.75" customHeight="1" spans="1:10">
      <c r="A203" s="58"/>
      <c r="C203" s="58"/>
      <c r="D203" s="60"/>
      <c r="E203" s="58"/>
      <c r="F203" s="58"/>
      <c r="G203" s="58"/>
      <c r="H203" s="58"/>
      <c r="J203" s="58"/>
    </row>
    <row r="204" ht="15.75" customHeight="1" spans="1:10">
      <c r="A204" s="58"/>
      <c r="C204" s="58"/>
      <c r="D204" s="60"/>
      <c r="E204" s="58"/>
      <c r="F204" s="58"/>
      <c r="G204" s="58"/>
      <c r="H204" s="58"/>
      <c r="J204" s="58"/>
    </row>
    <row r="205" ht="15.75" customHeight="1" spans="1:10">
      <c r="A205" s="58"/>
      <c r="C205" s="58"/>
      <c r="D205" s="60"/>
      <c r="E205" s="58"/>
      <c r="F205" s="58"/>
      <c r="G205" s="58"/>
      <c r="H205" s="58"/>
      <c r="J205" s="58"/>
    </row>
    <row r="206" ht="15.75" customHeight="1" spans="1:10">
      <c r="A206" s="58"/>
      <c r="C206" s="58"/>
      <c r="D206" s="60"/>
      <c r="E206" s="58"/>
      <c r="F206" s="58"/>
      <c r="G206" s="58"/>
      <c r="H206" s="58"/>
      <c r="J206" s="58"/>
    </row>
    <row r="207" ht="15.75" customHeight="1" spans="1:10">
      <c r="A207" s="58"/>
      <c r="C207" s="58"/>
      <c r="D207" s="60"/>
      <c r="E207" s="58"/>
      <c r="F207" s="58"/>
      <c r="G207" s="58"/>
      <c r="H207" s="58"/>
      <c r="J207" s="58"/>
    </row>
    <row r="208" ht="15.75" customHeight="1" spans="1:10">
      <c r="A208" s="58"/>
      <c r="C208" s="58"/>
      <c r="D208" s="60"/>
      <c r="E208" s="58"/>
      <c r="F208" s="58"/>
      <c r="G208" s="58"/>
      <c r="H208" s="58"/>
      <c r="J208" s="58"/>
    </row>
    <row r="209" ht="15.75" customHeight="1" spans="1:10">
      <c r="A209" s="58"/>
      <c r="C209" s="58"/>
      <c r="D209" s="60"/>
      <c r="E209" s="58"/>
      <c r="F209" s="58"/>
      <c r="G209" s="58"/>
      <c r="H209" s="58"/>
      <c r="J209" s="58"/>
    </row>
    <row r="210" ht="15.75" customHeight="1" spans="1:10">
      <c r="A210" s="58"/>
      <c r="C210" s="58"/>
      <c r="D210" s="60"/>
      <c r="E210" s="58"/>
      <c r="F210" s="58"/>
      <c r="G210" s="58"/>
      <c r="H210" s="58"/>
      <c r="J210" s="58"/>
    </row>
    <row r="211" ht="15.75" customHeight="1" spans="1:10">
      <c r="A211" s="58"/>
      <c r="C211" s="58"/>
      <c r="D211" s="60"/>
      <c r="E211" s="58"/>
      <c r="F211" s="58"/>
      <c r="G211" s="58"/>
      <c r="H211" s="58"/>
      <c r="J211" s="58"/>
    </row>
    <row r="212" ht="15.75" customHeight="1" spans="1:10">
      <c r="A212" s="58"/>
      <c r="C212" s="58"/>
      <c r="D212" s="60"/>
      <c r="E212" s="58"/>
      <c r="F212" s="58"/>
      <c r="G212" s="58"/>
      <c r="H212" s="58"/>
      <c r="J212" s="58"/>
    </row>
    <row r="213" ht="15.75" customHeight="1" spans="1:10">
      <c r="A213" s="58"/>
      <c r="C213" s="58"/>
      <c r="D213" s="60"/>
      <c r="E213" s="58"/>
      <c r="F213" s="58"/>
      <c r="G213" s="58"/>
      <c r="H213" s="58"/>
      <c r="J213" s="58"/>
    </row>
    <row r="214" ht="15.75" customHeight="1" spans="1:10">
      <c r="A214" s="58"/>
      <c r="C214" s="58"/>
      <c r="D214" s="60"/>
      <c r="E214" s="58"/>
      <c r="F214" s="58"/>
      <c r="G214" s="58"/>
      <c r="H214" s="58"/>
      <c r="J214" s="58"/>
    </row>
    <row r="215" ht="15.75" customHeight="1" spans="1:10">
      <c r="A215" s="58"/>
      <c r="C215" s="58"/>
      <c r="D215" s="60"/>
      <c r="E215" s="58"/>
      <c r="F215" s="58"/>
      <c r="G215" s="58"/>
      <c r="H215" s="58"/>
      <c r="J215" s="58"/>
    </row>
    <row r="216" ht="15.75" customHeight="1" spans="1:10">
      <c r="A216" s="58"/>
      <c r="C216" s="58"/>
      <c r="D216" s="60"/>
      <c r="E216" s="58"/>
      <c r="F216" s="58"/>
      <c r="G216" s="58"/>
      <c r="H216" s="58"/>
      <c r="J216" s="58"/>
    </row>
    <row r="217" ht="15.75" customHeight="1" spans="1:10">
      <c r="A217" s="58"/>
      <c r="C217" s="58"/>
      <c r="D217" s="60"/>
      <c r="E217" s="58"/>
      <c r="F217" s="58"/>
      <c r="G217" s="58"/>
      <c r="H217" s="58"/>
      <c r="J217" s="58"/>
    </row>
    <row r="218" ht="15.75" customHeight="1" spans="1:10">
      <c r="A218" s="58"/>
      <c r="C218" s="58"/>
      <c r="D218" s="60"/>
      <c r="E218" s="58"/>
      <c r="F218" s="58"/>
      <c r="G218" s="58"/>
      <c r="H218" s="58"/>
      <c r="J218" s="58"/>
    </row>
    <row r="219" ht="15.75" customHeight="1" spans="1:10">
      <c r="A219" s="58"/>
      <c r="C219" s="58"/>
      <c r="D219" s="60"/>
      <c r="E219" s="58"/>
      <c r="F219" s="58"/>
      <c r="G219" s="58"/>
      <c r="H219" s="58"/>
      <c r="J219" s="58"/>
    </row>
    <row r="220" ht="15.75" customHeight="1" spans="1:10">
      <c r="A220" s="58"/>
      <c r="C220" s="58"/>
      <c r="D220" s="60"/>
      <c r="E220" s="58"/>
      <c r="F220" s="58"/>
      <c r="G220" s="58"/>
      <c r="H220" s="58"/>
      <c r="J220" s="58"/>
    </row>
    <row r="221" ht="15.75" customHeight="1" spans="1:10">
      <c r="A221" s="58"/>
      <c r="C221" s="58"/>
      <c r="D221" s="60"/>
      <c r="E221" s="58"/>
      <c r="F221" s="58"/>
      <c r="G221" s="58"/>
      <c r="H221" s="58"/>
      <c r="J221" s="58"/>
    </row>
    <row r="222" ht="15.75" customHeight="1" spans="1:10">
      <c r="A222" s="58"/>
      <c r="C222" s="58"/>
      <c r="D222" s="60"/>
      <c r="E222" s="58"/>
      <c r="F222" s="58"/>
      <c r="G222" s="58"/>
      <c r="H222" s="58"/>
      <c r="J222" s="58"/>
    </row>
    <row r="223" ht="15.75" customHeight="1" spans="1:10">
      <c r="A223" s="58"/>
      <c r="C223" s="58"/>
      <c r="D223" s="60"/>
      <c r="E223" s="58"/>
      <c r="F223" s="58"/>
      <c r="G223" s="58"/>
      <c r="H223" s="58"/>
      <c r="J223" s="58"/>
    </row>
    <row r="224" ht="15.75" customHeight="1" spans="1:10">
      <c r="A224" s="58"/>
      <c r="C224" s="58"/>
      <c r="D224" s="60"/>
      <c r="E224" s="58"/>
      <c r="F224" s="58"/>
      <c r="G224" s="58"/>
      <c r="H224" s="58"/>
      <c r="J224" s="58"/>
    </row>
    <row r="225" ht="15.75" customHeight="1" spans="1:10">
      <c r="A225" s="58"/>
      <c r="C225" s="58"/>
      <c r="D225" s="60"/>
      <c r="E225" s="58"/>
      <c r="F225" s="58"/>
      <c r="G225" s="58"/>
      <c r="H225" s="58"/>
      <c r="J225" s="58"/>
    </row>
    <row r="226" ht="15.75" customHeight="1" spans="1:10">
      <c r="A226" s="58"/>
      <c r="C226" s="58"/>
      <c r="D226" s="60"/>
      <c r="E226" s="58"/>
      <c r="F226" s="58"/>
      <c r="G226" s="58"/>
      <c r="H226" s="58"/>
      <c r="J226" s="58"/>
    </row>
    <row r="227" ht="15.75" customHeight="1" spans="1:10">
      <c r="A227" s="58"/>
      <c r="C227" s="58"/>
      <c r="D227" s="60"/>
      <c r="E227" s="58"/>
      <c r="F227" s="58"/>
      <c r="G227" s="58"/>
      <c r="H227" s="58"/>
      <c r="J227" s="58"/>
    </row>
    <row r="228" ht="15.75" customHeight="1" spans="1:10">
      <c r="A228" s="58"/>
      <c r="C228" s="58"/>
      <c r="D228" s="60"/>
      <c r="E228" s="58"/>
      <c r="F228" s="58"/>
      <c r="G228" s="58"/>
      <c r="H228" s="58"/>
      <c r="J228" s="58"/>
    </row>
    <row r="229" ht="15.75" customHeight="1" spans="1:10">
      <c r="A229" s="58"/>
      <c r="C229" s="58"/>
      <c r="D229" s="60"/>
      <c r="E229" s="58"/>
      <c r="F229" s="58"/>
      <c r="G229" s="58"/>
      <c r="H229" s="58"/>
      <c r="J229" s="58"/>
    </row>
    <row r="230" ht="15.75" customHeight="1" spans="1:10">
      <c r="A230" s="58"/>
      <c r="C230" s="58"/>
      <c r="D230" s="60"/>
      <c r="E230" s="58"/>
      <c r="F230" s="58"/>
      <c r="G230" s="58"/>
      <c r="H230" s="58"/>
      <c r="J230" s="58"/>
    </row>
    <row r="231" ht="15.75" customHeight="1" spans="1:10">
      <c r="A231" s="58"/>
      <c r="C231" s="58"/>
      <c r="D231" s="60"/>
      <c r="E231" s="58"/>
      <c r="F231" s="58"/>
      <c r="G231" s="58"/>
      <c r="H231" s="58"/>
      <c r="J231" s="58"/>
    </row>
    <row r="232" ht="15.75" customHeight="1" spans="1:10">
      <c r="A232" s="58"/>
      <c r="C232" s="58"/>
      <c r="D232" s="60"/>
      <c r="E232" s="58"/>
      <c r="F232" s="58"/>
      <c r="G232" s="58"/>
      <c r="H232" s="58"/>
      <c r="J232" s="58"/>
    </row>
    <row r="233" ht="15.75" customHeight="1" spans="1:10">
      <c r="A233" s="58"/>
      <c r="C233" s="58"/>
      <c r="D233" s="60"/>
      <c r="E233" s="58"/>
      <c r="F233" s="58"/>
      <c r="G233" s="58"/>
      <c r="H233" s="58"/>
      <c r="J233" s="58"/>
    </row>
    <row r="234" ht="15.75" customHeight="1" spans="1:10">
      <c r="A234" s="58"/>
      <c r="C234" s="58"/>
      <c r="D234" s="60"/>
      <c r="E234" s="58"/>
      <c r="F234" s="58"/>
      <c r="G234" s="58"/>
      <c r="H234" s="58"/>
      <c r="J234" s="58"/>
    </row>
    <row r="235" ht="15.75" customHeight="1" spans="1:10">
      <c r="A235" s="58"/>
      <c r="C235" s="58"/>
      <c r="D235" s="60"/>
      <c r="E235" s="58"/>
      <c r="F235" s="58"/>
      <c r="G235" s="58"/>
      <c r="H235" s="58"/>
      <c r="J235" s="58"/>
    </row>
    <row r="236" ht="15.75" customHeight="1" spans="1:10">
      <c r="A236" s="58"/>
      <c r="C236" s="58"/>
      <c r="D236" s="60"/>
      <c r="E236" s="58"/>
      <c r="F236" s="58"/>
      <c r="G236" s="58"/>
      <c r="H236" s="58"/>
      <c r="J236" s="58"/>
    </row>
    <row r="237" ht="15.75" customHeight="1" spans="1:10">
      <c r="A237" s="58"/>
      <c r="C237" s="58"/>
      <c r="D237" s="60"/>
      <c r="E237" s="58"/>
      <c r="F237" s="58"/>
      <c r="G237" s="58"/>
      <c r="H237" s="58"/>
      <c r="J237" s="58"/>
    </row>
    <row r="238" ht="15.75" customHeight="1" spans="1:10">
      <c r="A238" s="58"/>
      <c r="C238" s="58"/>
      <c r="D238" s="60"/>
      <c r="E238" s="58"/>
      <c r="F238" s="58"/>
      <c r="G238" s="58"/>
      <c r="H238" s="58"/>
      <c r="J238" s="58"/>
    </row>
    <row r="239" ht="15.75" customHeight="1" spans="1:10">
      <c r="A239" s="58"/>
      <c r="C239" s="58"/>
      <c r="D239" s="60"/>
      <c r="E239" s="58"/>
      <c r="F239" s="58"/>
      <c r="G239" s="58"/>
      <c r="H239" s="58"/>
      <c r="J239" s="58"/>
    </row>
    <row r="240" ht="15.75" customHeight="1" spans="1:10">
      <c r="A240" s="58"/>
      <c r="C240" s="58"/>
      <c r="D240" s="60"/>
      <c r="E240" s="58"/>
      <c r="F240" s="58"/>
      <c r="G240" s="58"/>
      <c r="H240" s="58"/>
      <c r="J240" s="58"/>
    </row>
    <row r="241" ht="15.75" customHeight="1" spans="1:10">
      <c r="A241" s="58"/>
      <c r="C241" s="58"/>
      <c r="D241" s="60"/>
      <c r="E241" s="58"/>
      <c r="F241" s="58"/>
      <c r="G241" s="58"/>
      <c r="H241" s="58"/>
      <c r="J241" s="58"/>
    </row>
    <row r="242" ht="15.75" customHeight="1" spans="1:10">
      <c r="A242" s="58"/>
      <c r="C242" s="58"/>
      <c r="D242" s="60"/>
      <c r="E242" s="58"/>
      <c r="F242" s="58"/>
      <c r="G242" s="58"/>
      <c r="H242" s="58"/>
      <c r="J242" s="58"/>
    </row>
    <row r="243" ht="15.75" customHeight="1" spans="1:10">
      <c r="A243" s="58"/>
      <c r="C243" s="58"/>
      <c r="D243" s="60"/>
      <c r="E243" s="58"/>
      <c r="F243" s="58"/>
      <c r="G243" s="58"/>
      <c r="H243" s="58"/>
      <c r="J243" s="58"/>
    </row>
    <row r="244" ht="15.75" customHeight="1" spans="1:10">
      <c r="A244" s="58"/>
      <c r="C244" s="58"/>
      <c r="D244" s="60"/>
      <c r="E244" s="58"/>
      <c r="F244" s="58"/>
      <c r="G244" s="58"/>
      <c r="H244" s="58"/>
      <c r="J244" s="58"/>
    </row>
    <row r="245" ht="15.75" customHeight="1" spans="1:10">
      <c r="A245" s="58"/>
      <c r="C245" s="58"/>
      <c r="D245" s="60"/>
      <c r="E245" s="58"/>
      <c r="F245" s="58"/>
      <c r="G245" s="58"/>
      <c r="H245" s="58"/>
      <c r="J245" s="58"/>
    </row>
    <row r="246" ht="15.75" customHeight="1" spans="1:10">
      <c r="A246" s="58"/>
      <c r="C246" s="58"/>
      <c r="D246" s="60"/>
      <c r="E246" s="58"/>
      <c r="F246" s="58"/>
      <c r="G246" s="58"/>
      <c r="H246" s="58"/>
      <c r="J246" s="58"/>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1:N1"/>
    <mergeCell ref="A2:N2"/>
    <mergeCell ref="I4:K4"/>
    <mergeCell ref="B23:C23"/>
    <mergeCell ref="B32:N32"/>
    <mergeCell ref="A4:A5"/>
    <mergeCell ref="B4:B5"/>
    <mergeCell ref="C4:C5"/>
    <mergeCell ref="D4:D5"/>
    <mergeCell ref="E4:E5"/>
    <mergeCell ref="F4:F5"/>
    <mergeCell ref="G4:G5"/>
    <mergeCell ref="H4:H5"/>
    <mergeCell ref="L4:L5"/>
    <mergeCell ref="M4:M5"/>
    <mergeCell ref="N4:N5"/>
  </mergeCells>
  <pageMargins left="0.7" right="0.7" top="0.75" bottom="0.75" header="0" footer="0"/>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00"/>
  <sheetViews>
    <sheetView topLeftCell="A64" workbookViewId="0">
      <selection activeCell="E78" sqref="E78"/>
    </sheetView>
  </sheetViews>
  <sheetFormatPr defaultColWidth="14.4272727272727" defaultRowHeight="15" customHeight="1"/>
  <cols>
    <col min="1" max="1" width="10" customWidth="1"/>
    <col min="2" max="2" width="110" customWidth="1"/>
    <col min="3" max="3" width="13" customWidth="1"/>
    <col min="4" max="23" width="8.70909090909091" customWidth="1"/>
  </cols>
  <sheetData>
    <row r="1" ht="14.25" customHeight="1" spans="1:1">
      <c r="A1" s="1" t="s">
        <v>435</v>
      </c>
    </row>
    <row r="2" customHeight="1" spans="1:1">
      <c r="A2" s="2" t="s">
        <v>873</v>
      </c>
    </row>
    <row r="3" ht="14.25" customHeight="1" spans="1:2">
      <c r="A3" s="3"/>
      <c r="B3" s="3"/>
    </row>
    <row r="4" ht="21.75" customHeight="1" spans="1:3">
      <c r="A4" s="4" t="s">
        <v>2</v>
      </c>
      <c r="B4" s="4" t="s">
        <v>3</v>
      </c>
      <c r="C4" s="5" t="s">
        <v>874</v>
      </c>
    </row>
    <row r="5" ht="21.75" customHeight="1" spans="1:3">
      <c r="A5" s="6"/>
      <c r="B5" s="6"/>
      <c r="C5" s="6"/>
    </row>
    <row r="6" ht="20.25" customHeight="1" spans="1:3">
      <c r="A6" s="7" t="s">
        <v>875</v>
      </c>
      <c r="B6" s="8"/>
      <c r="C6" s="9">
        <f>(C7+C14)/2</f>
        <v>85.2334991240868</v>
      </c>
    </row>
    <row r="7" ht="14.25" customHeight="1" spans="1:3">
      <c r="A7" s="10" t="s">
        <v>876</v>
      </c>
      <c r="B7" s="8"/>
      <c r="C7" s="11">
        <f>'Instrumen Admen 24'!H49</f>
        <v>90.375</v>
      </c>
    </row>
    <row r="8" ht="14.25" customHeight="1" spans="1:3">
      <c r="A8" s="12">
        <v>1</v>
      </c>
      <c r="B8" s="406" t="s">
        <v>877</v>
      </c>
      <c r="C8" s="13">
        <f>(C9+C10+C11+C12+C13)/5</f>
        <v>90.375</v>
      </c>
    </row>
    <row r="9" ht="14.25" customHeight="1" spans="1:3">
      <c r="A9" s="14" t="s">
        <v>878</v>
      </c>
      <c r="B9" s="15" t="s">
        <v>879</v>
      </c>
      <c r="C9" s="13">
        <f>'Instrumen Admen 24'!H25</f>
        <v>86.875</v>
      </c>
    </row>
    <row r="10" customHeight="1" spans="1:3">
      <c r="A10" s="16" t="s">
        <v>880</v>
      </c>
      <c r="B10" s="16" t="s">
        <v>881</v>
      </c>
      <c r="C10" s="13">
        <f>'Instrumen Admen 24'!H32</f>
        <v>100</v>
      </c>
    </row>
    <row r="11" customHeight="1" spans="1:3">
      <c r="A11" s="16" t="s">
        <v>882</v>
      </c>
      <c r="B11" s="16" t="s">
        <v>883</v>
      </c>
      <c r="C11" s="13">
        <f>'Instrumen Admen 24'!H36</f>
        <v>85</v>
      </c>
    </row>
    <row r="12" customHeight="1" spans="1:3">
      <c r="A12" s="16" t="s">
        <v>884</v>
      </c>
      <c r="B12" s="16" t="s">
        <v>885</v>
      </c>
      <c r="C12" s="13">
        <f>'Instrumen Admen 24'!H41</f>
        <v>80</v>
      </c>
    </row>
    <row r="13" customHeight="1" spans="1:3">
      <c r="A13" s="17" t="s">
        <v>886</v>
      </c>
      <c r="B13" s="17" t="s">
        <v>887</v>
      </c>
      <c r="C13" s="13">
        <f>'Instrumen Admen 24'!$H$47</f>
        <v>100</v>
      </c>
    </row>
    <row r="14" customHeight="1" spans="1:3">
      <c r="A14" s="18" t="s">
        <v>888</v>
      </c>
      <c r="B14" s="8"/>
      <c r="C14" s="11">
        <f>(C15+C55+C63+C73)/4</f>
        <v>80.0919982481737</v>
      </c>
    </row>
    <row r="15" ht="14.25" customHeight="1" spans="1:3">
      <c r="A15" s="19" t="s">
        <v>230</v>
      </c>
      <c r="B15" s="20"/>
      <c r="C15" s="21">
        <f>(C16+C23+C29+C36+C40+C54)/6</f>
        <v>73.3886067727497</v>
      </c>
    </row>
    <row r="16" ht="14.25" customHeight="1" spans="1:3">
      <c r="A16" s="19" t="s">
        <v>889</v>
      </c>
      <c r="B16" s="20"/>
      <c r="C16" s="21">
        <f>'Instrumen UKM Esensial &amp; Perkes'!L9</f>
        <v>84.2753407565853</v>
      </c>
    </row>
    <row r="17" ht="14.25" customHeight="1" spans="1:3">
      <c r="A17" s="19" t="s">
        <v>890</v>
      </c>
      <c r="B17" s="19" t="s">
        <v>891</v>
      </c>
      <c r="C17" s="21">
        <f>'Instrumen UKM Esensial &amp; Perkes'!K10</f>
        <v>78.4140905719614</v>
      </c>
    </row>
    <row r="18" ht="14.25" customHeight="1" spans="1:3">
      <c r="A18" s="22" t="s">
        <v>892</v>
      </c>
      <c r="B18" s="22" t="s">
        <v>893</v>
      </c>
      <c r="C18" s="21">
        <f>'Instrumen UKM Esensial &amp; Perkes'!K14</f>
        <v>97.1338298352516</v>
      </c>
    </row>
    <row r="19" ht="14.25" customHeight="1" spans="1:3">
      <c r="A19" s="22" t="s">
        <v>894</v>
      </c>
      <c r="B19" s="22" t="s">
        <v>895</v>
      </c>
      <c r="C19" s="21">
        <f>'Instrumen UKM Esensial &amp; Perkes'!K18</f>
        <v>75</v>
      </c>
    </row>
    <row r="20" ht="14.25" customHeight="1" spans="1:3">
      <c r="A20" s="23" t="s">
        <v>896</v>
      </c>
      <c r="B20" s="23" t="s">
        <v>897</v>
      </c>
      <c r="C20" s="21">
        <f>'Instrumen UKM Esensial &amp; Perkes'!K22</f>
        <v>55.1041241322989</v>
      </c>
    </row>
    <row r="21" ht="14.25" customHeight="1" spans="1:3">
      <c r="A21" s="22" t="s">
        <v>898</v>
      </c>
      <c r="B21" s="22" t="s">
        <v>899</v>
      </c>
      <c r="C21" s="21">
        <f>'Instrumen UKM Esensial &amp; Perkes'!K27</f>
        <v>100</v>
      </c>
    </row>
    <row r="22" ht="17.25" customHeight="1" spans="1:3">
      <c r="A22" s="22" t="s">
        <v>900</v>
      </c>
      <c r="B22" s="22" t="s">
        <v>901</v>
      </c>
      <c r="C22" s="21">
        <f>'Instrumen UKM Esensial &amp; Perkes'!K31</f>
        <v>100</v>
      </c>
    </row>
    <row r="23" ht="14.25" customHeight="1" spans="1:3">
      <c r="A23" s="23" t="s">
        <v>302</v>
      </c>
      <c r="B23" s="24"/>
      <c r="C23" s="25">
        <f>'Instrumen UKM Esensial &amp; Perkes'!L34</f>
        <v>88.3164983164983</v>
      </c>
    </row>
    <row r="24" ht="14.25" customHeight="1" spans="1:3">
      <c r="A24" s="22" t="s">
        <v>902</v>
      </c>
      <c r="B24" s="22" t="s">
        <v>903</v>
      </c>
      <c r="C24" s="21">
        <f>'Instrumen UKM Esensial &amp; Perkes'!K35</f>
        <v>100</v>
      </c>
    </row>
    <row r="25" customHeight="1" spans="1:3">
      <c r="A25" s="26" t="s">
        <v>904</v>
      </c>
      <c r="B25" s="26" t="s">
        <v>905</v>
      </c>
      <c r="C25" s="21">
        <f>'Instrumen UKM Esensial &amp; Perkes'!K40</f>
        <v>87.037037037037</v>
      </c>
    </row>
    <row r="26" customHeight="1" spans="1:3">
      <c r="A26" s="26" t="s">
        <v>906</v>
      </c>
      <c r="B26" s="26" t="s">
        <v>907</v>
      </c>
      <c r="C26" s="21">
        <f>'Instrumen UKM Esensial &amp; Perkes'!K43</f>
        <v>87.8787878787879</v>
      </c>
    </row>
    <row r="27" ht="14.25" customHeight="1" spans="1:3">
      <c r="A27" s="22" t="s">
        <v>908</v>
      </c>
      <c r="B27" s="22" t="s">
        <v>909</v>
      </c>
      <c r="C27" s="21">
        <f>'Instrumen UKM Esensial &amp; Perkes'!K46</f>
        <v>100</v>
      </c>
    </row>
    <row r="28" ht="18" customHeight="1" spans="1:3">
      <c r="A28" s="26" t="s">
        <v>910</v>
      </c>
      <c r="B28" s="26" t="s">
        <v>911</v>
      </c>
      <c r="C28" s="21">
        <f>'Instrumen UKM Esensial &amp; Perkes'!K50</f>
        <v>66.6666666666667</v>
      </c>
    </row>
    <row r="29" ht="18.75" customHeight="1" spans="1:3">
      <c r="A29" s="385" t="s">
        <v>912</v>
      </c>
      <c r="B29" s="28"/>
      <c r="C29" s="25">
        <f>'Instrumen UKM Esensial &amp; Perkes'!L54</f>
        <v>60.0692514714711</v>
      </c>
    </row>
    <row r="30" ht="18.75" customHeight="1" spans="1:3">
      <c r="A30" s="22" t="s">
        <v>913</v>
      </c>
      <c r="B30" s="22" t="s">
        <v>914</v>
      </c>
      <c r="C30" s="21">
        <f>'Instrumen UKM Esensial &amp; Perkes'!K55</f>
        <v>47.4059104871462</v>
      </c>
    </row>
    <row r="31" ht="14.25" customHeight="1" spans="1:3">
      <c r="A31" s="22" t="s">
        <v>915</v>
      </c>
      <c r="B31" s="22" t="s">
        <v>916</v>
      </c>
      <c r="C31" s="21">
        <f>'Instrumen UKM Esensial &amp; Perkes'!K61</f>
        <v>51.1713301959047</v>
      </c>
    </row>
    <row r="32" ht="14.25" customHeight="1" spans="1:3">
      <c r="A32" s="22" t="s">
        <v>917</v>
      </c>
      <c r="B32" s="22" t="s">
        <v>918</v>
      </c>
      <c r="C32" s="21">
        <f>'Instrumen UKM Esensial &amp; Perkes'!K66</f>
        <v>51.7106094571992</v>
      </c>
    </row>
    <row r="33" ht="14.25" customHeight="1" spans="1:3">
      <c r="A33" s="22" t="s">
        <v>919</v>
      </c>
      <c r="B33" s="22" t="s">
        <v>920</v>
      </c>
      <c r="C33" s="21">
        <f>'Instrumen UKM Esensial &amp; Perkes'!K69</f>
        <v>97.7777777777778</v>
      </c>
    </row>
    <row r="34" customHeight="1" spans="1:3">
      <c r="A34" s="26" t="s">
        <v>921</v>
      </c>
      <c r="B34" s="26" t="s">
        <v>922</v>
      </c>
      <c r="C34" s="21">
        <f>'Instrumen UKM Esensial &amp; Perkes'!K75</f>
        <v>70.2152165328419</v>
      </c>
    </row>
    <row r="35" customHeight="1" spans="1:3">
      <c r="A35" s="26" t="s">
        <v>923</v>
      </c>
      <c r="B35" s="26" t="s">
        <v>924</v>
      </c>
      <c r="C35" s="21">
        <f>'Instrumen UKM Esensial &amp; Perkes'!K78</f>
        <v>42.1346643779568</v>
      </c>
    </row>
    <row r="36" ht="14.25" customHeight="1" spans="1:3">
      <c r="A36" s="23" t="s">
        <v>433</v>
      </c>
      <c r="B36" s="24"/>
      <c r="C36" s="25">
        <f>'Instrumen UKM Esensial &amp; Perkes'!L86</f>
        <v>84.9705388380211</v>
      </c>
    </row>
    <row r="37" ht="14.25" customHeight="1" spans="1:3">
      <c r="A37" s="22" t="s">
        <v>925</v>
      </c>
      <c r="B37" s="22" t="s">
        <v>926</v>
      </c>
      <c r="C37" s="21">
        <f>'Instrumen UKM Esensial &amp; Perkes'!K87</f>
        <v>100</v>
      </c>
    </row>
    <row r="38" ht="14.25" customHeight="1" spans="1:3">
      <c r="A38" s="22" t="s">
        <v>927</v>
      </c>
      <c r="B38" s="22" t="s">
        <v>928</v>
      </c>
      <c r="C38" s="21">
        <f>'Instrumen UKM Esensial &amp; Perkes'!K91</f>
        <v>86.945564516129</v>
      </c>
    </row>
    <row r="39" ht="14.25" customHeight="1" spans="1:3">
      <c r="A39" s="22" t="s">
        <v>929</v>
      </c>
      <c r="B39" s="22" t="s">
        <v>930</v>
      </c>
      <c r="C39" s="21">
        <f>'Instrumen UKM Esensial &amp; Perkes'!K96</f>
        <v>67.9660519979343</v>
      </c>
    </row>
    <row r="40" ht="18" customHeight="1" spans="1:3">
      <c r="A40" s="387" t="s">
        <v>931</v>
      </c>
      <c r="B40" s="8"/>
      <c r="C40" s="25">
        <f>'Instrumen UKM Esensial &amp; Perkes'!L102</f>
        <v>47.1418610707721</v>
      </c>
    </row>
    <row r="41" ht="14.25" customHeight="1" spans="1:3">
      <c r="A41" s="22" t="s">
        <v>932</v>
      </c>
      <c r="B41" s="22" t="s">
        <v>933</v>
      </c>
      <c r="C41" s="21">
        <f>'Instrumen UKM Esensial &amp; Perkes'!K103</f>
        <v>76.8888888888889</v>
      </c>
    </row>
    <row r="42" ht="14.25" customHeight="1" spans="1:3">
      <c r="A42" s="22" t="s">
        <v>934</v>
      </c>
      <c r="B42" s="22" t="s">
        <v>935</v>
      </c>
      <c r="C42" s="21">
        <f>'Instrumen UKM Esensial &amp; Perkes'!K107</f>
        <v>100</v>
      </c>
    </row>
    <row r="43" ht="14.25" customHeight="1" spans="1:3">
      <c r="A43" s="22" t="s">
        <v>936</v>
      </c>
      <c r="B43" s="22" t="s">
        <v>937</v>
      </c>
      <c r="C43" s="21">
        <f>'Instrumen UKM Esensial &amp; Perkes'!K110</f>
        <v>53.5136724492796</v>
      </c>
    </row>
    <row r="44" ht="14.25" customHeight="1" spans="1:3">
      <c r="A44" s="22" t="s">
        <v>938</v>
      </c>
      <c r="B44" s="22" t="s">
        <v>939</v>
      </c>
      <c r="C44" s="21">
        <f>'Instrumen UKM Esensial &amp; Perkes'!K113</f>
        <v>25</v>
      </c>
    </row>
    <row r="45" ht="14.25" customHeight="1" spans="1:3">
      <c r="A45" s="22" t="s">
        <v>940</v>
      </c>
      <c r="B45" s="22" t="s">
        <v>941</v>
      </c>
      <c r="C45" s="21">
        <f>'Instrumen UKM Esensial &amp; Perkes'!K120</f>
        <v>29.723884963088</v>
      </c>
    </row>
    <row r="46" ht="18" customHeight="1" spans="1:3">
      <c r="A46" s="22" t="s">
        <v>942</v>
      </c>
      <c r="B46" s="22" t="s">
        <v>943</v>
      </c>
      <c r="C46" s="21">
        <f>'Instrumen UKM Esensial &amp; Perkes'!K125</f>
        <v>41.7666666666667</v>
      </c>
    </row>
    <row r="47" ht="14.25" customHeight="1" spans="1:3">
      <c r="A47" s="22" t="s">
        <v>944</v>
      </c>
      <c r="B47" s="22" t="s">
        <v>945</v>
      </c>
      <c r="C47" s="21">
        <f>'Instrumen UKM Esensial &amp; Perkes'!K128</f>
        <v>95</v>
      </c>
    </row>
    <row r="48" ht="14.25" customHeight="1" spans="1:3">
      <c r="A48" s="22" t="s">
        <v>946</v>
      </c>
      <c r="B48" s="22" t="s">
        <v>947</v>
      </c>
      <c r="C48" s="21">
        <f>'Instrumen UKM Esensial &amp; Perkes'!K131</f>
        <v>0</v>
      </c>
    </row>
    <row r="49" ht="14.25" customHeight="1" spans="1:3">
      <c r="A49" s="22" t="s">
        <v>948</v>
      </c>
      <c r="B49" s="22" t="s">
        <v>949</v>
      </c>
      <c r="C49" s="21">
        <f>'Instrumen UKM Esensial &amp; Perkes'!K136</f>
        <v>0</v>
      </c>
    </row>
    <row r="50" ht="14.25" customHeight="1" spans="1:3">
      <c r="A50" s="22" t="s">
        <v>950</v>
      </c>
      <c r="B50" s="22" t="s">
        <v>951</v>
      </c>
      <c r="C50" s="21">
        <f>'Instrumen UKM Esensial &amp; Perkes'!K139</f>
        <v>75.5578093306288</v>
      </c>
    </row>
    <row r="51" ht="14.25" customHeight="1" spans="1:3">
      <c r="A51" s="22" t="s">
        <v>952</v>
      </c>
      <c r="B51" s="22" t="s">
        <v>953</v>
      </c>
      <c r="C51" s="21">
        <f>'Instrumen UKM Esensial &amp; Perkes'!K149</f>
        <v>53.3468422830125</v>
      </c>
    </row>
    <row r="52" ht="14.25" customHeight="1" spans="1:3">
      <c r="A52" s="22" t="s">
        <v>954</v>
      </c>
      <c r="B52" s="22" t="s">
        <v>955</v>
      </c>
      <c r="C52" s="21">
        <f>'Instrumen UKM Esensial &amp; Perkes'!K156</f>
        <v>48.0345771280349</v>
      </c>
    </row>
    <row r="53" ht="14.25" customHeight="1" spans="1:3">
      <c r="A53" s="23" t="s">
        <v>641</v>
      </c>
      <c r="B53" s="23"/>
      <c r="C53" s="21">
        <f>'Instrumen UKM Esensial &amp; Perkes'!K180</f>
        <v>14.0118522104374</v>
      </c>
    </row>
    <row r="54" ht="16.5" customHeight="1" spans="1:3">
      <c r="A54" s="30" t="s">
        <v>650</v>
      </c>
      <c r="B54" s="8"/>
      <c r="C54" s="25">
        <f>'Instrumen UKM Esensial &amp; Perkes'!L185</f>
        <v>75.5581501831502</v>
      </c>
    </row>
    <row r="55" ht="18.75" customHeight="1" spans="1:3">
      <c r="A55" s="31" t="s">
        <v>956</v>
      </c>
      <c r="B55" s="8"/>
      <c r="C55" s="32">
        <f>'Instrumen UKM Pengembangan'!L7</f>
        <v>71.4819830928251</v>
      </c>
    </row>
    <row r="56" customHeight="1" spans="1:3">
      <c r="A56" s="26" t="s">
        <v>957</v>
      </c>
      <c r="B56" s="26" t="s">
        <v>958</v>
      </c>
      <c r="C56" s="21">
        <f>'Instrumen UKM Pengembangan'!L8</f>
        <v>29.4444444444444</v>
      </c>
    </row>
    <row r="57" ht="17.25" customHeight="1" spans="1:3">
      <c r="A57" s="26" t="s">
        <v>959</v>
      </c>
      <c r="B57" s="26" t="s">
        <v>960</v>
      </c>
      <c r="C57" s="21">
        <f>'Instrumen UKM Pengembangan'!L11</f>
        <v>24.390243902439</v>
      </c>
    </row>
    <row r="58" ht="16.5" customHeight="1" spans="1:3">
      <c r="A58" s="26" t="s">
        <v>961</v>
      </c>
      <c r="B58" s="26" t="s">
        <v>962</v>
      </c>
      <c r="C58" s="21">
        <f>'Instrumen UKM Pengembangan'!L13</f>
        <v>100</v>
      </c>
    </row>
    <row r="59" ht="14.25" customHeight="1" spans="1:3">
      <c r="A59" s="26" t="s">
        <v>963</v>
      </c>
      <c r="B59" s="26" t="s">
        <v>964</v>
      </c>
      <c r="C59" s="21">
        <f>'Instrumen UKM Pengembangan'!L15</f>
        <v>100</v>
      </c>
    </row>
    <row r="60" customHeight="1" spans="1:3">
      <c r="A60" s="26" t="s">
        <v>965</v>
      </c>
      <c r="B60" s="26" t="s">
        <v>966</v>
      </c>
      <c r="C60" s="21">
        <f>'Instrumen UKM Pengembangan'!L21</f>
        <v>84.0391933028919</v>
      </c>
    </row>
    <row r="61" customHeight="1" spans="1:3">
      <c r="A61" s="26" t="s">
        <v>967</v>
      </c>
      <c r="B61" s="26" t="s">
        <v>968</v>
      </c>
      <c r="C61" s="21">
        <f>'Instrumen UKM Pengembangan'!L26</f>
        <v>100</v>
      </c>
    </row>
    <row r="62" ht="14.25" customHeight="1" spans="1:3">
      <c r="A62" s="33" t="s">
        <v>969</v>
      </c>
      <c r="B62" s="33" t="s">
        <v>970</v>
      </c>
      <c r="C62" s="21">
        <f>'Instrumen UKM Pengembangan'!L30</f>
        <v>62.5</v>
      </c>
    </row>
    <row r="63" ht="14.25" customHeight="1" spans="1:3">
      <c r="A63" s="34" t="s">
        <v>971</v>
      </c>
      <c r="B63" s="34"/>
      <c r="C63" s="32">
        <f>'Instrumen UKP'!K7</f>
        <v>81.0807364604533</v>
      </c>
    </row>
    <row r="64" customHeight="1" spans="1:3">
      <c r="A64" s="17" t="s">
        <v>972</v>
      </c>
      <c r="B64" s="17" t="s">
        <v>973</v>
      </c>
      <c r="C64" s="21">
        <f>'Instrumen UKP'!K8</f>
        <v>100</v>
      </c>
    </row>
    <row r="65" customHeight="1" spans="1:3">
      <c r="A65" s="26" t="s">
        <v>974</v>
      </c>
      <c r="B65" s="17" t="s">
        <v>975</v>
      </c>
      <c r="C65" s="21">
        <f>'Instrumen UKP'!K12</f>
        <v>60.1909253077589</v>
      </c>
    </row>
    <row r="66" customHeight="1" spans="1:3">
      <c r="A66" s="23" t="s">
        <v>976</v>
      </c>
      <c r="B66" s="17" t="s">
        <v>977</v>
      </c>
      <c r="C66" s="21">
        <f>'Instrumen UKP'!K15</f>
        <v>40.4466654327843</v>
      </c>
    </row>
    <row r="67" customHeight="1" spans="1:3">
      <c r="A67" s="23" t="s">
        <v>978</v>
      </c>
      <c r="B67" s="17" t="s">
        <v>979</v>
      </c>
      <c r="C67" s="21">
        <f>'Instrumen UKP'!K18</f>
        <v>100</v>
      </c>
    </row>
    <row r="68" customHeight="1" spans="1:3">
      <c r="A68" s="23" t="s">
        <v>980</v>
      </c>
      <c r="B68" s="17" t="s">
        <v>981</v>
      </c>
      <c r="C68" s="21">
        <f>'Instrumen UKP'!K21</f>
        <v>94.8031727379554</v>
      </c>
    </row>
    <row r="69" customHeight="1" spans="1:3">
      <c r="A69" s="26" t="s">
        <v>982</v>
      </c>
      <c r="B69" s="26" t="s">
        <v>983</v>
      </c>
      <c r="C69" s="21">
        <f>'Instrumen UKP'!K23</f>
        <v>53.2051282051282</v>
      </c>
    </row>
    <row r="70" ht="14.25" customHeight="1" spans="1:3">
      <c r="A70" s="23" t="s">
        <v>984</v>
      </c>
      <c r="B70" s="22" t="s">
        <v>985</v>
      </c>
      <c r="C70" s="21">
        <f>'Instrumen UKP'!K25</f>
        <v>100</v>
      </c>
    </row>
    <row r="71" customHeight="1" spans="1:3">
      <c r="A71" s="407" t="s">
        <v>986</v>
      </c>
      <c r="B71" s="407" t="s">
        <v>987</v>
      </c>
      <c r="C71" s="21">
        <f>'Instrumen UKP'!K36</f>
        <v>100</v>
      </c>
    </row>
    <row r="72" customHeight="1" spans="1:3">
      <c r="A72" s="26" t="s">
        <v>988</v>
      </c>
      <c r="B72" s="26" t="s">
        <v>989</v>
      </c>
      <c r="C72" s="21">
        <f>'Instrumen UKP'!K40</f>
        <v>0</v>
      </c>
    </row>
    <row r="73" customHeight="1" spans="1:3">
      <c r="A73" s="30" t="s">
        <v>990</v>
      </c>
      <c r="B73" s="8"/>
      <c r="C73" s="32">
        <f>'Instrumen Mutu'!K7</f>
        <v>94.4166666666667</v>
      </c>
    </row>
    <row r="74" ht="17.25" customHeight="1" spans="1:24">
      <c r="A74" s="408" t="s">
        <v>834</v>
      </c>
      <c r="B74" s="28" t="s">
        <v>991</v>
      </c>
      <c r="C74" s="36">
        <f>'Instrumen Mutu'!K8</f>
        <v>83.25</v>
      </c>
      <c r="D74" s="37"/>
      <c r="E74" s="37"/>
      <c r="F74" s="37"/>
      <c r="G74" s="37"/>
      <c r="H74" s="37"/>
      <c r="I74" s="37"/>
      <c r="J74" s="37"/>
      <c r="K74" s="37"/>
      <c r="L74" s="37"/>
      <c r="M74" s="37"/>
      <c r="N74" s="37"/>
      <c r="O74" s="37"/>
      <c r="P74" s="37"/>
      <c r="Q74" s="37"/>
      <c r="R74" s="37"/>
      <c r="S74" s="37"/>
      <c r="T74" s="37"/>
      <c r="U74" s="37"/>
      <c r="V74" s="37"/>
      <c r="W74" s="37"/>
      <c r="X74" s="37"/>
    </row>
    <row r="75" ht="18" customHeight="1" spans="1:24">
      <c r="A75" s="408" t="s">
        <v>853</v>
      </c>
      <c r="B75" s="28" t="s">
        <v>992</v>
      </c>
      <c r="C75" s="36">
        <f>'Instrumen Mutu'!K15</f>
        <v>100</v>
      </c>
      <c r="D75" s="37"/>
      <c r="E75" s="37"/>
      <c r="F75" s="37"/>
      <c r="G75" s="37"/>
      <c r="H75" s="37"/>
      <c r="I75" s="37"/>
      <c r="J75" s="37"/>
      <c r="K75" s="37"/>
      <c r="L75" s="37"/>
      <c r="M75" s="37"/>
      <c r="N75" s="37"/>
      <c r="O75" s="37"/>
      <c r="P75" s="37"/>
      <c r="Q75" s="37"/>
      <c r="R75" s="37"/>
      <c r="S75" s="37"/>
      <c r="T75" s="37"/>
      <c r="U75" s="37"/>
      <c r="V75" s="37"/>
      <c r="W75" s="37"/>
      <c r="X75" s="37"/>
    </row>
    <row r="76" ht="18" customHeight="1" spans="1:24">
      <c r="A76" s="408" t="s">
        <v>860</v>
      </c>
      <c r="B76" s="28" t="s">
        <v>993</v>
      </c>
      <c r="C76" s="36">
        <f>'Instrumen Mutu'!K20</f>
        <v>100</v>
      </c>
      <c r="D76" s="37"/>
      <c r="E76" s="37"/>
      <c r="F76" s="37"/>
      <c r="G76" s="37"/>
      <c r="H76" s="37"/>
      <c r="I76" s="37"/>
      <c r="J76" s="37"/>
      <c r="K76" s="37"/>
      <c r="L76" s="37"/>
      <c r="M76" s="37"/>
      <c r="N76" s="37"/>
      <c r="O76" s="37"/>
      <c r="P76" s="37"/>
      <c r="Q76" s="37"/>
      <c r="R76" s="37"/>
      <c r="S76" s="37"/>
      <c r="T76" s="37"/>
      <c r="U76" s="37"/>
      <c r="V76" s="37"/>
      <c r="W76" s="37"/>
      <c r="X76" s="37"/>
    </row>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2:B2"/>
    <mergeCell ref="A6:B6"/>
    <mergeCell ref="A7:B7"/>
    <mergeCell ref="A14:B14"/>
    <mergeCell ref="A40:B40"/>
    <mergeCell ref="A54:B54"/>
    <mergeCell ref="A55:B55"/>
    <mergeCell ref="A73:B73"/>
    <mergeCell ref="A4:A5"/>
    <mergeCell ref="B4:B5"/>
    <mergeCell ref="C4:C5"/>
  </mergeCells>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Instrumen Admen 24</vt:lpstr>
      <vt:lpstr>Instrumen UKM Esensial &amp; Perkes</vt:lpstr>
      <vt:lpstr>Instrumen UKM Pengembangan</vt:lpstr>
      <vt:lpstr>Instrumen UKP</vt:lpstr>
      <vt:lpstr>Instrumen Mutu</vt:lpstr>
      <vt:lpstr>REKAP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Thinkpad</cp:lastModifiedBy>
  <dcterms:created xsi:type="dcterms:W3CDTF">2025-01-23T00:54:06Z</dcterms:created>
  <dcterms:modified xsi:type="dcterms:W3CDTF">2025-01-23T00:54:30Z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67448FB7D87F440FAF05E95906EE63FA_13</vt:lpwstr>
  </property>
  <property fmtid="{D5CDD505-2E9C-101B-9397-08002B2CF9AE}" pid="3" name="KSOProductBuildVer">
    <vt:lpwstr>1033-12.2.0.19805</vt:lpwstr>
  </property>
</Properties>
</file>