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78A89FFC-08B7-42E6-9AB1-8EAF78A356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kr. Jantung" sheetId="15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U27" i="15"/>
  <c r="T27" i="15"/>
  <c r="S27" i="15"/>
  <c r="R27" i="15"/>
  <c r="R28" i="15" s="1"/>
  <c r="Q27" i="15"/>
  <c r="P27" i="15"/>
  <c r="P28" i="15" s="1"/>
  <c r="O27" i="15"/>
  <c r="O28" i="15" s="1"/>
  <c r="N27" i="15"/>
  <c r="N28" i="15" s="1"/>
  <c r="M27" i="15"/>
  <c r="L27" i="15"/>
  <c r="K27" i="15"/>
  <c r="I27" i="15"/>
  <c r="H27" i="15"/>
  <c r="F27" i="15"/>
  <c r="F28" i="15" s="1"/>
  <c r="E27" i="15"/>
  <c r="E28" i="15" s="1"/>
  <c r="AD26" i="15"/>
  <c r="AD27" i="15" s="1"/>
  <c r="AC26" i="15"/>
  <c r="AB26" i="15"/>
  <c r="AB27" i="15" s="1"/>
  <c r="AA26" i="15"/>
  <c r="Z26" i="15"/>
  <c r="Y26" i="15"/>
  <c r="X26" i="15"/>
  <c r="X27" i="15" s="1"/>
  <c r="X28" i="15" s="1"/>
  <c r="W26" i="15"/>
  <c r="W27" i="15" s="1"/>
  <c r="V26" i="15"/>
  <c r="V27" i="15" s="1"/>
  <c r="AD25" i="15"/>
  <c r="AC25" i="15"/>
  <c r="AB25" i="15"/>
  <c r="AA25" i="15"/>
  <c r="Z25" i="15"/>
  <c r="Y25" i="15"/>
  <c r="X25" i="15"/>
  <c r="W25" i="15"/>
  <c r="V25" i="15"/>
  <c r="AD24" i="15"/>
  <c r="AC24" i="15"/>
  <c r="AC27" i="15" s="1"/>
  <c r="AB24" i="15"/>
  <c r="AA24" i="15"/>
  <c r="AA27" i="15" s="1"/>
  <c r="Z24" i="15"/>
  <c r="Z27" i="15" s="1"/>
  <c r="Z28" i="15" s="1"/>
  <c r="Y24" i="15"/>
  <c r="X24" i="15"/>
  <c r="W24" i="15"/>
  <c r="V24" i="15"/>
  <c r="Y23" i="15"/>
  <c r="U23" i="15"/>
  <c r="T23" i="15"/>
  <c r="T28" i="15" s="1"/>
  <c r="S23" i="15"/>
  <c r="S28" i="15" s="1"/>
  <c r="R23" i="15"/>
  <c r="Q23" i="15"/>
  <c r="P23" i="15"/>
  <c r="O23" i="15"/>
  <c r="N23" i="15"/>
  <c r="M23" i="15"/>
  <c r="L23" i="15"/>
  <c r="L28" i="15" s="1"/>
  <c r="K23" i="15"/>
  <c r="K28" i="15" s="1"/>
  <c r="I23" i="15"/>
  <c r="I28" i="15" s="1"/>
  <c r="H23" i="15"/>
  <c r="F23" i="15"/>
  <c r="E23" i="15"/>
  <c r="AD22" i="15"/>
  <c r="AC22" i="15"/>
  <c r="AB22" i="15"/>
  <c r="AA22" i="15"/>
  <c r="Z22" i="15"/>
  <c r="Y22" i="15"/>
  <c r="X22" i="15"/>
  <c r="W22" i="15"/>
  <c r="W23" i="15" s="1"/>
  <c r="V22" i="15"/>
  <c r="AD21" i="15"/>
  <c r="AC21" i="15"/>
  <c r="AB21" i="15"/>
  <c r="AB23" i="15" s="1"/>
  <c r="AB28" i="15" s="1"/>
  <c r="AA21" i="15"/>
  <c r="Z21" i="15"/>
  <c r="Z23" i="15" s="1"/>
  <c r="Y21" i="15"/>
  <c r="X21" i="15"/>
  <c r="W21" i="15"/>
  <c r="V21" i="15"/>
  <c r="AD20" i="15"/>
  <c r="AD23" i="15" s="1"/>
  <c r="AC20" i="15"/>
  <c r="AC23" i="15" s="1"/>
  <c r="AC28" i="15" s="1"/>
  <c r="AB20" i="15"/>
  <c r="AA20" i="15"/>
  <c r="Z20" i="15"/>
  <c r="Y20" i="15"/>
  <c r="X20" i="15"/>
  <c r="X23" i="15" s="1"/>
  <c r="W20" i="15"/>
  <c r="V20" i="15"/>
  <c r="V23" i="15" s="1"/>
  <c r="AD19" i="15"/>
  <c r="AC19" i="15"/>
  <c r="AB19" i="15"/>
  <c r="V19" i="15"/>
  <c r="U19" i="15"/>
  <c r="U28" i="15" s="1"/>
  <c r="T19" i="15"/>
  <c r="S19" i="15"/>
  <c r="R19" i="15"/>
  <c r="Q19" i="15"/>
  <c r="P19" i="15"/>
  <c r="O19" i="15"/>
  <c r="N19" i="15"/>
  <c r="M19" i="15"/>
  <c r="M28" i="15" s="1"/>
  <c r="L19" i="15"/>
  <c r="K19" i="15"/>
  <c r="J19" i="15"/>
  <c r="J28" i="15" s="1"/>
  <c r="I19" i="15"/>
  <c r="H19" i="15"/>
  <c r="G19" i="15"/>
  <c r="G28" i="15" s="1"/>
  <c r="F19" i="15"/>
  <c r="E19" i="15"/>
  <c r="D19" i="15"/>
  <c r="AD18" i="15"/>
  <c r="AC18" i="15"/>
  <c r="AB18" i="15"/>
  <c r="AA18" i="15"/>
  <c r="Z18" i="15"/>
  <c r="Y18" i="15"/>
  <c r="X18" i="15"/>
  <c r="W18" i="15"/>
  <c r="W19" i="15" s="1"/>
  <c r="V18" i="15"/>
  <c r="AD17" i="15"/>
  <c r="AC17" i="15"/>
  <c r="AB17" i="15"/>
  <c r="AA17" i="15"/>
  <c r="Z17" i="15"/>
  <c r="Y17" i="15"/>
  <c r="X17" i="15"/>
  <c r="W17" i="15"/>
  <c r="V17" i="15"/>
  <c r="AD16" i="15"/>
  <c r="AC16" i="15"/>
  <c r="AB16" i="15"/>
  <c r="AA16" i="15"/>
  <c r="AA19" i="15" s="1"/>
  <c r="Z16" i="15"/>
  <c r="Z19" i="15" s="1"/>
  <c r="Y16" i="15"/>
  <c r="X16" i="15"/>
  <c r="X19" i="15" s="1"/>
  <c r="W16" i="15"/>
  <c r="V16" i="15"/>
  <c r="AC15" i="15"/>
  <c r="AB15" i="15"/>
  <c r="AA15" i="15"/>
  <c r="Z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AD14" i="15"/>
  <c r="AC14" i="15"/>
  <c r="AB14" i="15"/>
  <c r="AA14" i="15"/>
  <c r="Z14" i="15"/>
  <c r="Y14" i="15"/>
  <c r="X14" i="15"/>
  <c r="W14" i="15"/>
  <c r="V14" i="15"/>
  <c r="AD13" i="15"/>
  <c r="AC13" i="15"/>
  <c r="AB13" i="15"/>
  <c r="AA13" i="15"/>
  <c r="Z13" i="15"/>
  <c r="Y13" i="15"/>
  <c r="X13" i="15"/>
  <c r="W13" i="15"/>
  <c r="V13" i="15"/>
  <c r="AD12" i="15"/>
  <c r="AC12" i="15"/>
  <c r="AB12" i="15"/>
  <c r="AA12" i="15"/>
  <c r="Z12" i="15"/>
  <c r="Y12" i="15"/>
  <c r="Y15" i="15" s="1"/>
  <c r="X12" i="15"/>
  <c r="X15" i="15" s="1"/>
  <c r="W12" i="15"/>
  <c r="V12" i="15"/>
  <c r="D11" i="26" l="1"/>
  <c r="D19" i="26"/>
  <c r="G23" i="26"/>
  <c r="D23" i="26"/>
  <c r="G25" i="26"/>
  <c r="J25" i="26"/>
  <c r="D15" i="26"/>
  <c r="J20" i="26"/>
  <c r="D14" i="26"/>
  <c r="J17" i="26"/>
  <c r="G14" i="26"/>
  <c r="J16" i="26"/>
  <c r="J13" i="26"/>
  <c r="G20" i="26"/>
  <c r="G21" i="26"/>
  <c r="G11" i="26"/>
  <c r="J12" i="26"/>
  <c r="J21" i="26"/>
  <c r="D12" i="26"/>
  <c r="G15" i="26"/>
  <c r="G13" i="26"/>
  <c r="J15" i="26"/>
  <c r="D20" i="26"/>
  <c r="G24" i="26"/>
  <c r="D16" i="26"/>
  <c r="D17" i="26"/>
  <c r="G22" i="26"/>
  <c r="J23" i="26"/>
  <c r="J24" i="26"/>
  <c r="J11" i="26"/>
  <c r="G17" i="26"/>
  <c r="J22" i="26"/>
  <c r="D10" i="26"/>
  <c r="G10" i="26"/>
  <c r="G12" i="26"/>
  <c r="G16" i="26"/>
  <c r="D18" i="26"/>
  <c r="D21" i="26"/>
  <c r="D24" i="26"/>
  <c r="D22" i="26"/>
  <c r="D25" i="26"/>
  <c r="G18" i="26"/>
  <c r="G19" i="26"/>
  <c r="J18" i="26"/>
  <c r="J19" i="26"/>
  <c r="AA23" i="15"/>
  <c r="AA28" i="15" s="1"/>
  <c r="AD28" i="15"/>
  <c r="Y27" i="15"/>
  <c r="Y19" i="15"/>
  <c r="D28" i="15"/>
  <c r="H28" i="15"/>
  <c r="Q28" i="15"/>
  <c r="V15" i="15"/>
  <c r="V28" i="15" s="1"/>
  <c r="AD15" i="15"/>
  <c r="W15" i="15"/>
  <c r="W28" i="15" s="1"/>
  <c r="J10" i="26"/>
  <c r="J14" i="26"/>
  <c r="D13" i="26"/>
  <c r="Y28" i="15" l="1"/>
</calcChain>
</file>

<file path=xl/sharedStrings.xml><?xml version="1.0" encoding="utf-8"?>
<sst xmlns="http://schemas.openxmlformats.org/spreadsheetml/2006/main" count="131" uniqueCount="64">
  <si>
    <t>PUSKESMAS KEDUNGKANDANG</t>
  </si>
  <si>
    <t>download sheet ini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</si>
  <si>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</si>
  <si>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</si>
  <si>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</si>
  <si>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</si>
  <si>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</si>
  <si>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</si>
  <si>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</si>
  <si>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</si>
  <si>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</si>
  <si>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</si>
  <si>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</si>
  <si>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</si>
  <si>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</si>
  <si>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</si>
  <si>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</si>
  <si>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</si>
  <si>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</si>
  <si>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</si>
  <si>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</si>
  <si>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</si>
  <si>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</si>
  <si>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TAHUN 2024</t>
  </si>
  <si>
    <t>CAPAIAN PUSKESMAS</t>
  </si>
  <si>
    <t>DIABETES</t>
  </si>
  <si>
    <t>HIPERTENSI</t>
  </si>
  <si>
    <t>DIABETES &amp; HIPERTENSI</t>
  </si>
  <si>
    <t>Pasien Penyandang Diabetes</t>
  </si>
  <si>
    <t>Pasien Penyandang Hipertensi</t>
  </si>
  <si>
    <t>Pasien Penyandang Diabetes dan Hipertensi</t>
  </si>
  <si>
    <t>CAPAIAN DETEKSI DINI FAKTOR RISIKO PENYAKIT JANTUNG</t>
  </si>
  <si>
    <t>* Sasaran : Penyandang Diabetes dan/atau Hipertensi usia ≥ 40 th. yang diperiksa EKG</t>
  </si>
  <si>
    <t>CAPAIAN LABORATORIUM KLINIK JEJARING WILAYAH PUSKESMAS</t>
  </si>
  <si>
    <t>Pasien Penyandang Diabetes yang Diperiksa EKG</t>
  </si>
  <si>
    <t>Pasien Penyandang Diabetes dengan Hasil Skrining EKG Abnormal</t>
  </si>
  <si>
    <t>Pasien Penyandang Hipertensi yang Diperiksa EKG</t>
  </si>
  <si>
    <t>Pasien Penyandang Hipertensi dengan Hasil Skrining EKG Abnormal</t>
  </si>
  <si>
    <t>Pasien Penyandang Diabetes dan Hipertensi yang Diperiksa EKG</t>
  </si>
  <si>
    <t>Pasien Penyandang Diabetes dan Hipertensi dengan Hasil Skrining EKG  Abnormal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</si>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</sst>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2"/>
      <color rgb="FF1155CC"/>
      <name val="Calibri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4"/>
      <color rgb="FF0000FF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b/>
      <sz val="18"/>
      <color rgb="FF000000"/>
      <name val="Calibri"/>
    </font>
    <font>
      <b/>
      <sz val="16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sz val="11"/>
      <color rgb="FF202124"/>
      <name val="Century Gothic"/>
    </font>
    <font>
      <b/>
      <sz val="10"/>
      <color rgb="FF202124"/>
      <name val="Century Gothic"/>
    </font>
    <font>
      <b/>
      <u/>
      <sz val="12"/>
      <color rgb="FF1155CC"/>
      <name val="Calibri"/>
    </font>
    <font>
      <b/>
      <u/>
      <sz val="14"/>
      <color rgb="FF0000FF"/>
      <name val="Calibri"/>
    </font>
    <font>
      <b/>
      <u/>
      <sz val="10"/>
      <color rgb="FF1155CC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theme="8"/>
        <bgColor theme="8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0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10" fillId="7" borderId="32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left"/>
    </xf>
    <xf numFmtId="0" fontId="13" fillId="0" borderId="24" xfId="0" applyFont="1" applyBorder="1" applyAlignment="1">
      <alignment horizontal="center"/>
    </xf>
    <xf numFmtId="0" fontId="11" fillId="0" borderId="37" xfId="0" applyFont="1" applyBorder="1" applyAlignment="1">
      <alignment horizontal="left"/>
    </xf>
    <xf numFmtId="0" fontId="10" fillId="7" borderId="36" xfId="0" applyFont="1" applyFill="1" applyBorder="1" applyAlignment="1">
      <alignment horizontal="center"/>
    </xf>
    <xf numFmtId="0" fontId="12" fillId="7" borderId="45" xfId="0" applyFont="1" applyFill="1" applyBorder="1" applyAlignment="1">
      <alignment horizontal="left"/>
    </xf>
    <xf numFmtId="0" fontId="15" fillId="2" borderId="1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7" fillId="0" borderId="31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2" borderId="1" xfId="0" applyFont="1" applyFill="1" applyBorder="1" applyAlignment="1">
      <alignment horizontal="left" vertical="center"/>
    </xf>
    <xf numFmtId="3" fontId="11" fillId="0" borderId="30" xfId="0" applyNumberFormat="1" applyFont="1" applyBorder="1" applyAlignment="1">
      <alignment horizontal="right"/>
    </xf>
    <xf numFmtId="3" fontId="23" fillId="0" borderId="30" xfId="0" applyNumberFormat="1" applyFont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0" fontId="26" fillId="2" borderId="1" xfId="0" applyFont="1" applyFill="1" applyBorder="1" applyAlignment="1">
      <alignment horizontal="left" vertical="center"/>
    </xf>
    <xf numFmtId="3" fontId="17" fillId="7" borderId="28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/>
    </xf>
    <xf numFmtId="0" fontId="30" fillId="3" borderId="31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 wrapText="1"/>
    </xf>
    <xf numFmtId="0" fontId="29" fillId="4" borderId="34" xfId="0" applyFont="1" applyFill="1" applyBorder="1" applyAlignment="1">
      <alignment horizontal="center" vertical="center" wrapText="1"/>
    </xf>
    <xf numFmtId="0" fontId="29" fillId="5" borderId="34" xfId="0" applyFont="1" applyFill="1" applyBorder="1" applyAlignment="1">
      <alignment horizontal="center" vertical="center" wrapText="1"/>
    </xf>
    <xf numFmtId="3" fontId="7" fillId="0" borderId="37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7" fillId="0" borderId="25" xfId="0" applyNumberFormat="1" applyFont="1" applyBorder="1" applyAlignment="1">
      <alignment horizontal="right"/>
    </xf>
    <xf numFmtId="3" fontId="17" fillId="7" borderId="32" xfId="0" applyNumberFormat="1" applyFont="1" applyFill="1" applyBorder="1" applyAlignment="1">
      <alignment horizontal="right"/>
    </xf>
    <xf numFmtId="3" fontId="17" fillId="7" borderId="33" xfId="0" applyNumberFormat="1" applyFont="1" applyFill="1" applyBorder="1" applyAlignment="1">
      <alignment horizontal="right"/>
    </xf>
    <xf numFmtId="3" fontId="23" fillId="0" borderId="44" xfId="0" applyNumberFormat="1" applyFont="1" applyBorder="1" applyAlignment="1">
      <alignment horizontal="right" vertical="center"/>
    </xf>
    <xf numFmtId="0" fontId="31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top"/>
    </xf>
    <xf numFmtId="0" fontId="33" fillId="2" borderId="12" xfId="0" applyFont="1" applyFill="1" applyBorder="1" applyAlignment="1">
      <alignment horizontal="center" vertical="center"/>
    </xf>
    <xf numFmtId="0" fontId="30" fillId="3" borderId="30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 wrapText="1"/>
    </xf>
    <xf numFmtId="0" fontId="29" fillId="5" borderId="30" xfId="0" applyFont="1" applyFill="1" applyBorder="1" applyAlignment="1">
      <alignment horizontal="center" vertical="center" wrapText="1"/>
    </xf>
    <xf numFmtId="3" fontId="7" fillId="0" borderId="29" xfId="0" applyNumberFormat="1" applyFont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3" fontId="17" fillId="7" borderId="20" xfId="0" applyNumberFormat="1" applyFont="1" applyFill="1" applyBorder="1" applyAlignment="1">
      <alignment horizontal="right"/>
    </xf>
    <xf numFmtId="3" fontId="23" fillId="0" borderId="29" xfId="0" applyNumberFormat="1" applyFont="1" applyBorder="1" applyAlignment="1">
      <alignment horizontal="right" vertical="center"/>
    </xf>
    <xf numFmtId="0" fontId="35" fillId="6" borderId="1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4" fillId="0" borderId="30" xfId="0" applyFont="1" applyBorder="1" applyAlignment="1">
      <alignment horizontal="left"/>
    </xf>
    <xf numFmtId="164" fontId="7" fillId="0" borderId="26" xfId="0" applyNumberFormat="1" applyFont="1" applyBorder="1" applyAlignment="1">
      <alignment horizontal="center"/>
    </xf>
    <xf numFmtId="3" fontId="11" fillId="0" borderId="27" xfId="0" applyNumberFormat="1" applyFont="1" applyBorder="1" applyAlignment="1">
      <alignment horizontal="right"/>
    </xf>
    <xf numFmtId="0" fontId="6" fillId="0" borderId="0" xfId="0" applyFont="1"/>
    <xf numFmtId="0" fontId="22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8" fillId="6" borderId="14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9" fillId="3" borderId="5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9" xfId="0" applyFont="1" applyBorder="1"/>
    <xf numFmtId="0" fontId="29" fillId="3" borderId="23" xfId="0" applyFont="1" applyFill="1" applyBorder="1" applyAlignment="1">
      <alignment horizontal="center" vertical="center"/>
    </xf>
    <xf numFmtId="0" fontId="2" fillId="0" borderId="22" xfId="0" applyFont="1" applyBorder="1"/>
    <xf numFmtId="0" fontId="29" fillId="5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51" xfId="0" applyFont="1" applyBorder="1"/>
    <xf numFmtId="0" fontId="2" fillId="0" borderId="13" xfId="0" applyFont="1" applyBorder="1"/>
    <xf numFmtId="0" fontId="8" fillId="6" borderId="15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9" fillId="4" borderId="23" xfId="0" applyFont="1" applyFill="1" applyBorder="1" applyAlignment="1">
      <alignment horizontal="center" vertical="center"/>
    </xf>
    <xf numFmtId="0" fontId="29" fillId="3" borderId="48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8" fillId="3" borderId="50" xfId="0" applyFont="1" applyFill="1" applyBorder="1" applyAlignment="1">
      <alignment horizontal="center" vertical="top"/>
    </xf>
    <xf numFmtId="0" fontId="32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25" xfId="0" applyFont="1" applyBorder="1"/>
    <xf numFmtId="0" fontId="18" fillId="3" borderId="49" xfId="0" applyFont="1" applyFill="1" applyBorder="1" applyAlignment="1">
      <alignment horizontal="center" vertical="top"/>
    </xf>
    <xf numFmtId="0" fontId="2" fillId="0" borderId="16" xfId="0" applyFont="1" applyBorder="1"/>
    <xf numFmtId="0" fontId="2" fillId="0" borderId="17" xfId="0" applyFont="1" applyBorder="1"/>
    <xf numFmtId="0" fontId="18" fillId="4" borderId="21" xfId="0" applyFont="1" applyFill="1" applyBorder="1" applyAlignment="1">
      <alignment horizontal="center" vertical="top"/>
    </xf>
    <xf numFmtId="0" fontId="18" fillId="5" borderId="48" xfId="0" applyFont="1" applyFill="1" applyBorder="1" applyAlignment="1">
      <alignment horizontal="center" vertical="top"/>
    </xf>
    <xf numFmtId="0" fontId="29" fillId="5" borderId="48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/>
    </xf>
    <xf numFmtId="0" fontId="29" fillId="4" borderId="48" xfId="0" applyFont="1" applyFill="1" applyBorder="1" applyAlignment="1">
      <alignment horizontal="center" vertical="center"/>
    </xf>
    <xf numFmtId="0" fontId="0" fillId="0" borderId="0" xfId="0"/>
    <xf numFmtId="0" fontId="2" fillId="0" borderId="47" xfId="0" applyFont="1" applyBorder="1"/>
    <xf numFmtId="0" fontId="2" fillId="0" borderId="27" xfId="0" applyFont="1" applyBorder="1"/>
    <xf numFmtId="0" fontId="2" fillId="0" borderId="9" xfId="0" applyFont="1" applyBorder="1"/>
    <xf numFmtId="0" fontId="4" fillId="0" borderId="48" xfId="0" applyFont="1" applyBorder="1" applyAlignment="1">
      <alignment horizontal="center" vertical="center"/>
    </xf>
    <xf numFmtId="0" fontId="38" fillId="2" borderId="12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9" fillId="8" borderId="5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/>
    </xf>
    <xf numFmtId="0" fontId="9" fillId="10" borderId="52" xfId="0" applyFont="1" applyFill="1" applyBorder="1" applyAlignment="1">
      <alignment horizontal="center" vertical="center" wrapText="1"/>
    </xf>
    <xf numFmtId="0" fontId="9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2" sqref="D2"/>
    </sheetView>
  </sheetViews>
  <sheetFormatPr defaultColWidth="11.2109375" defaultRowHeight="15" customHeight="1" x14ac:dyDescent="0.25"/>
  <cols>
    <col min="1" max="1" width="1.2109375" customWidth="1"/>
    <col min="2" max="2" width="5.140625" customWidth="1"/>
    <col min="3" max="3" width="14.2109375" customWidth="1"/>
    <col min="4" max="12" width="19" customWidth="1"/>
    <col min="13" max="30" width="19" hidden="1" customWidth="1"/>
  </cols>
  <sheetData>
    <row r="1" spans="1:30" ht="4.5" customHeight="1" x14ac:dyDescent="0.25">
      <c r="A1" s="1"/>
      <c r="B1" s="84"/>
      <c r="C1" s="85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5" x14ac:dyDescent="0.25">
      <c r="A2" s="1"/>
      <c r="B2" s="86"/>
      <c r="C2" s="87"/>
      <c r="D2" s="23" t="s">
        <v>31</v>
      </c>
      <c r="E2" s="1"/>
      <c r="F2" s="1"/>
      <c r="G2" s="1"/>
      <c r="H2" s="30"/>
      <c r="I2" s="31"/>
      <c r="J2" s="31"/>
      <c r="K2" s="31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" x14ac:dyDescent="0.25">
      <c r="A3" s="1"/>
      <c r="B3" s="88"/>
      <c r="C3" s="89"/>
      <c r="D3" s="32" t="s">
        <v>0</v>
      </c>
      <c r="E3" s="1"/>
      <c r="F3" s="1"/>
      <c r="G3" s="1"/>
      <c r="H3" s="33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x14ac:dyDescent="0.25">
      <c r="A4" s="14"/>
      <c r="B4" s="15"/>
      <c r="C4" s="15"/>
      <c r="D4" s="28" t="s">
        <v>23</v>
      </c>
      <c r="E4" s="16"/>
      <c r="F4" s="16"/>
      <c r="G4" s="16"/>
      <c r="H4" s="33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75" customHeight="1" x14ac:dyDescent="0.25">
      <c r="A5" s="17"/>
      <c r="B5" s="47"/>
      <c r="C5" s="47"/>
      <c r="D5" s="48" t="s">
        <v>32</v>
      </c>
      <c r="E5" s="47"/>
      <c r="F5" s="47"/>
      <c r="G5" s="47"/>
      <c r="H5" s="47"/>
      <c r="I5" s="99"/>
      <c r="J5" s="100"/>
      <c r="K5" s="100"/>
      <c r="L5" s="8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customHeight="1" x14ac:dyDescent="0.25">
      <c r="A6" s="12"/>
      <c r="B6" s="76" t="s">
        <v>21</v>
      </c>
      <c r="C6" s="92" t="s">
        <v>22</v>
      </c>
      <c r="D6" s="102" t="s">
        <v>24</v>
      </c>
      <c r="E6" s="103"/>
      <c r="F6" s="103"/>
      <c r="G6" s="103"/>
      <c r="H6" s="103"/>
      <c r="I6" s="103"/>
      <c r="J6" s="103"/>
      <c r="K6" s="103"/>
      <c r="L6" s="104"/>
      <c r="M6" s="105" t="s">
        <v>33</v>
      </c>
      <c r="N6" s="79"/>
      <c r="O6" s="79"/>
      <c r="P6" s="79"/>
      <c r="Q6" s="79"/>
      <c r="R6" s="79"/>
      <c r="S6" s="79"/>
      <c r="T6" s="79"/>
      <c r="U6" s="80"/>
      <c r="V6" s="106" t="s">
        <v>2</v>
      </c>
      <c r="W6" s="79"/>
      <c r="X6" s="79"/>
      <c r="Y6" s="79"/>
      <c r="Z6" s="79"/>
      <c r="AA6" s="79"/>
      <c r="AB6" s="79"/>
      <c r="AC6" s="79"/>
      <c r="AD6" s="80"/>
    </row>
    <row r="7" spans="1:30" ht="12.75" customHeight="1" x14ac:dyDescent="0.25">
      <c r="A7" s="12"/>
      <c r="B7" s="77"/>
      <c r="C7" s="93"/>
      <c r="D7" s="78" t="s">
        <v>25</v>
      </c>
      <c r="E7" s="79"/>
      <c r="F7" s="80"/>
      <c r="G7" s="95" t="s">
        <v>26</v>
      </c>
      <c r="H7" s="79"/>
      <c r="I7" s="80"/>
      <c r="J7" s="95" t="s">
        <v>27</v>
      </c>
      <c r="K7" s="79"/>
      <c r="L7" s="82"/>
      <c r="M7" s="109" t="s">
        <v>25</v>
      </c>
      <c r="N7" s="79"/>
      <c r="O7" s="80"/>
      <c r="P7" s="110" t="s">
        <v>26</v>
      </c>
      <c r="Q7" s="79"/>
      <c r="R7" s="80"/>
      <c r="S7" s="110" t="s">
        <v>27</v>
      </c>
      <c r="T7" s="79"/>
      <c r="U7" s="80"/>
      <c r="V7" s="107" t="s">
        <v>25</v>
      </c>
      <c r="W7" s="79"/>
      <c r="X7" s="80"/>
      <c r="Y7" s="107" t="s">
        <v>26</v>
      </c>
      <c r="Z7" s="79"/>
      <c r="AA7" s="80"/>
      <c r="AB7" s="107" t="s">
        <v>27</v>
      </c>
      <c r="AC7" s="79"/>
      <c r="AD7" s="80"/>
    </row>
    <row r="8" spans="1:30" ht="36" customHeight="1" x14ac:dyDescent="0.25">
      <c r="A8" s="49"/>
      <c r="B8" s="97"/>
      <c r="C8" s="101"/>
      <c r="D8" s="34" t="s">
        <v>28</v>
      </c>
      <c r="E8" s="50" t="s">
        <v>34</v>
      </c>
      <c r="F8" s="50" t="s">
        <v>35</v>
      </c>
      <c r="G8" s="50" t="s">
        <v>29</v>
      </c>
      <c r="H8" s="50" t="s">
        <v>36</v>
      </c>
      <c r="I8" s="50" t="s">
        <v>37</v>
      </c>
      <c r="J8" s="50" t="s">
        <v>30</v>
      </c>
      <c r="K8" s="50" t="s">
        <v>38</v>
      </c>
      <c r="L8" s="51" t="s">
        <v>39</v>
      </c>
      <c r="M8" s="52" t="s">
        <v>28</v>
      </c>
      <c r="N8" s="53" t="s">
        <v>34</v>
      </c>
      <c r="O8" s="53" t="s">
        <v>35</v>
      </c>
      <c r="P8" s="53" t="s">
        <v>29</v>
      </c>
      <c r="Q8" s="53" t="s">
        <v>36</v>
      </c>
      <c r="R8" s="53" t="s">
        <v>37</v>
      </c>
      <c r="S8" s="53" t="s">
        <v>30</v>
      </c>
      <c r="T8" s="53" t="s">
        <v>38</v>
      </c>
      <c r="U8" s="53" t="s">
        <v>39</v>
      </c>
      <c r="V8" s="54" t="s">
        <v>28</v>
      </c>
      <c r="W8" s="54" t="s">
        <v>34</v>
      </c>
      <c r="X8" s="54" t="s">
        <v>35</v>
      </c>
      <c r="Y8" s="54" t="s">
        <v>29</v>
      </c>
      <c r="Z8" s="54" t="s">
        <v>36</v>
      </c>
      <c r="AA8" s="54" t="s">
        <v>37</v>
      </c>
      <c r="AB8" s="54" t="s">
        <v>30</v>
      </c>
      <c r="AC8" s="54" t="s">
        <v>38</v>
      </c>
      <c r="AD8" s="54" t="s">
        <v>39</v>
      </c>
    </row>
    <row r="9" spans="1:30" ht="19.5" hidden="1" customHeight="1" x14ac:dyDescent="0.25">
      <c r="A9" s="55"/>
      <c r="B9" s="96" t="s">
        <v>21</v>
      </c>
      <c r="C9" s="108" t="s">
        <v>22</v>
      </c>
      <c r="D9" s="98"/>
      <c r="E9" s="79"/>
      <c r="F9" s="79"/>
      <c r="G9" s="79"/>
      <c r="H9" s="79"/>
      <c r="I9" s="79"/>
      <c r="J9" s="79"/>
      <c r="K9" s="79"/>
      <c r="L9" s="82"/>
      <c r="M9" s="105" t="s">
        <v>33</v>
      </c>
      <c r="N9" s="79"/>
      <c r="O9" s="79"/>
      <c r="P9" s="79"/>
      <c r="Q9" s="79"/>
      <c r="R9" s="79"/>
      <c r="S9" s="79"/>
      <c r="T9" s="79"/>
      <c r="U9" s="80"/>
      <c r="V9" s="106" t="s">
        <v>2</v>
      </c>
      <c r="W9" s="79"/>
      <c r="X9" s="79"/>
      <c r="Y9" s="79"/>
      <c r="Z9" s="79"/>
      <c r="AA9" s="79"/>
      <c r="AB9" s="79"/>
      <c r="AC9" s="79"/>
      <c r="AD9" s="80"/>
    </row>
    <row r="10" spans="1:30" ht="19.5" hidden="1" customHeight="1" x14ac:dyDescent="0.25">
      <c r="A10" s="55"/>
      <c r="B10" s="77"/>
      <c r="C10" s="93"/>
      <c r="D10" s="78" t="s">
        <v>25</v>
      </c>
      <c r="E10" s="79"/>
      <c r="F10" s="80"/>
      <c r="G10" s="81" t="s">
        <v>26</v>
      </c>
      <c r="H10" s="79"/>
      <c r="I10" s="80"/>
      <c r="J10" s="81" t="s">
        <v>27</v>
      </c>
      <c r="K10" s="79"/>
      <c r="L10" s="82"/>
      <c r="M10" s="109" t="s">
        <v>25</v>
      </c>
      <c r="N10" s="79"/>
      <c r="O10" s="80"/>
      <c r="P10" s="94" t="s">
        <v>26</v>
      </c>
      <c r="Q10" s="79"/>
      <c r="R10" s="80"/>
      <c r="S10" s="94" t="s">
        <v>27</v>
      </c>
      <c r="T10" s="79"/>
      <c r="U10" s="80"/>
      <c r="V10" s="83" t="s">
        <v>25</v>
      </c>
      <c r="W10" s="79"/>
      <c r="X10" s="80"/>
      <c r="Y10" s="83" t="s">
        <v>26</v>
      </c>
      <c r="Z10" s="79"/>
      <c r="AA10" s="80"/>
      <c r="AB10" s="83" t="s">
        <v>27</v>
      </c>
      <c r="AC10" s="79"/>
      <c r="AD10" s="80"/>
    </row>
    <row r="11" spans="1:30" ht="81.75" hidden="1" customHeight="1" x14ac:dyDescent="0.25">
      <c r="A11" s="55"/>
      <c r="B11" s="97"/>
      <c r="C11" s="101"/>
      <c r="D11" s="35" t="s">
        <v>28</v>
      </c>
      <c r="E11" s="36" t="s">
        <v>34</v>
      </c>
      <c r="F11" s="36" t="s">
        <v>35</v>
      </c>
      <c r="G11" s="36" t="s">
        <v>29</v>
      </c>
      <c r="H11" s="36" t="s">
        <v>36</v>
      </c>
      <c r="I11" s="36" t="s">
        <v>37</v>
      </c>
      <c r="J11" s="36" t="s">
        <v>30</v>
      </c>
      <c r="K11" s="36" t="s">
        <v>38</v>
      </c>
      <c r="L11" s="37" t="s">
        <v>39</v>
      </c>
      <c r="M11" s="56" t="s">
        <v>28</v>
      </c>
      <c r="N11" s="38" t="s">
        <v>34</v>
      </c>
      <c r="O11" s="38" t="s">
        <v>35</v>
      </c>
      <c r="P11" s="38" t="s">
        <v>29</v>
      </c>
      <c r="Q11" s="38" t="s">
        <v>36</v>
      </c>
      <c r="R11" s="38" t="s">
        <v>37</v>
      </c>
      <c r="S11" s="38" t="s">
        <v>30</v>
      </c>
      <c r="T11" s="38" t="s">
        <v>38</v>
      </c>
      <c r="U11" s="38" t="s">
        <v>39</v>
      </c>
      <c r="V11" s="57" t="s">
        <v>28</v>
      </c>
      <c r="W11" s="39" t="s">
        <v>34</v>
      </c>
      <c r="X11" s="39" t="s">
        <v>35</v>
      </c>
      <c r="Y11" s="39" t="s">
        <v>29</v>
      </c>
      <c r="Z11" s="39" t="s">
        <v>36</v>
      </c>
      <c r="AA11" s="39" t="s">
        <v>37</v>
      </c>
      <c r="AB11" s="39" t="s">
        <v>30</v>
      </c>
      <c r="AC11" s="39" t="s">
        <v>38</v>
      </c>
      <c r="AD11" s="39" t="s">
        <v>39</v>
      </c>
    </row>
    <row r="12" spans="1:30" ht="14.5" x14ac:dyDescent="0.35">
      <c r="A12" s="18"/>
      <c r="B12" s="4">
        <v>1</v>
      </c>
      <c r="C12" s="9" t="s">
        <v>4</v>
      </c>
      <c r="D12" s="19">
        <v>101</v>
      </c>
      <c r="E12" s="20">
        <v>23</v>
      </c>
      <c r="F12" s="20">
        <v>2</v>
      </c>
      <c r="G12" s="20">
        <v>507</v>
      </c>
      <c r="H12" s="20">
        <v>27</v>
      </c>
      <c r="I12" s="20">
        <v>10</v>
      </c>
      <c r="J12" s="20">
        <v>149</v>
      </c>
      <c r="K12" s="20">
        <v>10</v>
      </c>
      <c r="L12" s="40">
        <v>5</v>
      </c>
      <c r="M12" s="58"/>
      <c r="N12" s="20"/>
      <c r="O12" s="20"/>
      <c r="P12" s="20"/>
      <c r="Q12" s="20"/>
      <c r="R12" s="20"/>
      <c r="S12" s="20"/>
      <c r="T12" s="20"/>
      <c r="U12" s="20"/>
      <c r="V12" s="19">
        <f t="shared" ref="V12:AD12" si="0">SUM(D12,M12)</f>
        <v>101</v>
      </c>
      <c r="W12" s="20">
        <f t="shared" si="0"/>
        <v>23</v>
      </c>
      <c r="X12" s="20">
        <f t="shared" si="0"/>
        <v>2</v>
      </c>
      <c r="Y12" s="20">
        <f t="shared" si="0"/>
        <v>507</v>
      </c>
      <c r="Z12" s="20">
        <f t="shared" si="0"/>
        <v>27</v>
      </c>
      <c r="AA12" s="20">
        <f t="shared" si="0"/>
        <v>10</v>
      </c>
      <c r="AB12" s="20">
        <f t="shared" si="0"/>
        <v>149</v>
      </c>
      <c r="AC12" s="20">
        <f t="shared" si="0"/>
        <v>10</v>
      </c>
      <c r="AD12" s="40">
        <f t="shared" si="0"/>
        <v>5</v>
      </c>
    </row>
    <row r="13" spans="1:30" ht="14.5" x14ac:dyDescent="0.35">
      <c r="A13" s="18"/>
      <c r="B13" s="4">
        <v>2</v>
      </c>
      <c r="C13" s="5" t="s">
        <v>5</v>
      </c>
      <c r="D13" s="41">
        <v>99</v>
      </c>
      <c r="E13" s="42">
        <v>5</v>
      </c>
      <c r="F13" s="42">
        <v>0</v>
      </c>
      <c r="G13" s="42">
        <v>517</v>
      </c>
      <c r="H13" s="42">
        <v>15</v>
      </c>
      <c r="I13" s="42">
        <v>9</v>
      </c>
      <c r="J13" s="42">
        <v>127</v>
      </c>
      <c r="K13" s="42">
        <v>5</v>
      </c>
      <c r="L13" s="43">
        <v>2</v>
      </c>
      <c r="M13" s="59"/>
      <c r="N13" s="42"/>
      <c r="O13" s="42"/>
      <c r="P13" s="42"/>
      <c r="Q13" s="42"/>
      <c r="R13" s="42"/>
      <c r="S13" s="42"/>
      <c r="T13" s="42"/>
      <c r="U13" s="42"/>
      <c r="V13" s="41">
        <f t="shared" ref="V13:AD13" si="1">SUM(D13,M13)</f>
        <v>99</v>
      </c>
      <c r="W13" s="42">
        <f t="shared" si="1"/>
        <v>5</v>
      </c>
      <c r="X13" s="42">
        <f t="shared" si="1"/>
        <v>0</v>
      </c>
      <c r="Y13" s="42">
        <f t="shared" si="1"/>
        <v>517</v>
      </c>
      <c r="Z13" s="42">
        <f t="shared" si="1"/>
        <v>15</v>
      </c>
      <c r="AA13" s="42">
        <f t="shared" si="1"/>
        <v>9</v>
      </c>
      <c r="AB13" s="42">
        <f t="shared" si="1"/>
        <v>127</v>
      </c>
      <c r="AC13" s="42">
        <f t="shared" si="1"/>
        <v>5</v>
      </c>
      <c r="AD13" s="43">
        <f t="shared" si="1"/>
        <v>2</v>
      </c>
    </row>
    <row r="14" spans="1:30" ht="14.5" x14ac:dyDescent="0.35">
      <c r="A14" s="18"/>
      <c r="B14" s="4">
        <v>3</v>
      </c>
      <c r="C14" s="5" t="s">
        <v>6</v>
      </c>
      <c r="D14" s="41">
        <v>111</v>
      </c>
      <c r="E14" s="42">
        <v>16</v>
      </c>
      <c r="F14" s="42">
        <v>3</v>
      </c>
      <c r="G14" s="42">
        <v>367</v>
      </c>
      <c r="H14" s="42">
        <v>21</v>
      </c>
      <c r="I14" s="42">
        <v>17</v>
      </c>
      <c r="J14" s="42">
        <v>153</v>
      </c>
      <c r="K14" s="42">
        <v>9</v>
      </c>
      <c r="L14" s="43">
        <v>6</v>
      </c>
      <c r="M14" s="59"/>
      <c r="N14" s="42"/>
      <c r="O14" s="42"/>
      <c r="P14" s="42"/>
      <c r="Q14" s="42"/>
      <c r="R14" s="42"/>
      <c r="S14" s="42"/>
      <c r="T14" s="42"/>
      <c r="U14" s="42"/>
      <c r="V14" s="41">
        <f t="shared" ref="V14:AD14" si="2">SUM(D14,M14)</f>
        <v>111</v>
      </c>
      <c r="W14" s="42">
        <f t="shared" si="2"/>
        <v>16</v>
      </c>
      <c r="X14" s="42">
        <f t="shared" si="2"/>
        <v>3</v>
      </c>
      <c r="Y14" s="42">
        <f t="shared" si="2"/>
        <v>367</v>
      </c>
      <c r="Z14" s="42">
        <f t="shared" si="2"/>
        <v>21</v>
      </c>
      <c r="AA14" s="42">
        <f t="shared" si="2"/>
        <v>17</v>
      </c>
      <c r="AB14" s="42">
        <f t="shared" si="2"/>
        <v>153</v>
      </c>
      <c r="AC14" s="42">
        <f t="shared" si="2"/>
        <v>9</v>
      </c>
      <c r="AD14" s="43">
        <f t="shared" si="2"/>
        <v>6</v>
      </c>
    </row>
    <row r="15" spans="1:30" ht="14.5" x14ac:dyDescent="0.35">
      <c r="A15" s="18"/>
      <c r="B15" s="6">
        <v>4</v>
      </c>
      <c r="C15" s="7" t="s">
        <v>7</v>
      </c>
      <c r="D15" s="44">
        <f t="shared" ref="D15:AD15" si="3">SUM(D12:D14)</f>
        <v>311</v>
      </c>
      <c r="E15" s="29">
        <f t="shared" si="3"/>
        <v>44</v>
      </c>
      <c r="F15" s="29">
        <f t="shared" si="3"/>
        <v>5</v>
      </c>
      <c r="G15" s="29">
        <f t="shared" si="3"/>
        <v>1391</v>
      </c>
      <c r="H15" s="29">
        <f t="shared" si="3"/>
        <v>63</v>
      </c>
      <c r="I15" s="29">
        <f t="shared" si="3"/>
        <v>36</v>
      </c>
      <c r="J15" s="29">
        <f t="shared" si="3"/>
        <v>429</v>
      </c>
      <c r="K15" s="29">
        <f t="shared" si="3"/>
        <v>24</v>
      </c>
      <c r="L15" s="45">
        <f t="shared" si="3"/>
        <v>13</v>
      </c>
      <c r="M15" s="60">
        <f t="shared" si="3"/>
        <v>0</v>
      </c>
      <c r="N15" s="29">
        <f t="shared" si="3"/>
        <v>0</v>
      </c>
      <c r="O15" s="29">
        <f t="shared" si="3"/>
        <v>0</v>
      </c>
      <c r="P15" s="29">
        <f t="shared" si="3"/>
        <v>0</v>
      </c>
      <c r="Q15" s="29">
        <f t="shared" si="3"/>
        <v>0</v>
      </c>
      <c r="R15" s="29">
        <f t="shared" si="3"/>
        <v>0</v>
      </c>
      <c r="S15" s="29">
        <f t="shared" si="3"/>
        <v>0</v>
      </c>
      <c r="T15" s="29">
        <f t="shared" si="3"/>
        <v>0</v>
      </c>
      <c r="U15" s="29">
        <f t="shared" si="3"/>
        <v>0</v>
      </c>
      <c r="V15" s="44">
        <f t="shared" si="3"/>
        <v>311</v>
      </c>
      <c r="W15" s="29">
        <f t="shared" si="3"/>
        <v>44</v>
      </c>
      <c r="X15" s="29">
        <f t="shared" si="3"/>
        <v>5</v>
      </c>
      <c r="Y15" s="29">
        <f t="shared" si="3"/>
        <v>1391</v>
      </c>
      <c r="Z15" s="29">
        <f t="shared" si="3"/>
        <v>63</v>
      </c>
      <c r="AA15" s="29">
        <f t="shared" si="3"/>
        <v>36</v>
      </c>
      <c r="AB15" s="29">
        <f t="shared" si="3"/>
        <v>429</v>
      </c>
      <c r="AC15" s="29">
        <f t="shared" si="3"/>
        <v>24</v>
      </c>
      <c r="AD15" s="45">
        <f t="shared" si="3"/>
        <v>13</v>
      </c>
    </row>
    <row r="16" spans="1:30" ht="14.5" x14ac:dyDescent="0.35">
      <c r="A16" s="18"/>
      <c r="B16" s="4">
        <v>5</v>
      </c>
      <c r="C16" s="5" t="s">
        <v>8</v>
      </c>
      <c r="D16" s="41">
        <v>40</v>
      </c>
      <c r="E16" s="42">
        <v>12</v>
      </c>
      <c r="F16" s="42">
        <v>3</v>
      </c>
      <c r="G16" s="42">
        <v>81</v>
      </c>
      <c r="H16" s="42">
        <v>30</v>
      </c>
      <c r="I16" s="42">
        <v>17</v>
      </c>
      <c r="J16" s="42">
        <v>50</v>
      </c>
      <c r="K16" s="42">
        <v>15</v>
      </c>
      <c r="L16" s="43">
        <v>8</v>
      </c>
      <c r="M16" s="59"/>
      <c r="N16" s="42"/>
      <c r="O16" s="42"/>
      <c r="P16" s="42"/>
      <c r="Q16" s="42"/>
      <c r="R16" s="42"/>
      <c r="S16" s="42"/>
      <c r="T16" s="42"/>
      <c r="U16" s="42"/>
      <c r="V16" s="19">
        <f t="shared" ref="V16:AD16" si="4">SUM(D16,M16)</f>
        <v>40</v>
      </c>
      <c r="W16" s="20">
        <f t="shared" si="4"/>
        <v>12</v>
      </c>
      <c r="X16" s="20">
        <f t="shared" si="4"/>
        <v>3</v>
      </c>
      <c r="Y16" s="20">
        <f t="shared" si="4"/>
        <v>81</v>
      </c>
      <c r="Z16" s="20">
        <f t="shared" si="4"/>
        <v>30</v>
      </c>
      <c r="AA16" s="20">
        <f t="shared" si="4"/>
        <v>17</v>
      </c>
      <c r="AB16" s="20">
        <f t="shared" si="4"/>
        <v>50</v>
      </c>
      <c r="AC16" s="20">
        <f t="shared" si="4"/>
        <v>15</v>
      </c>
      <c r="AD16" s="40">
        <f t="shared" si="4"/>
        <v>8</v>
      </c>
    </row>
    <row r="17" spans="1:30" ht="14.5" x14ac:dyDescent="0.35">
      <c r="A17" s="18"/>
      <c r="B17" s="4">
        <v>6</v>
      </c>
      <c r="C17" s="5" t="s">
        <v>9</v>
      </c>
      <c r="D17" s="41">
        <v>64</v>
      </c>
      <c r="E17" s="42">
        <v>15</v>
      </c>
      <c r="F17" s="42">
        <v>5</v>
      </c>
      <c r="G17" s="42">
        <v>164</v>
      </c>
      <c r="H17" s="42">
        <v>46</v>
      </c>
      <c r="I17" s="42">
        <v>26</v>
      </c>
      <c r="J17" s="42">
        <v>61</v>
      </c>
      <c r="K17" s="42">
        <v>14</v>
      </c>
      <c r="L17" s="43">
        <v>8</v>
      </c>
      <c r="M17" s="59"/>
      <c r="N17" s="42"/>
      <c r="O17" s="42"/>
      <c r="P17" s="42"/>
      <c r="Q17" s="42"/>
      <c r="R17" s="42"/>
      <c r="S17" s="42"/>
      <c r="T17" s="42"/>
      <c r="U17" s="42"/>
      <c r="V17" s="41">
        <f t="shared" ref="V17:AD17" si="5">SUM(D17,M17)</f>
        <v>64</v>
      </c>
      <c r="W17" s="42">
        <f t="shared" si="5"/>
        <v>15</v>
      </c>
      <c r="X17" s="42">
        <f t="shared" si="5"/>
        <v>5</v>
      </c>
      <c r="Y17" s="42">
        <f t="shared" si="5"/>
        <v>164</v>
      </c>
      <c r="Z17" s="42">
        <f t="shared" si="5"/>
        <v>46</v>
      </c>
      <c r="AA17" s="42">
        <f t="shared" si="5"/>
        <v>26</v>
      </c>
      <c r="AB17" s="42">
        <f t="shared" si="5"/>
        <v>61</v>
      </c>
      <c r="AC17" s="42">
        <f t="shared" si="5"/>
        <v>14</v>
      </c>
      <c r="AD17" s="43">
        <f t="shared" si="5"/>
        <v>8</v>
      </c>
    </row>
    <row r="18" spans="1:30" ht="15.5" x14ac:dyDescent="0.35">
      <c r="A18" s="18"/>
      <c r="B18" s="8">
        <v>7</v>
      </c>
      <c r="C18" s="5" t="s">
        <v>10</v>
      </c>
      <c r="D18" s="41">
        <v>99</v>
      </c>
      <c r="E18" s="42">
        <v>1</v>
      </c>
      <c r="F18" s="42">
        <v>0</v>
      </c>
      <c r="G18" s="42">
        <v>441</v>
      </c>
      <c r="H18" s="42">
        <v>4</v>
      </c>
      <c r="I18" s="42">
        <v>2</v>
      </c>
      <c r="J18" s="42">
        <v>183</v>
      </c>
      <c r="K18" s="42">
        <v>1</v>
      </c>
      <c r="L18" s="43">
        <v>1</v>
      </c>
      <c r="M18" s="59"/>
      <c r="N18" s="42"/>
      <c r="O18" s="42"/>
      <c r="P18" s="42"/>
      <c r="Q18" s="42"/>
      <c r="R18" s="42"/>
      <c r="S18" s="42"/>
      <c r="T18" s="42"/>
      <c r="U18" s="42"/>
      <c r="V18" s="41">
        <f t="shared" ref="V18:AD18" si="6">SUM(D18,M18)</f>
        <v>99</v>
      </c>
      <c r="W18" s="42">
        <f t="shared" si="6"/>
        <v>1</v>
      </c>
      <c r="X18" s="42">
        <f t="shared" si="6"/>
        <v>0</v>
      </c>
      <c r="Y18" s="42">
        <f t="shared" si="6"/>
        <v>441</v>
      </c>
      <c r="Z18" s="42">
        <f t="shared" si="6"/>
        <v>4</v>
      </c>
      <c r="AA18" s="42">
        <f t="shared" si="6"/>
        <v>2</v>
      </c>
      <c r="AB18" s="42">
        <f t="shared" si="6"/>
        <v>183</v>
      </c>
      <c r="AC18" s="42">
        <f t="shared" si="6"/>
        <v>1</v>
      </c>
      <c r="AD18" s="43">
        <f t="shared" si="6"/>
        <v>1</v>
      </c>
    </row>
    <row r="19" spans="1:30" ht="14.5" x14ac:dyDescent="0.35">
      <c r="A19" s="18"/>
      <c r="B19" s="6">
        <v>8</v>
      </c>
      <c r="C19" s="7" t="s">
        <v>11</v>
      </c>
      <c r="D19" s="44">
        <f t="shared" ref="D19:AD19" si="7">SUM(D16:D18)</f>
        <v>203</v>
      </c>
      <c r="E19" s="29">
        <f t="shared" si="7"/>
        <v>28</v>
      </c>
      <c r="F19" s="29">
        <f t="shared" si="7"/>
        <v>8</v>
      </c>
      <c r="G19" s="29">
        <f t="shared" si="7"/>
        <v>686</v>
      </c>
      <c r="H19" s="29">
        <f t="shared" si="7"/>
        <v>80</v>
      </c>
      <c r="I19" s="29">
        <f t="shared" si="7"/>
        <v>45</v>
      </c>
      <c r="J19" s="29">
        <f t="shared" si="7"/>
        <v>294</v>
      </c>
      <c r="K19" s="29">
        <f t="shared" si="7"/>
        <v>30</v>
      </c>
      <c r="L19" s="45">
        <f t="shared" si="7"/>
        <v>17</v>
      </c>
      <c r="M19" s="60">
        <f t="shared" si="7"/>
        <v>0</v>
      </c>
      <c r="N19" s="29">
        <f t="shared" si="7"/>
        <v>0</v>
      </c>
      <c r="O19" s="29">
        <f t="shared" si="7"/>
        <v>0</v>
      </c>
      <c r="P19" s="29">
        <f t="shared" si="7"/>
        <v>0</v>
      </c>
      <c r="Q19" s="29">
        <f t="shared" si="7"/>
        <v>0</v>
      </c>
      <c r="R19" s="29">
        <f t="shared" si="7"/>
        <v>0</v>
      </c>
      <c r="S19" s="29">
        <f t="shared" si="7"/>
        <v>0</v>
      </c>
      <c r="T19" s="29">
        <f t="shared" si="7"/>
        <v>0</v>
      </c>
      <c r="U19" s="29">
        <f t="shared" si="7"/>
        <v>0</v>
      </c>
      <c r="V19" s="44">
        <f t="shared" si="7"/>
        <v>203</v>
      </c>
      <c r="W19" s="29">
        <f t="shared" si="7"/>
        <v>28</v>
      </c>
      <c r="X19" s="29">
        <f t="shared" si="7"/>
        <v>8</v>
      </c>
      <c r="Y19" s="29">
        <f t="shared" si="7"/>
        <v>686</v>
      </c>
      <c r="Z19" s="29">
        <f t="shared" si="7"/>
        <v>80</v>
      </c>
      <c r="AA19" s="29">
        <f t="shared" si="7"/>
        <v>45</v>
      </c>
      <c r="AB19" s="29">
        <f t="shared" si="7"/>
        <v>294</v>
      </c>
      <c r="AC19" s="29">
        <f t="shared" si="7"/>
        <v>30</v>
      </c>
      <c r="AD19" s="45">
        <f t="shared" si="7"/>
        <v>17</v>
      </c>
    </row>
    <row r="20" spans="1:30" ht="14.5" x14ac:dyDescent="0.35">
      <c r="A20" s="18"/>
      <c r="B20" s="4">
        <v>9</v>
      </c>
      <c r="C20" s="5" t="s">
        <v>12</v>
      </c>
      <c r="D20" s="41">
        <v>101</v>
      </c>
      <c r="E20" s="42">
        <v>26</v>
      </c>
      <c r="F20" s="42">
        <v>5</v>
      </c>
      <c r="G20" s="42">
        <v>332</v>
      </c>
      <c r="H20" s="42">
        <v>29</v>
      </c>
      <c r="I20" s="42">
        <v>6</v>
      </c>
      <c r="J20" s="42">
        <v>42</v>
      </c>
      <c r="K20" s="42">
        <v>12</v>
      </c>
      <c r="L20" s="43">
        <v>7</v>
      </c>
      <c r="M20" s="59"/>
      <c r="N20" s="42"/>
      <c r="O20" s="42"/>
      <c r="P20" s="42"/>
      <c r="Q20" s="42"/>
      <c r="R20" s="42"/>
      <c r="S20" s="42"/>
      <c r="T20" s="42"/>
      <c r="U20" s="42"/>
      <c r="V20" s="19">
        <f t="shared" ref="V20:AD20" si="8">SUM(D20,M20)</f>
        <v>101</v>
      </c>
      <c r="W20" s="20">
        <f t="shared" si="8"/>
        <v>26</v>
      </c>
      <c r="X20" s="20">
        <f t="shared" si="8"/>
        <v>5</v>
      </c>
      <c r="Y20" s="20">
        <f t="shared" si="8"/>
        <v>332</v>
      </c>
      <c r="Z20" s="20">
        <f t="shared" si="8"/>
        <v>29</v>
      </c>
      <c r="AA20" s="20">
        <f t="shared" si="8"/>
        <v>6</v>
      </c>
      <c r="AB20" s="20">
        <f t="shared" si="8"/>
        <v>42</v>
      </c>
      <c r="AC20" s="20">
        <f t="shared" si="8"/>
        <v>12</v>
      </c>
      <c r="AD20" s="40">
        <f t="shared" si="8"/>
        <v>7</v>
      </c>
    </row>
    <row r="21" spans="1:30" ht="15.75" customHeight="1" x14ac:dyDescent="0.35">
      <c r="A21" s="18"/>
      <c r="B21" s="4">
        <v>10</v>
      </c>
      <c r="C21" s="5" t="s">
        <v>13</v>
      </c>
      <c r="D21" s="41">
        <v>111</v>
      </c>
      <c r="E21" s="42">
        <v>26</v>
      </c>
      <c r="F21" s="42">
        <v>7</v>
      </c>
      <c r="G21" s="42">
        <v>429</v>
      </c>
      <c r="H21" s="42">
        <v>37</v>
      </c>
      <c r="I21" s="42">
        <v>4</v>
      </c>
      <c r="J21" s="42">
        <v>30</v>
      </c>
      <c r="K21" s="42">
        <v>9</v>
      </c>
      <c r="L21" s="43">
        <v>6</v>
      </c>
      <c r="M21" s="59"/>
      <c r="N21" s="42"/>
      <c r="O21" s="42"/>
      <c r="P21" s="42"/>
      <c r="Q21" s="42"/>
      <c r="R21" s="42"/>
      <c r="S21" s="42"/>
      <c r="T21" s="42"/>
      <c r="U21" s="42"/>
      <c r="V21" s="41">
        <f t="shared" ref="V21:AD21" si="9">SUM(D21,M21)</f>
        <v>111</v>
      </c>
      <c r="W21" s="42">
        <f t="shared" si="9"/>
        <v>26</v>
      </c>
      <c r="X21" s="42">
        <f t="shared" si="9"/>
        <v>7</v>
      </c>
      <c r="Y21" s="42">
        <f t="shared" si="9"/>
        <v>429</v>
      </c>
      <c r="Z21" s="42">
        <f t="shared" si="9"/>
        <v>37</v>
      </c>
      <c r="AA21" s="42">
        <f t="shared" si="9"/>
        <v>4</v>
      </c>
      <c r="AB21" s="42">
        <f t="shared" si="9"/>
        <v>30</v>
      </c>
      <c r="AC21" s="42">
        <f t="shared" si="9"/>
        <v>9</v>
      </c>
      <c r="AD21" s="43">
        <f t="shared" si="9"/>
        <v>6</v>
      </c>
    </row>
    <row r="22" spans="1:30" ht="15.75" customHeight="1" x14ac:dyDescent="0.35">
      <c r="A22" s="18"/>
      <c r="B22" s="4">
        <v>11</v>
      </c>
      <c r="C22" s="5" t="s">
        <v>14</v>
      </c>
      <c r="D22" s="41">
        <v>149</v>
      </c>
      <c r="E22" s="42">
        <v>23</v>
      </c>
      <c r="F22" s="42">
        <v>7</v>
      </c>
      <c r="G22" s="42">
        <v>450</v>
      </c>
      <c r="H22" s="42">
        <v>41</v>
      </c>
      <c r="I22" s="42">
        <v>8</v>
      </c>
      <c r="J22" s="42">
        <v>38</v>
      </c>
      <c r="K22" s="42">
        <v>14</v>
      </c>
      <c r="L22" s="43">
        <v>8</v>
      </c>
      <c r="M22" s="59"/>
      <c r="N22" s="42"/>
      <c r="O22" s="42"/>
      <c r="P22" s="42"/>
      <c r="Q22" s="42"/>
      <c r="R22" s="42"/>
      <c r="S22" s="42"/>
      <c r="T22" s="42"/>
      <c r="U22" s="42"/>
      <c r="V22" s="41">
        <f t="shared" ref="V22:AD22" si="10">SUM(D22,M22)</f>
        <v>149</v>
      </c>
      <c r="W22" s="42">
        <f t="shared" si="10"/>
        <v>23</v>
      </c>
      <c r="X22" s="42">
        <f t="shared" si="10"/>
        <v>7</v>
      </c>
      <c r="Y22" s="42">
        <f t="shared" si="10"/>
        <v>450</v>
      </c>
      <c r="Z22" s="42">
        <f t="shared" si="10"/>
        <v>41</v>
      </c>
      <c r="AA22" s="42">
        <f t="shared" si="10"/>
        <v>8</v>
      </c>
      <c r="AB22" s="42">
        <f t="shared" si="10"/>
        <v>38</v>
      </c>
      <c r="AC22" s="42">
        <f t="shared" si="10"/>
        <v>14</v>
      </c>
      <c r="AD22" s="43">
        <f t="shared" si="10"/>
        <v>8</v>
      </c>
    </row>
    <row r="23" spans="1:30" ht="15.75" customHeight="1" x14ac:dyDescent="0.35">
      <c r="A23" s="18"/>
      <c r="B23" s="6">
        <v>12</v>
      </c>
      <c r="C23" s="7" t="s">
        <v>15</v>
      </c>
      <c r="D23" s="44">
        <v>361</v>
      </c>
      <c r="E23" s="29">
        <f t="shared" ref="E23:F23" si="11">SUM(E20:E22)</f>
        <v>75</v>
      </c>
      <c r="F23" s="29">
        <f t="shared" si="11"/>
        <v>19</v>
      </c>
      <c r="G23" s="29">
        <v>1211</v>
      </c>
      <c r="H23" s="29">
        <f t="shared" ref="H23:I23" si="12">SUM(H20:H22)</f>
        <v>107</v>
      </c>
      <c r="I23" s="29">
        <f t="shared" si="12"/>
        <v>18</v>
      </c>
      <c r="J23" s="29">
        <v>110</v>
      </c>
      <c r="K23" s="29">
        <f t="shared" ref="K23:AD23" si="13">SUM(K20:K22)</f>
        <v>35</v>
      </c>
      <c r="L23" s="45">
        <f t="shared" si="13"/>
        <v>21</v>
      </c>
      <c r="M23" s="60">
        <f t="shared" si="13"/>
        <v>0</v>
      </c>
      <c r="N23" s="29">
        <f t="shared" si="13"/>
        <v>0</v>
      </c>
      <c r="O23" s="29">
        <f t="shared" si="13"/>
        <v>0</v>
      </c>
      <c r="P23" s="29">
        <f t="shared" si="13"/>
        <v>0</v>
      </c>
      <c r="Q23" s="29">
        <f t="shared" si="13"/>
        <v>0</v>
      </c>
      <c r="R23" s="29">
        <f t="shared" si="13"/>
        <v>0</v>
      </c>
      <c r="S23" s="29">
        <f t="shared" si="13"/>
        <v>0</v>
      </c>
      <c r="T23" s="29">
        <f t="shared" si="13"/>
        <v>0</v>
      </c>
      <c r="U23" s="29">
        <f t="shared" si="13"/>
        <v>0</v>
      </c>
      <c r="V23" s="44">
        <f t="shared" si="13"/>
        <v>361</v>
      </c>
      <c r="W23" s="29">
        <f t="shared" si="13"/>
        <v>75</v>
      </c>
      <c r="X23" s="29">
        <f t="shared" si="13"/>
        <v>19</v>
      </c>
      <c r="Y23" s="29">
        <f t="shared" si="13"/>
        <v>1211</v>
      </c>
      <c r="Z23" s="29">
        <f t="shared" si="13"/>
        <v>107</v>
      </c>
      <c r="AA23" s="29">
        <f t="shared" si="13"/>
        <v>18</v>
      </c>
      <c r="AB23" s="29">
        <f t="shared" si="13"/>
        <v>110</v>
      </c>
      <c r="AC23" s="29">
        <f t="shared" si="13"/>
        <v>35</v>
      </c>
      <c r="AD23" s="45">
        <f t="shared" si="13"/>
        <v>21</v>
      </c>
    </row>
    <row r="24" spans="1:30" ht="15.75" customHeight="1" x14ac:dyDescent="0.35">
      <c r="A24" s="18"/>
      <c r="B24" s="4">
        <v>13</v>
      </c>
      <c r="C24" s="5" t="s">
        <v>16</v>
      </c>
      <c r="D24" s="41">
        <v>140</v>
      </c>
      <c r="E24" s="42">
        <v>32</v>
      </c>
      <c r="F24" s="42">
        <v>4</v>
      </c>
      <c r="G24" s="42">
        <v>525</v>
      </c>
      <c r="H24" s="42">
        <v>37</v>
      </c>
      <c r="I24" s="42">
        <v>4</v>
      </c>
      <c r="J24" s="42">
        <v>53</v>
      </c>
      <c r="K24" s="42">
        <v>15</v>
      </c>
      <c r="L24" s="43">
        <v>6</v>
      </c>
      <c r="M24" s="59"/>
      <c r="N24" s="42"/>
      <c r="O24" s="42"/>
      <c r="P24" s="42"/>
      <c r="Q24" s="42"/>
      <c r="R24" s="42"/>
      <c r="S24" s="42"/>
      <c r="T24" s="42"/>
      <c r="U24" s="42"/>
      <c r="V24" s="19">
        <f t="shared" ref="V24:AD24" si="14">SUM(D24,M24)</f>
        <v>140</v>
      </c>
      <c r="W24" s="20">
        <f t="shared" si="14"/>
        <v>32</v>
      </c>
      <c r="X24" s="20">
        <f t="shared" si="14"/>
        <v>4</v>
      </c>
      <c r="Y24" s="20">
        <f t="shared" si="14"/>
        <v>525</v>
      </c>
      <c r="Z24" s="20">
        <f t="shared" si="14"/>
        <v>37</v>
      </c>
      <c r="AA24" s="20">
        <f t="shared" si="14"/>
        <v>4</v>
      </c>
      <c r="AB24" s="20">
        <f t="shared" si="14"/>
        <v>53</v>
      </c>
      <c r="AC24" s="20">
        <f t="shared" si="14"/>
        <v>15</v>
      </c>
      <c r="AD24" s="40">
        <f t="shared" si="14"/>
        <v>6</v>
      </c>
    </row>
    <row r="25" spans="1:30" ht="15.75" customHeight="1" x14ac:dyDescent="0.35">
      <c r="A25" s="18"/>
      <c r="B25" s="4">
        <v>14</v>
      </c>
      <c r="C25" s="5" t="s">
        <v>17</v>
      </c>
      <c r="D25" s="41">
        <v>94</v>
      </c>
      <c r="E25" s="42">
        <v>15</v>
      </c>
      <c r="F25" s="42">
        <v>3</v>
      </c>
      <c r="G25" s="42">
        <v>298</v>
      </c>
      <c r="H25" s="42">
        <v>29</v>
      </c>
      <c r="I25" s="42">
        <v>3</v>
      </c>
      <c r="J25" s="42">
        <v>46</v>
      </c>
      <c r="K25" s="42">
        <v>9</v>
      </c>
      <c r="L25" s="43">
        <v>9</v>
      </c>
      <c r="M25" s="59"/>
      <c r="N25" s="42"/>
      <c r="O25" s="42"/>
      <c r="P25" s="42"/>
      <c r="Q25" s="42"/>
      <c r="R25" s="42"/>
      <c r="S25" s="42"/>
      <c r="T25" s="42"/>
      <c r="U25" s="42"/>
      <c r="V25" s="41">
        <f t="shared" ref="V25:AD25" si="15">SUM(D25,M25)</f>
        <v>94</v>
      </c>
      <c r="W25" s="42">
        <f t="shared" si="15"/>
        <v>15</v>
      </c>
      <c r="X25" s="42">
        <f t="shared" si="15"/>
        <v>3</v>
      </c>
      <c r="Y25" s="42">
        <f t="shared" si="15"/>
        <v>298</v>
      </c>
      <c r="Z25" s="42">
        <f t="shared" si="15"/>
        <v>29</v>
      </c>
      <c r="AA25" s="42">
        <f t="shared" si="15"/>
        <v>3</v>
      </c>
      <c r="AB25" s="42">
        <f t="shared" si="15"/>
        <v>46</v>
      </c>
      <c r="AC25" s="42">
        <f t="shared" si="15"/>
        <v>9</v>
      </c>
      <c r="AD25" s="43">
        <f t="shared" si="15"/>
        <v>9</v>
      </c>
    </row>
    <row r="26" spans="1:30" ht="15.75" customHeight="1" x14ac:dyDescent="0.35">
      <c r="A26" s="18"/>
      <c r="B26" s="4">
        <v>15</v>
      </c>
      <c r="C26" s="5" t="s">
        <v>18</v>
      </c>
      <c r="D26" s="41">
        <v>56</v>
      </c>
      <c r="E26" s="42">
        <v>11</v>
      </c>
      <c r="F26" s="42">
        <v>3</v>
      </c>
      <c r="G26" s="42">
        <v>253</v>
      </c>
      <c r="H26" s="42">
        <v>33</v>
      </c>
      <c r="I26" s="42">
        <v>5</v>
      </c>
      <c r="J26" s="42">
        <v>45</v>
      </c>
      <c r="K26" s="42">
        <v>8</v>
      </c>
      <c r="L26" s="43">
        <v>6</v>
      </c>
      <c r="M26" s="59"/>
      <c r="N26" s="42"/>
      <c r="O26" s="42"/>
      <c r="P26" s="42"/>
      <c r="Q26" s="42"/>
      <c r="R26" s="42"/>
      <c r="S26" s="42"/>
      <c r="T26" s="42"/>
      <c r="U26" s="42"/>
      <c r="V26" s="41">
        <f t="shared" ref="V26:AD26" si="16">SUM(D26,M26)</f>
        <v>56</v>
      </c>
      <c r="W26" s="42">
        <f t="shared" si="16"/>
        <v>11</v>
      </c>
      <c r="X26" s="42">
        <f t="shared" si="16"/>
        <v>3</v>
      </c>
      <c r="Y26" s="42">
        <f t="shared" si="16"/>
        <v>253</v>
      </c>
      <c r="Z26" s="42">
        <f t="shared" si="16"/>
        <v>33</v>
      </c>
      <c r="AA26" s="42">
        <f t="shared" si="16"/>
        <v>5</v>
      </c>
      <c r="AB26" s="42">
        <f t="shared" si="16"/>
        <v>45</v>
      </c>
      <c r="AC26" s="42">
        <f t="shared" si="16"/>
        <v>8</v>
      </c>
      <c r="AD26" s="43">
        <f t="shared" si="16"/>
        <v>6</v>
      </c>
    </row>
    <row r="27" spans="1:30" ht="15.75" customHeight="1" x14ac:dyDescent="0.35">
      <c r="A27" s="18"/>
      <c r="B27" s="10">
        <v>16</v>
      </c>
      <c r="C27" s="11" t="s">
        <v>19</v>
      </c>
      <c r="D27" s="44">
        <v>290</v>
      </c>
      <c r="E27" s="29">
        <f t="shared" ref="E27:F27" si="17">SUM(E24:E26)</f>
        <v>58</v>
      </c>
      <c r="F27" s="29">
        <f t="shared" si="17"/>
        <v>10</v>
      </c>
      <c r="G27" s="29">
        <v>1076</v>
      </c>
      <c r="H27" s="29">
        <f t="shared" ref="H27:I27" si="18">SUM(H24:H26)</f>
        <v>99</v>
      </c>
      <c r="I27" s="29">
        <f t="shared" si="18"/>
        <v>12</v>
      </c>
      <c r="J27" s="29">
        <v>144</v>
      </c>
      <c r="K27" s="29">
        <f t="shared" ref="K27:AD27" si="19">SUM(K24:K26)</f>
        <v>32</v>
      </c>
      <c r="L27" s="45">
        <f t="shared" si="19"/>
        <v>21</v>
      </c>
      <c r="M27" s="60">
        <f t="shared" si="19"/>
        <v>0</v>
      </c>
      <c r="N27" s="29">
        <f t="shared" si="19"/>
        <v>0</v>
      </c>
      <c r="O27" s="29">
        <f t="shared" si="19"/>
        <v>0</v>
      </c>
      <c r="P27" s="29">
        <f t="shared" si="19"/>
        <v>0</v>
      </c>
      <c r="Q27" s="29">
        <f t="shared" si="19"/>
        <v>0</v>
      </c>
      <c r="R27" s="29">
        <f t="shared" si="19"/>
        <v>0</v>
      </c>
      <c r="S27" s="29">
        <f t="shared" si="19"/>
        <v>0</v>
      </c>
      <c r="T27" s="29">
        <f t="shared" si="19"/>
        <v>0</v>
      </c>
      <c r="U27" s="29">
        <f t="shared" si="19"/>
        <v>0</v>
      </c>
      <c r="V27" s="44">
        <f t="shared" si="19"/>
        <v>290</v>
      </c>
      <c r="W27" s="29">
        <f t="shared" si="19"/>
        <v>58</v>
      </c>
      <c r="X27" s="29">
        <f t="shared" si="19"/>
        <v>10</v>
      </c>
      <c r="Y27" s="29">
        <f t="shared" si="19"/>
        <v>1076</v>
      </c>
      <c r="Z27" s="29">
        <f t="shared" si="19"/>
        <v>99</v>
      </c>
      <c r="AA27" s="29">
        <f t="shared" si="19"/>
        <v>12</v>
      </c>
      <c r="AB27" s="29">
        <f t="shared" si="19"/>
        <v>144</v>
      </c>
      <c r="AC27" s="29">
        <f t="shared" si="19"/>
        <v>32</v>
      </c>
      <c r="AD27" s="45">
        <f t="shared" si="19"/>
        <v>21</v>
      </c>
    </row>
    <row r="28" spans="1:30" ht="24.75" customHeight="1" x14ac:dyDescent="0.25">
      <c r="A28" s="21"/>
      <c r="B28" s="74" t="s">
        <v>3</v>
      </c>
      <c r="C28" s="75"/>
      <c r="D28" s="26">
        <f t="shared" ref="D28:AD28" si="20">SUM(D27,D23,D19,D15)</f>
        <v>1165</v>
      </c>
      <c r="E28" s="27">
        <f t="shared" si="20"/>
        <v>205</v>
      </c>
      <c r="F28" s="27">
        <f t="shared" si="20"/>
        <v>42</v>
      </c>
      <c r="G28" s="27">
        <f t="shared" si="20"/>
        <v>4364</v>
      </c>
      <c r="H28" s="27">
        <f t="shared" si="20"/>
        <v>349</v>
      </c>
      <c r="I28" s="27">
        <f t="shared" si="20"/>
        <v>111</v>
      </c>
      <c r="J28" s="27">
        <f t="shared" si="20"/>
        <v>977</v>
      </c>
      <c r="K28" s="27">
        <f t="shared" si="20"/>
        <v>121</v>
      </c>
      <c r="L28" s="46">
        <f t="shared" si="20"/>
        <v>72</v>
      </c>
      <c r="M28" s="61">
        <f t="shared" si="20"/>
        <v>0</v>
      </c>
      <c r="N28" s="25">
        <f t="shared" si="20"/>
        <v>0</v>
      </c>
      <c r="O28" s="25">
        <f t="shared" si="20"/>
        <v>0</v>
      </c>
      <c r="P28" s="25">
        <f t="shared" si="20"/>
        <v>0</v>
      </c>
      <c r="Q28" s="25">
        <f t="shared" si="20"/>
        <v>0</v>
      </c>
      <c r="R28" s="25">
        <f t="shared" si="20"/>
        <v>0</v>
      </c>
      <c r="S28" s="25">
        <f t="shared" si="20"/>
        <v>0</v>
      </c>
      <c r="T28" s="25">
        <f t="shared" si="20"/>
        <v>0</v>
      </c>
      <c r="U28" s="25">
        <f t="shared" si="20"/>
        <v>0</v>
      </c>
      <c r="V28" s="26">
        <f t="shared" si="20"/>
        <v>1165</v>
      </c>
      <c r="W28" s="27">
        <f t="shared" si="20"/>
        <v>205</v>
      </c>
      <c r="X28" s="27">
        <f t="shared" si="20"/>
        <v>42</v>
      </c>
      <c r="Y28" s="27">
        <f t="shared" si="20"/>
        <v>4364</v>
      </c>
      <c r="Z28" s="27">
        <f t="shared" si="20"/>
        <v>349</v>
      </c>
      <c r="AA28" s="27">
        <f t="shared" si="20"/>
        <v>111</v>
      </c>
      <c r="AB28" s="27">
        <f t="shared" si="20"/>
        <v>977</v>
      </c>
      <c r="AC28" s="27">
        <f t="shared" si="20"/>
        <v>121</v>
      </c>
      <c r="AD28" s="46">
        <f t="shared" si="20"/>
        <v>72</v>
      </c>
    </row>
    <row r="29" spans="1:30" ht="15.75" customHeight="1" x14ac:dyDescent="0.35">
      <c r="A29" s="2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30" ht="15.75" customHeight="1" x14ac:dyDescent="0.25"/>
    <row r="31" spans="1:30" ht="15.75" customHeight="1" x14ac:dyDescent="0.25"/>
    <row r="32" spans="1:3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1">
    <mergeCell ref="M7:O7"/>
    <mergeCell ref="P7:R7"/>
    <mergeCell ref="S7:U7"/>
    <mergeCell ref="M9:U9"/>
    <mergeCell ref="Y7:AA7"/>
    <mergeCell ref="V9:AD9"/>
    <mergeCell ref="V7:X7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B28:C28"/>
    <mergeCell ref="D7:F7"/>
    <mergeCell ref="G7:I7"/>
    <mergeCell ref="B9:B11"/>
    <mergeCell ref="D9:L9"/>
    <mergeCell ref="D10:F10"/>
    <mergeCell ref="G10:I10"/>
    <mergeCell ref="J10:L10"/>
  </mergeCells>
  <printOptions horizontalCentered="1" gridLines="1"/>
  <pageMargins left="1" right="1" top="1" bottom="1" header="0" footer="0"/>
  <pageSetup paperSize="5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84" t="s">
        <v>40</v>
      </c>
      <c r="B1" s="85"/>
      <c r="C1" s="63"/>
      <c r="D1" s="63"/>
      <c r="E1" s="63"/>
      <c r="F1" s="63"/>
      <c r="G1" s="63"/>
      <c r="H1" s="63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86"/>
      <c r="B2" s="87"/>
      <c r="C2" s="64" t="s">
        <v>20</v>
      </c>
      <c r="D2" s="63"/>
      <c r="E2" s="63"/>
      <c r="F2" s="63"/>
      <c r="G2" s="63"/>
      <c r="H2" s="63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88"/>
      <c r="B3" s="89"/>
      <c r="C3" s="64" t="s">
        <v>41</v>
      </c>
      <c r="D3" s="63"/>
      <c r="E3" s="63"/>
      <c r="F3" s="63"/>
      <c r="G3" s="63"/>
      <c r="H3" s="63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116" t="s">
        <v>1</v>
      </c>
      <c r="B4" s="91"/>
      <c r="C4" s="63"/>
      <c r="D4" s="63"/>
      <c r="E4" s="63"/>
      <c r="F4" s="63"/>
      <c r="G4" s="63"/>
      <c r="H4" s="63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65"/>
      <c r="B6" s="117" t="s">
        <v>50</v>
      </c>
      <c r="C6" s="115" t="s">
        <v>42</v>
      </c>
      <c r="D6" s="79"/>
      <c r="E6" s="79"/>
      <c r="F6" s="79"/>
      <c r="G6" s="79"/>
      <c r="H6" s="79"/>
      <c r="I6" s="80"/>
      <c r="J6" s="65"/>
      <c r="K6" s="65"/>
      <c r="L6" s="65"/>
      <c r="M6" s="65"/>
      <c r="N6" s="65"/>
      <c r="O6" s="65"/>
      <c r="P6" s="65"/>
      <c r="Q6" s="65"/>
    </row>
    <row r="7" spans="1:19" ht="46.5" x14ac:dyDescent="0.25">
      <c r="A7" s="66"/>
      <c r="B7" s="112"/>
      <c r="C7" s="67" t="s">
        <v>43</v>
      </c>
      <c r="D7" s="67" t="s">
        <v>44</v>
      </c>
      <c r="E7" s="67" t="s">
        <v>45</v>
      </c>
      <c r="F7" s="67" t="s">
        <v>46</v>
      </c>
      <c r="G7" s="67" t="s">
        <v>47</v>
      </c>
      <c r="H7" s="67" t="s">
        <v>48</v>
      </c>
      <c r="I7" s="67" t="s">
        <v>49</v>
      </c>
      <c r="J7" s="66"/>
      <c r="K7" s="66"/>
      <c r="L7" s="66"/>
      <c r="M7" s="66"/>
      <c r="N7" s="66"/>
      <c r="O7" s="66"/>
      <c r="P7" s="66"/>
      <c r="Q7" s="66"/>
    </row>
    <row r="8" spans="1:19" ht="15.5" x14ac:dyDescent="0.25">
      <c r="A8" s="65"/>
      <c r="B8" s="113"/>
      <c r="C8" s="68">
        <v>1</v>
      </c>
      <c r="D8" s="68">
        <v>2</v>
      </c>
      <c r="E8" s="68">
        <v>3</v>
      </c>
      <c r="F8" s="68">
        <v>4</v>
      </c>
      <c r="G8" s="68">
        <v>5</v>
      </c>
      <c r="H8" s="68">
        <v>6</v>
      </c>
      <c r="I8" s="68">
        <v>7</v>
      </c>
      <c r="J8" s="69"/>
      <c r="K8" s="69"/>
      <c r="L8" s="69"/>
      <c r="M8" s="69"/>
      <c r="N8" s="69"/>
      <c r="O8" s="69"/>
      <c r="P8" s="69"/>
      <c r="Q8" s="65"/>
    </row>
    <row r="9" spans="1:19" ht="14" x14ac:dyDescent="0.3">
      <c r="B9" s="70" t="e">
        <f>#REF!</f>
        <v>#REF!</v>
      </c>
      <c r="C9" s="24">
        <f ca="1">IFERROR(__xludf.DUMMYFUNCTION("IMPORTRANGE(""https://docs.google.com/spreadsheets/d/1P0UTisakTE5EAx-MYEjY2DmhSnLNqqRm6P3NrlYXL2I/edit#gid=1892753874"",""Rekap KTR!$E$6"")"),6)</f>
        <v>6</v>
      </c>
      <c r="D9" s="24">
        <f ca="1">IFERROR(__xludf.DUMMYFUNCTION("IMPORTRANGE(""https://docs.google.com/spreadsheets/d/1P0UTisakTE5EAx-MYEjY2DmhSnLNqqRm6P3NrlYXL2I/edit#gid=1892753874"",""Rekap KTR!$E$7"")"),26)</f>
        <v>26</v>
      </c>
      <c r="E9" s="24">
        <f ca="1">IFERROR(__xludf.DUMMYFUNCTION("IMPORTRANGE(""https://docs.google.com/spreadsheets/d/1P0UTisakTE5EAx-MYEjY2DmhSnLNqqRm6P3NrlYXL2I/edit#gid=1892753874"",""Rekap KTR!$E$8"")"),56)</f>
        <v>56</v>
      </c>
      <c r="F9" s="24">
        <f ca="1">IFERROR(__xludf.DUMMYFUNCTION("IMPORTRANGE(""https://docs.google.com/spreadsheets/d/1P0UTisakTE5EAx-MYEjY2DmhSnLNqqRm6P3NrlYXL2I/edit#gid=1892753874"",""Rekap KTR!$E$9"")"),8)</f>
        <v>8</v>
      </c>
      <c r="G9" s="24">
        <f ca="1">IFERROR(__xludf.DUMMYFUNCTION("IMPORTRANGE(""https://docs.google.com/spreadsheets/d/1P0UTisakTE5EAx-MYEjY2DmhSnLNqqRm6P3NrlYXL2I/edit#gid=1892753874"",""Rekap KTR!$E$10"")"),0)</f>
        <v>0</v>
      </c>
      <c r="H9" s="24">
        <f ca="1">IFERROR(__xludf.DUMMYFUNCTION("IMPORTRANGE(""https://docs.google.com/spreadsheets/d/1P0UTisakTE5EAx-MYEjY2DmhSnLNqqRm6P3NrlYXL2I/edit#gid=1892753874"",""Rekap KTR!$E$11"")"),8)</f>
        <v>8</v>
      </c>
      <c r="I9" s="24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70" t="e">
        <f>#REF!</f>
        <v>#REF!</v>
      </c>
      <c r="C10" s="24">
        <f ca="1">IFERROR(__xludf.DUMMYFUNCTION("IMPORTRANGE(""https://docs.google.com/spreadsheets/d/1jB-UnyPBzGq1HOZkIVtft_Wo28OEKcZNsVgS5r_boTE/edit#gid=1522333227"",""Rekap KTR!$E$6"")"),12)</f>
        <v>12</v>
      </c>
      <c r="D10" s="24">
        <f ca="1">IFERROR(__xludf.DUMMYFUNCTION("IMPORTRANGE(""https://docs.google.com/spreadsheets/d/1jB-UnyPBzGq1HOZkIVtft_Wo28OEKcZNsVgS5r_boTE/edit#gid=1522333227"",""Rekap KTR!$E$7"")"),53)</f>
        <v>53</v>
      </c>
      <c r="E10" s="24">
        <f ca="1">IFERROR(__xludf.DUMMYFUNCTION("IMPORTRANGE(""https://docs.google.com/spreadsheets/d/1jB-UnyPBzGq1HOZkIVtft_Wo28OEKcZNsVgS5r_boTE/edit#gid=1522333227"",""Rekap KTR!$E$8"")"),56)</f>
        <v>56</v>
      </c>
      <c r="F10" s="24" t="str">
        <f ca="1">IFERROR(__xludf.DUMMYFUNCTION("IMPORTRANGE(""https://docs.google.com/spreadsheets/d/1jB-UnyPBzGq1HOZkIVtft_Wo28OEKcZNsVgS5r_boTE/edit#gid=1522333227"",""Rekap KTR!$E$9"")"),"")</f>
        <v/>
      </c>
      <c r="G10" s="24">
        <f ca="1">IFERROR(__xludf.DUMMYFUNCTION("IMPORTRANGE(""https://docs.google.com/spreadsheets/d/1jB-UnyPBzGq1HOZkIVtft_Wo28OEKcZNsVgS5r_boTE/edit#gid=1522333227"",""Rekap KTR!$E$10"")"),0)</f>
        <v>0</v>
      </c>
      <c r="H10" s="24" t="str">
        <f ca="1">IFERROR(__xludf.DUMMYFUNCTION("IMPORTRANGE(""https://docs.google.com/spreadsheets/d/1jB-UnyPBzGq1HOZkIVtft_Wo28OEKcZNsVgS5r_boTE/edit#gid=1522333227"",""Rekap KTR!$E$11"")"),"")</f>
        <v/>
      </c>
      <c r="I10" s="24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70" t="e">
        <f>#REF!</f>
        <v>#REF!</v>
      </c>
      <c r="C11" s="24">
        <f ca="1">IFERROR(__xludf.DUMMYFUNCTION("IMPORTRANGE(""https://docs.google.com/spreadsheets/d/1gHFrRpJ5fnyxfJI-jxT5z1B1L7rSV8E5sIZEN90Rfhc/edit#gid=1522333227"",""Rekap KTR!$E$6"")"),4)</f>
        <v>4</v>
      </c>
      <c r="D11" s="24">
        <f ca="1">IFERROR(__xludf.DUMMYFUNCTION("IMPORTRANGE(""https://docs.google.com/spreadsheets/d/1gHFrRpJ5fnyxfJI-jxT5z1B1L7rSV8E5sIZEN90Rfhc/edit#gid=1522333227"",""Rekap KTR!$E$7"")"),29)</f>
        <v>29</v>
      </c>
      <c r="E11" s="24">
        <f ca="1">IFERROR(__xludf.DUMMYFUNCTION("IMPORTRANGE(""https://docs.google.com/spreadsheets/d/1gHFrRpJ5fnyxfJI-jxT5z1B1L7rSV8E5sIZEN90Rfhc/edit#gid=1522333227"",""Rekap KTR!$E$8"")"),31)</f>
        <v>31</v>
      </c>
      <c r="F11" s="24" t="str">
        <f ca="1">IFERROR(__xludf.DUMMYFUNCTION("IMPORTRANGE(""https://docs.google.com/spreadsheets/d/1gHFrRpJ5fnyxfJI-jxT5z1B1L7rSV8E5sIZEN90Rfhc/edit#gid=1522333227"",""Rekap KTR!$E$9"")"),"")</f>
        <v/>
      </c>
      <c r="G11" s="24" t="str">
        <f ca="1">IFERROR(__xludf.DUMMYFUNCTION("IMPORTRANGE(""https://docs.google.com/spreadsheets/d/1gHFrRpJ5fnyxfJI-jxT5z1B1L7rSV8E5sIZEN90Rfhc/edit#gid=1522333227"",""Rekap KTR!$E$10"")"),"")</f>
        <v/>
      </c>
      <c r="H11" s="24" t="str">
        <f ca="1">IFERROR(__xludf.DUMMYFUNCTION("IMPORTRANGE(""https://docs.google.com/spreadsheets/d/1gHFrRpJ5fnyxfJI-jxT5z1B1L7rSV8E5sIZEN90Rfhc/edit#gid=1522333227"",""Rekap KTR!$E$11"")"),"")</f>
        <v/>
      </c>
      <c r="I11" s="2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70" t="e">
        <f>#REF!</f>
        <v>#REF!</v>
      </c>
      <c r="C12" s="24">
        <f ca="1">IFERROR(__xludf.DUMMYFUNCTION("IMPORTRANGE(""https://docs.google.com/spreadsheets/d/1saC2UP2JuYJ7WRPxjh8EMf_BSfGZ18Ous8sVKGLr-Ng/edit#gid=1892753874"",""Rekap KTR!$E$6"")"),8)</f>
        <v>8</v>
      </c>
      <c r="D12" s="24">
        <f ca="1">IFERROR(__xludf.DUMMYFUNCTION("IMPORTRANGE(""https://docs.google.com/spreadsheets/d/1saC2UP2JuYJ7WRPxjh8EMf_BSfGZ18Ous8sVKGLr-Ng/edit#gid=1892753874"",""Rekap KTR!$E$7"")"),41)</f>
        <v>41</v>
      </c>
      <c r="E12" s="24">
        <f ca="1">IFERROR(__xludf.DUMMYFUNCTION("IMPORTRANGE(""https://docs.google.com/spreadsheets/d/1saC2UP2JuYJ7WRPxjh8EMf_BSfGZ18Ous8sVKGLr-Ng/edit#gid=1892753874"",""Rekap KTR!$E$8"")"),41)</f>
        <v>41</v>
      </c>
      <c r="F12" s="24">
        <f ca="1">IFERROR(__xludf.DUMMYFUNCTION("IMPORTRANGE(""https://docs.google.com/spreadsheets/d/1saC2UP2JuYJ7WRPxjh8EMf_BSfGZ18Ous8sVKGLr-Ng/edit#gid=1892753874"",""Rekap KTR!$E$9"")"),14)</f>
        <v>14</v>
      </c>
      <c r="G12" s="24">
        <f ca="1">IFERROR(__xludf.DUMMYFUNCTION("IMPORTRANGE(""https://docs.google.com/spreadsheets/d/1saC2UP2JuYJ7WRPxjh8EMf_BSfGZ18Ous8sVKGLr-Ng/edit#gid=1892753874"",""Rekap KTR!$E$10"")"),0)</f>
        <v>0</v>
      </c>
      <c r="H12" s="24">
        <f ca="1">IFERROR(__xludf.DUMMYFUNCTION("IMPORTRANGE(""https://docs.google.com/spreadsheets/d/1saC2UP2JuYJ7WRPxjh8EMf_BSfGZ18Ous8sVKGLr-Ng/edit#gid=1892753874"",""Rekap KTR!$E$11"")"),0)</f>
        <v>0</v>
      </c>
      <c r="I12" s="24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70" t="e">
        <f>#REF!</f>
        <v>#REF!</v>
      </c>
      <c r="C13" s="24">
        <f ca="1">IFERROR(__xludf.DUMMYFUNCTION("IMPORTRANGE(""https://docs.google.com/spreadsheets/d/1ApPPV7RPuDI1EDOKjkoDXkV5Yd_NofeQTYTtAHUYGGw/edit#gid=1522333227"",""Rekap KTR!$E$6"")"),3)</f>
        <v>3</v>
      </c>
      <c r="D13" s="24">
        <f ca="1">IFERROR(__xludf.DUMMYFUNCTION("IMPORTRANGE(""https://docs.google.com/spreadsheets/d/1ApPPV7RPuDI1EDOKjkoDXkV5Yd_NofeQTYTtAHUYGGw/edit#gid=1522333227"",""Rekap KTR!$E$7"")"),20)</f>
        <v>20</v>
      </c>
      <c r="E13" s="24">
        <f ca="1">IFERROR(__xludf.DUMMYFUNCTION("IMPORTRANGE(""https://docs.google.com/spreadsheets/d/1ApPPV7RPuDI1EDOKjkoDXkV5Yd_NofeQTYTtAHUYGGw/edit#gid=1522333227"",""Rekap KTR!$E$8"")"),6)</f>
        <v>6</v>
      </c>
      <c r="F13" s="24" t="str">
        <f ca="1">IFERROR(__xludf.DUMMYFUNCTION("IMPORTRANGE(""https://docs.google.com/spreadsheets/d/1ApPPV7RPuDI1EDOKjkoDXkV5Yd_NofeQTYTtAHUYGGw/edit#gid=1522333227"",""Rekap KTR!$E$9"")"),"")</f>
        <v/>
      </c>
      <c r="G13" s="24" t="str">
        <f ca="1">IFERROR(__xludf.DUMMYFUNCTION("IMPORTRANGE(""https://docs.google.com/spreadsheets/d/1ApPPV7RPuDI1EDOKjkoDXkV5Yd_NofeQTYTtAHUYGGw/edit#gid=1522333227"",""Rekap KTR!$E$10"")"),"")</f>
        <v/>
      </c>
      <c r="H13" s="24" t="str">
        <f ca="1">IFERROR(__xludf.DUMMYFUNCTION("IMPORTRANGE(""https://docs.google.com/spreadsheets/d/1ApPPV7RPuDI1EDOKjkoDXkV5Yd_NofeQTYTtAHUYGGw/edit#gid=1522333227"",""Rekap KTR!$E$11"")"),"")</f>
        <v/>
      </c>
      <c r="I13" s="2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70" t="e">
        <f>#REF!</f>
        <v>#REF!</v>
      </c>
      <c r="C14" s="24">
        <f ca="1">IFERROR(__xludf.DUMMYFUNCTION("IMPORTRANGE(""https://docs.google.com/spreadsheets/d/1iV_nqIfkAdyO_vl_QARxWbfnGcK2KlCCS94aVJ2QbTI/edit#gid=1522333227"",""Rekap KTR!$E$6"")"),6)</f>
        <v>6</v>
      </c>
      <c r="D14" s="24">
        <f ca="1">IFERROR(__xludf.DUMMYFUNCTION("IMPORTRANGE(""https://docs.google.com/spreadsheets/d/1iV_nqIfkAdyO_vl_QARxWbfnGcK2KlCCS94aVJ2QbTI/edit#gid=1522333227"",""Rekap KTR!$E$7"")"),26)</f>
        <v>26</v>
      </c>
      <c r="E14" s="24">
        <f ca="1">IFERROR(__xludf.DUMMYFUNCTION("IMPORTRANGE(""https://docs.google.com/spreadsheets/d/1iV_nqIfkAdyO_vl_QARxWbfnGcK2KlCCS94aVJ2QbTI/edit#gid=1522333227"",""Rekap KTR!$E$8"")"),13)</f>
        <v>13</v>
      </c>
      <c r="F14" s="24">
        <f ca="1">IFERROR(__xludf.DUMMYFUNCTION("IMPORTRANGE(""https://docs.google.com/spreadsheets/d/1iV_nqIfkAdyO_vl_QARxWbfnGcK2KlCCS94aVJ2QbTI/edit#gid=1522333227"",""Rekap KTR!$E$9"")"),0)</f>
        <v>0</v>
      </c>
      <c r="G14" s="24">
        <f ca="1">IFERROR(__xludf.DUMMYFUNCTION("IMPORTRANGE(""https://docs.google.com/spreadsheets/d/1iV_nqIfkAdyO_vl_QARxWbfnGcK2KlCCS94aVJ2QbTI/edit#gid=1522333227"",""Rekap KTR!$E$10"")"),0)</f>
        <v>0</v>
      </c>
      <c r="H14" s="24">
        <f ca="1">IFERROR(__xludf.DUMMYFUNCTION("IMPORTRANGE(""https://docs.google.com/spreadsheets/d/1iV_nqIfkAdyO_vl_QARxWbfnGcK2KlCCS94aVJ2QbTI/edit#gid=1522333227"",""Rekap KTR!$E$11"")"),0)</f>
        <v>0</v>
      </c>
      <c r="I14" s="24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70" t="e">
        <f>#REF!</f>
        <v>#REF!</v>
      </c>
      <c r="C15" s="24">
        <f ca="1">IFERROR(__xludf.DUMMYFUNCTION("IMPORTRANGE(""https://docs.google.com/spreadsheets/d/1zz70Lj6oBg1MOPSG6KJcsMeqBNtXMHYICRkg7kpt_d0/edit#gid=1892753874"",""Rekap KTR!$E$6"")"),9)</f>
        <v>9</v>
      </c>
      <c r="D15" s="24">
        <f ca="1">IFERROR(__xludf.DUMMYFUNCTION("IMPORTRANGE(""https://docs.google.com/spreadsheets/d/1zz70Lj6oBg1MOPSG6KJcsMeqBNtXMHYICRkg7kpt_d0/edit#gid=1892753874"",""Rekap KTR!$E$7"")"),47)</f>
        <v>47</v>
      </c>
      <c r="E15" s="24">
        <f ca="1">IFERROR(__xludf.DUMMYFUNCTION("IMPORTRANGE(""https://docs.google.com/spreadsheets/d/1zz70Lj6oBg1MOPSG6KJcsMeqBNtXMHYICRkg7kpt_d0/edit#gid=1892753874"",""Rekap KTR!$E$8"")"),29)</f>
        <v>29</v>
      </c>
      <c r="F15" s="24">
        <f ca="1">IFERROR(__xludf.DUMMYFUNCTION("IMPORTRANGE(""https://docs.google.com/spreadsheets/d/1zz70Lj6oBg1MOPSG6KJcsMeqBNtXMHYICRkg7kpt_d0/edit#gid=1892753874"",""Rekap KTR!$E$9"")"),3)</f>
        <v>3</v>
      </c>
      <c r="G15" s="24">
        <f ca="1">IFERROR(__xludf.DUMMYFUNCTION("IMPORTRANGE(""https://docs.google.com/spreadsheets/d/1zz70Lj6oBg1MOPSG6KJcsMeqBNtXMHYICRkg7kpt_d0/edit#gid=1892753874"",""Rekap KTR!$E$10"")"),1)</f>
        <v>1</v>
      </c>
      <c r="H15" s="24">
        <f ca="1">IFERROR(__xludf.DUMMYFUNCTION("IMPORTRANGE(""https://docs.google.com/spreadsheets/d/1zz70Lj6oBg1MOPSG6KJcsMeqBNtXMHYICRkg7kpt_d0/edit#gid=1892753874"",""Rekap KTR!$E$11"")"),4)</f>
        <v>4</v>
      </c>
      <c r="I15" s="24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70" t="e">
        <f>#REF!</f>
        <v>#REF!</v>
      </c>
      <c r="C16" s="24">
        <f ca="1">IFERROR(__xludf.DUMMYFUNCTION("IMPORTRANGE(""https://docs.google.com/spreadsheets/d/1773f1iHRnXhbrVjAHR7zUpu3neZdvtp1a2ikB9LJu8U/edit#gid=1522333227"",""Rekap KTR!$E$6"")"),39)</f>
        <v>39</v>
      </c>
      <c r="D16" s="24">
        <f ca="1">IFERROR(__xludf.DUMMYFUNCTION("IMPORTRANGE(""https://docs.google.com/spreadsheets/d/1773f1iHRnXhbrVjAHR7zUpu3neZdvtp1a2ikB9LJu8U/edit#gid=1522333227"",""Rekap KTR!$E$7"")"),43)</f>
        <v>43</v>
      </c>
      <c r="E16" s="24">
        <f ca="1">IFERROR(__xludf.DUMMYFUNCTION("IMPORTRANGE(""https://docs.google.com/spreadsheets/d/1773f1iHRnXhbrVjAHR7zUpu3neZdvtp1a2ikB9LJu8U/edit#gid=1522333227"",""Rekap KTR!$E$8"")"),32)</f>
        <v>32</v>
      </c>
      <c r="F16" s="24">
        <f ca="1">IFERROR(__xludf.DUMMYFUNCTION("IMPORTRANGE(""https://docs.google.com/spreadsheets/d/1773f1iHRnXhbrVjAHR7zUpu3neZdvtp1a2ikB9LJu8U/edit#gid=1522333227"",""Rekap KTR!$E$9"")"),21)</f>
        <v>21</v>
      </c>
      <c r="G16" s="24">
        <f ca="1">IFERROR(__xludf.DUMMYFUNCTION("IMPORTRANGE(""https://docs.google.com/spreadsheets/d/1773f1iHRnXhbrVjAHR7zUpu3neZdvtp1a2ikB9LJu8U/edit#gid=1522333227"",""Rekap KTR!$E$10"")"),0)</f>
        <v>0</v>
      </c>
      <c r="H16" s="24">
        <f ca="1">IFERROR(__xludf.DUMMYFUNCTION("IMPORTRANGE(""https://docs.google.com/spreadsheets/d/1773f1iHRnXhbrVjAHR7zUpu3neZdvtp1a2ikB9LJu8U/edit#gid=1522333227"",""Rekap KTR!$E$11"")"),16)</f>
        <v>16</v>
      </c>
      <c r="I16" s="24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70" t="e">
        <f>#REF!</f>
        <v>#REF!</v>
      </c>
      <c r="C17" s="24">
        <f ca="1">IFERROR(__xludf.DUMMYFUNCTION("IMPORTRANGE(""https://docs.google.com/spreadsheets/d/10iNzN1LqaStEosZKEbqcoOm3IdodNsG31q_nR0Y6WGo/edit#gid=1522333227"",""Rekap KTR!$E$6"")"),1)</f>
        <v>1</v>
      </c>
      <c r="D17" s="24">
        <f ca="1">IFERROR(__xludf.DUMMYFUNCTION("IMPORTRANGE(""https://docs.google.com/spreadsheets/d/10iNzN1LqaStEosZKEbqcoOm3IdodNsG31q_nR0Y6WGo/edit#gid=1522333227"",""Rekap KTR!$E$7"")"),27)</f>
        <v>27</v>
      </c>
      <c r="E17" s="24">
        <f ca="1">IFERROR(__xludf.DUMMYFUNCTION("IMPORTRANGE(""https://docs.google.com/spreadsheets/d/10iNzN1LqaStEosZKEbqcoOm3IdodNsG31q_nR0Y6WGo/edit#gid=1522333227"",""Rekap KTR!$E$8"")"),2)</f>
        <v>2</v>
      </c>
      <c r="F17" s="24">
        <f ca="1">IFERROR(__xludf.DUMMYFUNCTION("IMPORTRANGE(""https://docs.google.com/spreadsheets/d/10iNzN1LqaStEosZKEbqcoOm3IdodNsG31q_nR0Y6WGo/edit#gid=1522333227"",""Rekap KTR!$E$9"")"),3)</f>
        <v>3</v>
      </c>
      <c r="G17" s="24">
        <f ca="1">IFERROR(__xludf.DUMMYFUNCTION("IMPORTRANGE(""https://docs.google.com/spreadsheets/d/10iNzN1LqaStEosZKEbqcoOm3IdodNsG31q_nR0Y6WGo/edit#gid=1522333227"",""Rekap KTR!$E$10"")"),0)</f>
        <v>0</v>
      </c>
      <c r="H17" s="24">
        <f ca="1">IFERROR(__xludf.DUMMYFUNCTION("IMPORTRANGE(""https://docs.google.com/spreadsheets/d/10iNzN1LqaStEosZKEbqcoOm3IdodNsG31q_nR0Y6WGo/edit#gid=1522333227"",""Rekap KTR!$E$11"")"),2)</f>
        <v>2</v>
      </c>
      <c r="I17" s="24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70" t="e">
        <f>#REF!</f>
        <v>#REF!</v>
      </c>
      <c r="C18" s="24">
        <f ca="1">IFERROR(__xludf.DUMMYFUNCTION("IMPORTRANGE(""https://docs.google.com/spreadsheets/d/17PsIU8VcCQeO2M4DM42K9vv32GkafaaF1LxQevQ8tAQ/edit#gid=1892753874"",""Rekap KTR!$E$6"")"),2)</f>
        <v>2</v>
      </c>
      <c r="D18" s="24">
        <f ca="1">IFERROR(__xludf.DUMMYFUNCTION("IMPORTRANGE(""https://docs.google.com/spreadsheets/d/17PsIU8VcCQeO2M4DM42K9vv32GkafaaF1LxQevQ8tAQ/edit#gid=1892753874"",""Rekap KTR!$E$7"")"),21)</f>
        <v>21</v>
      </c>
      <c r="E18" s="24">
        <f ca="1">IFERROR(__xludf.DUMMYFUNCTION("IMPORTRANGE(""https://docs.google.com/spreadsheets/d/17PsIU8VcCQeO2M4DM42K9vv32GkafaaF1LxQevQ8tAQ/edit#gid=1892753874"",""Rekap KTR!$E$8"")"),17)</f>
        <v>17</v>
      </c>
      <c r="F18" s="24">
        <f ca="1">IFERROR(__xludf.DUMMYFUNCTION("IMPORTRANGE(""https://docs.google.com/spreadsheets/d/17PsIU8VcCQeO2M4DM42K9vv32GkafaaF1LxQevQ8tAQ/edit#gid=1892753874"",""Rekap KTR!$E$9"")"),0)</f>
        <v>0</v>
      </c>
      <c r="G18" s="24">
        <f ca="1">IFERROR(__xludf.DUMMYFUNCTION("IMPORTRANGE(""https://docs.google.com/spreadsheets/d/17PsIU8VcCQeO2M4DM42K9vv32GkafaaF1LxQevQ8tAQ/edit#gid=1892753874"",""Rekap KTR!$E$10"")"),0)</f>
        <v>0</v>
      </c>
      <c r="H18" s="24">
        <f ca="1">IFERROR(__xludf.DUMMYFUNCTION("IMPORTRANGE(""https://docs.google.com/spreadsheets/d/17PsIU8VcCQeO2M4DM42K9vv32GkafaaF1LxQevQ8tAQ/edit#gid=1892753874"",""Rekap KTR!$E$11"")"),0)</f>
        <v>0</v>
      </c>
      <c r="I18" s="24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70" t="e">
        <f>#REF!</f>
        <v>#REF!</v>
      </c>
      <c r="C19" s="24">
        <f ca="1">IFERROR(__xludf.DUMMYFUNCTION("IMPORTRANGE(""https://docs.google.com/spreadsheets/d/1d0Y9C6M4-a1TT0nIK2Gc4IXnbVyxoBB3v7o1biNGAwY/edit#gid=1892753874"",""Rekap KTR!$E$6"")"),6)</f>
        <v>6</v>
      </c>
      <c r="D19" s="24">
        <f ca="1">IFERROR(__xludf.DUMMYFUNCTION("IMPORTRANGE(""https://docs.google.com/spreadsheets/d/1d0Y9C6M4-a1TT0nIK2Gc4IXnbVyxoBB3v7o1biNGAwY/edit#gid=1892753874"",""Rekap KTR!$E$7"")"),27)</f>
        <v>27</v>
      </c>
      <c r="E19" s="24">
        <f ca="1">IFERROR(__xludf.DUMMYFUNCTION("IMPORTRANGE(""https://docs.google.com/spreadsheets/d/1d0Y9C6M4-a1TT0nIK2Gc4IXnbVyxoBB3v7o1biNGAwY/edit#gid=1892753874"",""Rekap KTR!$E$8"")"),7)</f>
        <v>7</v>
      </c>
      <c r="F19" s="24">
        <f ca="1">IFERROR(__xludf.DUMMYFUNCTION("IMPORTRANGE(""https://docs.google.com/spreadsheets/d/1d0Y9C6M4-a1TT0nIK2Gc4IXnbVyxoBB3v7o1biNGAwY/edit#gid=1892753874"",""Rekap KTR!$E$9"")"),0)</f>
        <v>0</v>
      </c>
      <c r="G19" s="24">
        <f ca="1">IFERROR(__xludf.DUMMYFUNCTION("IMPORTRANGE(""https://docs.google.com/spreadsheets/d/1d0Y9C6M4-a1TT0nIK2Gc4IXnbVyxoBB3v7o1biNGAwY/edit#gid=1892753874"",""Rekap KTR!$E$10"")"),0)</f>
        <v>0</v>
      </c>
      <c r="H19" s="24">
        <f ca="1">IFERROR(__xludf.DUMMYFUNCTION("IMPORTRANGE(""https://docs.google.com/spreadsheets/d/1d0Y9C6M4-a1TT0nIK2Gc4IXnbVyxoBB3v7o1biNGAwY/edit#gid=1892753874"",""Rekap KTR!$E$11"")"),0)</f>
        <v>0</v>
      </c>
      <c r="I19" s="24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70" t="e">
        <f>#REF!</f>
        <v>#REF!</v>
      </c>
      <c r="C20" s="24">
        <f ca="1">IFERROR(__xludf.DUMMYFUNCTION("IMPORTRANGE(""https://docs.google.com/spreadsheets/d/1fXA1yQzUNddp7fjR2KF22o4rRJu9lP9Ja9Oi1mRbg_E/edit#gid=1892753874"",""Rekap KTR!$E$6"")"),2)</f>
        <v>2</v>
      </c>
      <c r="D20" s="24">
        <f ca="1">IFERROR(__xludf.DUMMYFUNCTION("IMPORTRANGE(""https://docs.google.com/spreadsheets/d/1fXA1yQzUNddp7fjR2KF22o4rRJu9lP9Ja9Oi1mRbg_E/edit#gid=1892753874"",""Rekap KTR!$E$7"")"),31)</f>
        <v>31</v>
      </c>
      <c r="E20" s="24">
        <f ca="1">IFERROR(__xludf.DUMMYFUNCTION("IMPORTRANGE(""https://docs.google.com/spreadsheets/d/1fXA1yQzUNddp7fjR2KF22o4rRJu9lP9Ja9Oi1mRbg_E/edit#gid=1892753874"",""Rekap KTR!$E$8"")"),29)</f>
        <v>29</v>
      </c>
      <c r="F20" s="24">
        <f ca="1">IFERROR(__xludf.DUMMYFUNCTION("IMPORTRANGE(""https://docs.google.com/spreadsheets/d/1fXA1yQzUNddp7fjR2KF22o4rRJu9lP9Ja9Oi1mRbg_E/edit#gid=1892753874"",""Rekap KTR!$E$9"")"),19)</f>
        <v>19</v>
      </c>
      <c r="G20" s="24">
        <f ca="1">IFERROR(__xludf.DUMMYFUNCTION("IMPORTRANGE(""https://docs.google.com/spreadsheets/d/1fXA1yQzUNddp7fjR2KF22o4rRJu9lP9Ja9Oi1mRbg_E/edit#gid=1892753874"",""Rekap KTR!$E$10"")"),1)</f>
        <v>1</v>
      </c>
      <c r="H20" s="24">
        <f ca="1">IFERROR(__xludf.DUMMYFUNCTION("IMPORTRANGE(""https://docs.google.com/spreadsheets/d/1fXA1yQzUNddp7fjR2KF22o4rRJu9lP9Ja9Oi1mRbg_E/edit#gid=1892753874"",""Rekap KTR!$E$11"")"),1)</f>
        <v>1</v>
      </c>
      <c r="I20" s="2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70" t="e">
        <f>#REF!</f>
        <v>#REF!</v>
      </c>
      <c r="C21" s="24">
        <f ca="1">IFERROR(__xludf.DUMMYFUNCTION("IMPORTRANGE(""https://docs.google.com/spreadsheets/d/155aL1qCqCleHwMP0Y8LT5akEbK27R0RIka-lAkeoeEo/edit#gid=1892753874"",""Rekap KTR!$E$6"")"),10)</f>
        <v>10</v>
      </c>
      <c r="D21" s="24">
        <f ca="1">IFERROR(__xludf.DUMMYFUNCTION("IMPORTRANGE(""https://docs.google.com/spreadsheets/d/155aL1qCqCleHwMP0Y8LT5akEbK27R0RIka-lAkeoeEo/edit#gid=1892753874"",""Rekap KTR!$E$7"")"),47)</f>
        <v>47</v>
      </c>
      <c r="E21" s="24">
        <f ca="1">IFERROR(__xludf.DUMMYFUNCTION("IMPORTRANGE(""https://docs.google.com/spreadsheets/d/155aL1qCqCleHwMP0Y8LT5akEbK27R0RIka-lAkeoeEo/edit#gid=1892753874"",""Rekap KTR!$E$8"")"),5)</f>
        <v>5</v>
      </c>
      <c r="F21" s="24" t="str">
        <f ca="1">IFERROR(__xludf.DUMMYFUNCTION("IMPORTRANGE(""https://docs.google.com/spreadsheets/d/155aL1qCqCleHwMP0Y8LT5akEbK27R0RIka-lAkeoeEo/edit#gid=1892753874"",""Rekap KTR!$E$9"")"),"")</f>
        <v/>
      </c>
      <c r="G21" s="24" t="str">
        <f ca="1">IFERROR(__xludf.DUMMYFUNCTION("IMPORTRANGE(""https://docs.google.com/spreadsheets/d/155aL1qCqCleHwMP0Y8LT5akEbK27R0RIka-lAkeoeEo/edit#gid=1892753874"",""Rekap KTR!$E$10"")"),"")</f>
        <v/>
      </c>
      <c r="H21" s="24" t="str">
        <f ca="1">IFERROR(__xludf.DUMMYFUNCTION("IMPORTRANGE(""https://docs.google.com/spreadsheets/d/155aL1qCqCleHwMP0Y8LT5akEbK27R0RIka-lAkeoeEo/edit#gid=1892753874"",""Rekap KTR!$E$11"")"),"")</f>
        <v/>
      </c>
      <c r="I21" s="2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70" t="e">
        <f>#REF!</f>
        <v>#REF!</v>
      </c>
      <c r="C22" s="24">
        <f ca="1">IFERROR(__xludf.DUMMYFUNCTION("IMPORTRANGE(""https://docs.google.com/spreadsheets/d/13FRR1udp0c0o6Nmp_8YHiON78PXr-L4FqQQ028JcBYY/edit#gid=1522333227"",""Rekap KTR!$E$6"")"),7)</f>
        <v>7</v>
      </c>
      <c r="D22" s="24">
        <f ca="1">IFERROR(__xludf.DUMMYFUNCTION("IMPORTRANGE(""https://docs.google.com/spreadsheets/d/13FRR1udp0c0o6Nmp_8YHiON78PXr-L4FqQQ028JcBYY/edit#gid=1522333227"",""Rekap KTR!$E$7"")"),31)</f>
        <v>31</v>
      </c>
      <c r="E22" s="24">
        <f ca="1">IFERROR(__xludf.DUMMYFUNCTION("IMPORTRANGE(""https://docs.google.com/spreadsheets/d/13FRR1udp0c0o6Nmp_8YHiON78PXr-L4FqQQ028JcBYY/edit#gid=1522333227"",""Rekap KTR!$E$8"")"),2)</f>
        <v>2</v>
      </c>
      <c r="F22" s="24" t="str">
        <f ca="1">IFERROR(__xludf.DUMMYFUNCTION("IMPORTRANGE(""https://docs.google.com/spreadsheets/d/13FRR1udp0c0o6Nmp_8YHiON78PXr-L4FqQQ028JcBYY/edit#gid=1522333227"",""Rekap KTR!$E$9"")"),"")</f>
        <v/>
      </c>
      <c r="G22" s="24" t="str">
        <f ca="1">IFERROR(__xludf.DUMMYFUNCTION("IMPORTRANGE(""https://docs.google.com/spreadsheets/d/13FRR1udp0c0o6Nmp_8YHiON78PXr-L4FqQQ028JcBYY/edit#gid=1522333227"",""Rekap KTR!$E$10"")"),"")</f>
        <v/>
      </c>
      <c r="H22" s="24" t="str">
        <f ca="1">IFERROR(__xludf.DUMMYFUNCTION("IMPORTRANGE(""https://docs.google.com/spreadsheets/d/13FRR1udp0c0o6Nmp_8YHiON78PXr-L4FqQQ028JcBYY/edit#gid=1522333227"",""Rekap KTR!$E$11"")"),"")</f>
        <v/>
      </c>
      <c r="I22" s="2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70" t="e">
        <f>#REF!</f>
        <v>#REF!</v>
      </c>
      <c r="C23" s="24">
        <f ca="1">IFERROR(__xludf.DUMMYFUNCTION("IMPORTRANGE(""https://docs.google.com/spreadsheets/d/1PVwe4VvYfj1Vj424c9kO9TcQogsBM6TpXMbFve9togc/edit#gid=1522333227"",""Rekap KTR!$E$6"")"),5)</f>
        <v>5</v>
      </c>
      <c r="D23" s="24">
        <f ca="1">IFERROR(__xludf.DUMMYFUNCTION("IMPORTRANGE(""https://docs.google.com/spreadsheets/d/1PVwe4VvYfj1Vj424c9kO9TcQogsBM6TpXMbFve9togc/edit#gid=1522333227"",""Rekap KTR!$E$7"")"),38)</f>
        <v>38</v>
      </c>
      <c r="E23" s="24">
        <f ca="1">IFERROR(__xludf.DUMMYFUNCTION("IMPORTRANGE(""https://docs.google.com/spreadsheets/d/1PVwe4VvYfj1Vj424c9kO9TcQogsBM6TpXMbFve9togc/edit#gid=1522333227"",""Rekap KTR!$E$8"")"),17)</f>
        <v>17</v>
      </c>
      <c r="F23" s="24">
        <f ca="1">IFERROR(__xludf.DUMMYFUNCTION("IMPORTRANGE(""https://docs.google.com/spreadsheets/d/1PVwe4VvYfj1Vj424c9kO9TcQogsBM6TpXMbFve9togc/edit#gid=1522333227"",""Rekap KTR!$E$9"")"),0)</f>
        <v>0</v>
      </c>
      <c r="G23" s="24">
        <f ca="1">IFERROR(__xludf.DUMMYFUNCTION("IMPORTRANGE(""https://docs.google.com/spreadsheets/d/1PVwe4VvYfj1Vj424c9kO9TcQogsBM6TpXMbFve9togc/edit#gid=1522333227"",""Rekap KTR!$E$10"")"),0)</f>
        <v>0</v>
      </c>
      <c r="H23" s="24">
        <f ca="1">IFERROR(__xludf.DUMMYFUNCTION("IMPORTRANGE(""https://docs.google.com/spreadsheets/d/1PVwe4VvYfj1Vj424c9kO9TcQogsBM6TpXMbFve9togc/edit#gid=1522333227"",""Rekap KTR!$E$11"")"),0)</f>
        <v>0</v>
      </c>
      <c r="I23" s="2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70" t="e">
        <f>#REF!</f>
        <v>#REF!</v>
      </c>
      <c r="C24" s="24" t="str">
        <f ca="1">IFERROR(__xludf.DUMMYFUNCTION("IMPORTRANGE(""https://docs.google.com/spreadsheets/d/15JUTNcWxWGx3Ha8qvwbxgnbDbT4v7N3vZYvqPZ68_Xg/edit#gid=1892753874"",""Rekap KTR!$E$6"")"),"")</f>
        <v/>
      </c>
      <c r="D24" s="24">
        <f ca="1">IFERROR(__xludf.DUMMYFUNCTION("IMPORTRANGE(""https://docs.google.com/spreadsheets/d/15JUTNcWxWGx3Ha8qvwbxgnbDbT4v7N3vZYvqPZ68_Xg/edit#gid=1892753874"",""Rekap KTR!$E$7"")"),19)</f>
        <v>19</v>
      </c>
      <c r="E24" s="24" t="str">
        <f ca="1">IFERROR(__xludf.DUMMYFUNCTION("IMPORTRANGE(""https://docs.google.com/spreadsheets/d/15JUTNcWxWGx3Ha8qvwbxgnbDbT4v7N3vZYvqPZ68_Xg/edit#gid=1892753874"",""Rekap KTR!$E$8"")"),"")</f>
        <v/>
      </c>
      <c r="F24" s="24" t="str">
        <f ca="1">IFERROR(__xludf.DUMMYFUNCTION("IMPORTRANGE(""https://docs.google.com/spreadsheets/d/15JUTNcWxWGx3Ha8qvwbxgnbDbT4v7N3vZYvqPZ68_Xg/edit#gid=1892753874"",""Rekap KTR!$E$9"")"),"")</f>
        <v/>
      </c>
      <c r="G24" s="24" t="str">
        <f ca="1">IFERROR(__xludf.DUMMYFUNCTION("IMPORTRANGE(""https://docs.google.com/spreadsheets/d/15JUTNcWxWGx3Ha8qvwbxgnbDbT4v7N3vZYvqPZ68_Xg/edit#gid=1892753874"",""Rekap KTR!$E$10"")"),"")</f>
        <v/>
      </c>
      <c r="H24" s="24" t="str">
        <f ca="1">IFERROR(__xludf.DUMMYFUNCTION("IMPORTRANGE(""https://docs.google.com/spreadsheets/d/15JUTNcWxWGx3Ha8qvwbxgnbDbT4v7N3vZYvqPZ68_Xg/edit#gid=1892753874"",""Rekap KTR!$E$11"")"),"")</f>
        <v/>
      </c>
      <c r="I24" s="2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84" t="s">
        <v>40</v>
      </c>
      <c r="B1" s="100"/>
      <c r="C1" s="85"/>
      <c r="D1" s="120" t="s">
        <v>51</v>
      </c>
      <c r="E1" s="100"/>
      <c r="F1" s="100"/>
      <c r="G1" s="100"/>
      <c r="H1" s="100"/>
      <c r="I1" s="100"/>
      <c r="J1" s="85"/>
      <c r="K1" s="63"/>
      <c r="L1" s="1"/>
      <c r="M1" s="1"/>
      <c r="N1" s="1"/>
      <c r="O1" s="1"/>
      <c r="P1" s="1"/>
    </row>
    <row r="2" spans="1:16" ht="21" x14ac:dyDescent="0.25">
      <c r="A2" s="86"/>
      <c r="B2" s="111"/>
      <c r="C2" s="87"/>
      <c r="D2" s="86"/>
      <c r="E2" s="111"/>
      <c r="F2" s="111"/>
      <c r="G2" s="111"/>
      <c r="H2" s="111"/>
      <c r="I2" s="111"/>
      <c r="J2" s="87"/>
      <c r="K2" s="63"/>
      <c r="L2" s="1"/>
      <c r="M2" s="1"/>
      <c r="N2" s="1"/>
      <c r="O2" s="1"/>
      <c r="P2" s="1"/>
    </row>
    <row r="3" spans="1:16" ht="21" x14ac:dyDescent="0.25">
      <c r="A3" s="88"/>
      <c r="B3" s="114"/>
      <c r="C3" s="89"/>
      <c r="D3" s="86"/>
      <c r="E3" s="111"/>
      <c r="F3" s="111"/>
      <c r="G3" s="111"/>
      <c r="H3" s="111"/>
      <c r="I3" s="111"/>
      <c r="J3" s="87"/>
      <c r="K3" s="63"/>
      <c r="L3" s="1"/>
      <c r="M3" s="1"/>
      <c r="N3" s="1"/>
      <c r="O3" s="1"/>
      <c r="P3" s="1"/>
    </row>
    <row r="4" spans="1:16" ht="24.75" customHeight="1" x14ac:dyDescent="0.25">
      <c r="A4" s="116" t="s">
        <v>1</v>
      </c>
      <c r="B4" s="90"/>
      <c r="C4" s="91"/>
      <c r="D4" s="88"/>
      <c r="E4" s="114"/>
      <c r="F4" s="114"/>
      <c r="G4" s="114"/>
      <c r="H4" s="114"/>
      <c r="I4" s="114"/>
      <c r="J4" s="89"/>
      <c r="K4" s="63"/>
      <c r="L4" s="1"/>
      <c r="M4" s="1"/>
      <c r="N4" s="1"/>
      <c r="O4" s="1"/>
      <c r="P4" s="1"/>
    </row>
    <row r="6" spans="1:16" ht="22.5" customHeight="1" x14ac:dyDescent="0.25">
      <c r="A6" s="121" t="s">
        <v>52</v>
      </c>
      <c r="B6" s="79"/>
      <c r="C6" s="79"/>
      <c r="D6" s="79"/>
      <c r="E6" s="79"/>
      <c r="F6" s="79"/>
      <c r="G6" s="79"/>
      <c r="H6" s="79"/>
      <c r="I6" s="79"/>
      <c r="J6" s="80"/>
      <c r="K6" s="2"/>
      <c r="L6" s="2"/>
      <c r="M6" s="2"/>
      <c r="N6" s="2"/>
      <c r="O6" s="2"/>
      <c r="P6" s="2"/>
    </row>
    <row r="7" spans="1:16" ht="13.5" x14ac:dyDescent="0.25">
      <c r="A7" s="122" t="s">
        <v>50</v>
      </c>
      <c r="B7" s="122" t="s">
        <v>53</v>
      </c>
      <c r="C7" s="122" t="s">
        <v>54</v>
      </c>
      <c r="D7" s="122" t="s">
        <v>55</v>
      </c>
      <c r="E7" s="123" t="s">
        <v>56</v>
      </c>
      <c r="F7" s="123" t="s">
        <v>57</v>
      </c>
      <c r="G7" s="123" t="s">
        <v>58</v>
      </c>
      <c r="H7" s="119" t="s">
        <v>59</v>
      </c>
      <c r="I7" s="119" t="s">
        <v>60</v>
      </c>
      <c r="J7" s="119" t="s">
        <v>61</v>
      </c>
    </row>
    <row r="8" spans="1:16" ht="15" customHeight="1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6" ht="13.5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</row>
    <row r="10" spans="1:16" ht="14.5" x14ac:dyDescent="0.35">
      <c r="A10" s="70" t="e">
        <f>#REF!</f>
        <v>#REF!</v>
      </c>
      <c r="B10" s="24">
        <f ca="1">IFERROR(__xludf.DUMMYFUNCTION("IMPORTRANGE(""https://docs.google.com/spreadsheets/d/1P0UTisakTE5EAx-MYEjY2DmhSnLNqqRm6P3NrlYXL2I/edit#gid=1892753874"",""Rekap UBM!$B$9"")"),1)</f>
        <v>1</v>
      </c>
      <c r="C10" s="24">
        <f ca="1">IFERROR(__xludf.DUMMYFUNCTION("IMPORTRANGE(""https://docs.google.com/spreadsheets/d/1P0UTisakTE5EAx-MYEjY2DmhSnLNqqRm6P3NrlYXL2I/edit#gid=1892753874"",""Rekap UBM!$C$9"")"),1)</f>
        <v>1</v>
      </c>
      <c r="D10" s="71">
        <f t="shared" ref="D10:D25" ca="1" si="0">C10/B10*100</f>
        <v>100</v>
      </c>
      <c r="E10" s="24" t="str">
        <f ca="1">IFERROR(__xludf.DUMMYFUNCTION("IMPORTRANGE(""https://docs.google.com/spreadsheets/d/1P0UTisakTE5EAx-MYEjY2DmhSnLNqqRm6P3NrlYXL2I/edit#gid=1892753874"",""Rekap UBM!$E$9"")"),"")</f>
        <v/>
      </c>
      <c r="F10" s="24" t="str">
        <f ca="1">IFERROR(__xludf.DUMMYFUNCTION("IMPORTRANGE(""https://docs.google.com/spreadsheets/d/1P0UTisakTE5EAx-MYEjY2DmhSnLNqqRm6P3NrlYXL2I/edit#gid=1892753874"",""Rekap UBM!$F$9"")"),"")</f>
        <v/>
      </c>
      <c r="G10" s="71" t="e">
        <f t="shared" ref="G10:G25" ca="1" si="1">F10/E10*100</f>
        <v>#VALUE!</v>
      </c>
      <c r="H10" s="24" t="str">
        <f ca="1">IFERROR(__xludf.DUMMYFUNCTION("IMPORTRANGE(""https://docs.google.com/spreadsheets/d/1P0UTisakTE5EAx-MYEjY2DmhSnLNqqRm6P3NrlYXL2I/edit#gid=1892753874"",""Rekap UBM!$H$9"")"),"")</f>
        <v/>
      </c>
      <c r="I10" s="24" t="str">
        <f ca="1">IFERROR(__xludf.DUMMYFUNCTION("IMPORTRANGE(""https://docs.google.com/spreadsheets/d/1P0UTisakTE5EAx-MYEjY2DmhSnLNqqRm6P3NrlYXL2I/edit#gid=1892753874"",""Rekap UBM!$I$9"")"),"")</f>
        <v/>
      </c>
      <c r="J10" s="71" t="e">
        <f t="shared" ref="J10:J25" ca="1" si="2">I10/H10*100</f>
        <v>#VALUE!</v>
      </c>
    </row>
    <row r="11" spans="1:16" ht="14.5" x14ac:dyDescent="0.35">
      <c r="A11" s="70" t="e">
        <f>#REF!</f>
        <v>#REF!</v>
      </c>
      <c r="B11" s="24">
        <f ca="1">IFERROR(__xludf.DUMMYFUNCTION("IMPORTRANGE(""https://docs.google.com/spreadsheets/d/1jB-UnyPBzGq1HOZkIVtft_Wo28OEKcZNsVgS5r_boTE/edit#gid=1522333227"",""Rekap UBM!$B$9"")"),1)</f>
        <v>1</v>
      </c>
      <c r="C11" s="24">
        <f ca="1">IFERROR(__xludf.DUMMYFUNCTION("IMPORTRANGE(""https://docs.google.com/spreadsheets/d/1jB-UnyPBzGq1HOZkIVtft_Wo28OEKcZNsVgS5r_boTE/edit#gid=1522333227"",""Rekap UBM!$C$9"")"),1)</f>
        <v>1</v>
      </c>
      <c r="D11" s="71">
        <f t="shared" ca="1" si="0"/>
        <v>100</v>
      </c>
      <c r="E11" s="24">
        <f ca="1">IFERROR(__xludf.DUMMYFUNCTION("IMPORTRANGE(""https://docs.google.com/spreadsheets/d/1jB-UnyPBzGq1HOZkIVtft_Wo28OEKcZNsVgS5r_boTE/edit#gid=1522333227"",""Rekap UBM!$E$9"")"),12)</f>
        <v>12</v>
      </c>
      <c r="F11" s="72">
        <f ca="1">IFERROR(__xludf.DUMMYFUNCTION("IMPORTRANGE(""https://docs.google.com/spreadsheets/d/1jB-UnyPBzGq1HOZkIVtft_Wo28OEKcZNsVgS5r_boTE/edit#gid=1522333227"",""Rekap UBM!$F$9"")"),12)</f>
        <v>12</v>
      </c>
      <c r="G11" s="71">
        <f t="shared" ca="1" si="1"/>
        <v>100</v>
      </c>
      <c r="H11" s="72" t="str">
        <f ca="1">IFERROR(__xludf.DUMMYFUNCTION("IMPORTRANGE(""https://docs.google.com/spreadsheets/d/1jB-UnyPBzGq1HOZkIVtft_Wo28OEKcZNsVgS5r_boTE/edit#gid=1522333227"",""Rekap UBM!$H$9"")"),"")</f>
        <v/>
      </c>
      <c r="I11" s="72" t="str">
        <f ca="1">IFERROR(__xludf.DUMMYFUNCTION("IMPORTRANGE(""https://docs.google.com/spreadsheets/d/1jB-UnyPBzGq1HOZkIVtft_Wo28OEKcZNsVgS5r_boTE/edit#gid=1522333227"",""Rekap UBM!$I$9"")"),"")</f>
        <v/>
      </c>
      <c r="J11" s="71" t="e">
        <f t="shared" ca="1" si="2"/>
        <v>#VALUE!</v>
      </c>
    </row>
    <row r="12" spans="1:16" ht="14.5" x14ac:dyDescent="0.35">
      <c r="A12" s="70" t="e">
        <f>#REF!</f>
        <v>#REF!</v>
      </c>
      <c r="B12" s="24">
        <f ca="1">IFERROR(__xludf.DUMMYFUNCTION("IMPORTRANGE(""https://docs.google.com/spreadsheets/d/1gHFrRpJ5fnyxfJI-jxT5z1B1L7rSV8E5sIZEN90Rfhc/edit#gid=1522333227"",""Rekap UBM!$B$9"")"),1)</f>
        <v>1</v>
      </c>
      <c r="C12" s="24">
        <f ca="1">IFERROR(__xludf.DUMMYFUNCTION("IMPORTRANGE(""https://docs.google.com/spreadsheets/d/1gHFrRpJ5fnyxfJI-jxT5z1B1L7rSV8E5sIZEN90Rfhc/edit#gid=1522333227"",""Rekap UBM!$C$9"")"),1)</f>
        <v>1</v>
      </c>
      <c r="D12" s="71">
        <f t="shared" ca="1" si="0"/>
        <v>100</v>
      </c>
      <c r="E12" s="24">
        <f ca="1">IFERROR(__xludf.DUMMYFUNCTION("IMPORTRANGE(""https://docs.google.com/spreadsheets/d/1gHFrRpJ5fnyxfJI-jxT5z1B1L7rSV8E5sIZEN90Rfhc/edit#gid=1522333227"",""Rekap UBM!$E$9"")"),3)</f>
        <v>3</v>
      </c>
      <c r="F12" s="72">
        <f ca="1">IFERROR(__xludf.DUMMYFUNCTION("IMPORTRANGE(""https://docs.google.com/spreadsheets/d/1gHFrRpJ5fnyxfJI-jxT5z1B1L7rSV8E5sIZEN90Rfhc/edit#gid=1522333227"",""Rekap UBM!$F$9"")"),3)</f>
        <v>3</v>
      </c>
      <c r="G12" s="71">
        <f t="shared" ca="1" si="1"/>
        <v>100</v>
      </c>
      <c r="H12" s="72">
        <f ca="1">IFERROR(__xludf.DUMMYFUNCTION("IMPORTRANGE(""https://docs.google.com/spreadsheets/d/1gHFrRpJ5fnyxfJI-jxT5z1B1L7rSV8E5sIZEN90Rfhc/edit#gid=1522333227"",""Rekap UBM!$H$9"")"),6)</f>
        <v>6</v>
      </c>
      <c r="I12" s="72">
        <f ca="1">IFERROR(__xludf.DUMMYFUNCTION("IMPORTRANGE(""https://docs.google.com/spreadsheets/d/1gHFrRpJ5fnyxfJI-jxT5z1B1L7rSV8E5sIZEN90Rfhc/edit#gid=1522333227"",""Rekap UBM!$I$9"")"),6)</f>
        <v>6</v>
      </c>
      <c r="J12" s="71">
        <f t="shared" ca="1" si="2"/>
        <v>100</v>
      </c>
    </row>
    <row r="13" spans="1:16" ht="14.5" x14ac:dyDescent="0.35">
      <c r="A13" s="70" t="e">
        <f>#REF!</f>
        <v>#REF!</v>
      </c>
      <c r="B13" s="24">
        <f ca="1">IFERROR(__xludf.DUMMYFUNCTION("IMPORTRANGE(""https://docs.google.com/spreadsheets/d/1saC2UP2JuYJ7WRPxjh8EMf_BSfGZ18Ous8sVKGLr-Ng/edit#gid=1892753874"",""Rekap UBM!$B$9"")"),1)</f>
        <v>1</v>
      </c>
      <c r="C13" s="24">
        <f ca="1">IFERROR(__xludf.DUMMYFUNCTION("IMPORTRANGE(""https://docs.google.com/spreadsheets/d/1saC2UP2JuYJ7WRPxjh8EMf_BSfGZ18Ous8sVKGLr-Ng/edit#gid=1892753874"",""Rekap UBM!$C$9"")"),1)</f>
        <v>1</v>
      </c>
      <c r="D13" s="71">
        <f t="shared" ca="1" si="0"/>
        <v>100</v>
      </c>
      <c r="E13" s="24">
        <f ca="1">IFERROR(__xludf.DUMMYFUNCTION("IMPORTRANGE(""https://docs.google.com/spreadsheets/d/1saC2UP2JuYJ7WRPxjh8EMf_BSfGZ18Ous8sVKGLr-Ng/edit#gid=1892753874"",""Rekap UBM!$E$9"")"),3)</f>
        <v>3</v>
      </c>
      <c r="F13" s="72">
        <f ca="1">IFERROR(__xludf.DUMMYFUNCTION("IMPORTRANGE(""https://docs.google.com/spreadsheets/d/1saC2UP2JuYJ7WRPxjh8EMf_BSfGZ18Ous8sVKGLr-Ng/edit#gid=1892753874"",""Rekap UBM!$F$9"")"),0)</f>
        <v>0</v>
      </c>
      <c r="G13" s="71">
        <f t="shared" ca="1" si="1"/>
        <v>0</v>
      </c>
      <c r="H13" s="72">
        <f ca="1">IFERROR(__xludf.DUMMYFUNCTION("IMPORTRANGE(""https://docs.google.com/spreadsheets/d/1saC2UP2JuYJ7WRPxjh8EMf_BSfGZ18Ous8sVKGLr-Ng/edit#gid=1892753874"",""Rekap UBM!$H$9"")"),5)</f>
        <v>5</v>
      </c>
      <c r="I13" s="72">
        <f ca="1">IFERROR(__xludf.DUMMYFUNCTION("IMPORTRANGE(""https://docs.google.com/spreadsheets/d/1saC2UP2JuYJ7WRPxjh8EMf_BSfGZ18Ous8sVKGLr-Ng/edit#gid=1892753874"",""Rekap UBM!$I$9"")"),0)</f>
        <v>0</v>
      </c>
      <c r="J13" s="71">
        <f t="shared" ca="1" si="2"/>
        <v>0</v>
      </c>
    </row>
    <row r="14" spans="1:16" ht="14.5" x14ac:dyDescent="0.35">
      <c r="A14" s="70" t="e">
        <f>#REF!</f>
        <v>#REF!</v>
      </c>
      <c r="B14" s="24">
        <f ca="1">IFERROR(__xludf.DUMMYFUNCTION("IMPORTRANGE(""https://docs.google.com/spreadsheets/d/1ApPPV7RPuDI1EDOKjkoDXkV5Yd_NofeQTYTtAHUYGGw/edit#gid=1522333227"",""Rekap UBM!$B$9"")"),1)</f>
        <v>1</v>
      </c>
      <c r="C14" s="24">
        <f ca="1">IFERROR(__xludf.DUMMYFUNCTION("IMPORTRANGE(""https://docs.google.com/spreadsheets/d/1ApPPV7RPuDI1EDOKjkoDXkV5Yd_NofeQTYTtAHUYGGw/edit#gid=1522333227"",""Rekap UBM!$C$9"")"),1)</f>
        <v>1</v>
      </c>
      <c r="D14" s="71">
        <f t="shared" ca="1" si="0"/>
        <v>100</v>
      </c>
      <c r="E14" s="24" t="str">
        <f ca="1">IFERROR(__xludf.DUMMYFUNCTION("IMPORTRANGE(""https://docs.google.com/spreadsheets/d/1ApPPV7RPuDI1EDOKjkoDXkV5Yd_NofeQTYTtAHUYGGw/edit#gid=1522333227"",""Rekap UBM!$E$9"")"),"")</f>
        <v/>
      </c>
      <c r="F14" s="72" t="str">
        <f ca="1">IFERROR(__xludf.DUMMYFUNCTION("IMPORTRANGE(""https://docs.google.com/spreadsheets/d/1ApPPV7RPuDI1EDOKjkoDXkV5Yd_NofeQTYTtAHUYGGw/edit#gid=1522333227"",""Rekap UBM!$F$9"")"),"")</f>
        <v/>
      </c>
      <c r="G14" s="71" t="e">
        <f t="shared" ca="1" si="1"/>
        <v>#VALUE!</v>
      </c>
      <c r="H14" s="72" t="str">
        <f ca="1">IFERROR(__xludf.DUMMYFUNCTION("IMPORTRANGE(""https://docs.google.com/spreadsheets/d/1ApPPV7RPuDI1EDOKjkoDXkV5Yd_NofeQTYTtAHUYGGw/edit#gid=1522333227"",""Rekap UBM!$H$9"")"),"")</f>
        <v/>
      </c>
      <c r="I14" s="72" t="str">
        <f ca="1">IFERROR(__xludf.DUMMYFUNCTION("IMPORTRANGE(""https://docs.google.com/spreadsheets/d/1ApPPV7RPuDI1EDOKjkoDXkV5Yd_NofeQTYTtAHUYGGw/edit#gid=1522333227"",""Rekap UBM!$I$9"")"),"")</f>
        <v/>
      </c>
      <c r="J14" s="71" t="e">
        <f t="shared" ca="1" si="2"/>
        <v>#VALUE!</v>
      </c>
    </row>
    <row r="15" spans="1:16" ht="14.5" x14ac:dyDescent="0.35">
      <c r="A15" s="70" t="e">
        <f>#REF!</f>
        <v>#REF!</v>
      </c>
      <c r="B15" s="24">
        <f ca="1">IFERROR(__xludf.DUMMYFUNCTION("IMPORTRANGE(""https://docs.google.com/spreadsheets/d/1iV_nqIfkAdyO_vl_QARxWbfnGcK2KlCCS94aVJ2QbTI/edit#gid=1522333227"",""Rekap UBM!$B$9"")"),1)</f>
        <v>1</v>
      </c>
      <c r="C15" s="24">
        <f ca="1">IFERROR(__xludf.DUMMYFUNCTION("IMPORTRANGE(""https://docs.google.com/spreadsheets/d/1iV_nqIfkAdyO_vl_QARxWbfnGcK2KlCCS94aVJ2QbTI/edit#gid=1522333227"",""Rekap UBM!$C$9"")"),1)</f>
        <v>1</v>
      </c>
      <c r="D15" s="71">
        <f t="shared" ca="1" si="0"/>
        <v>100</v>
      </c>
      <c r="E15" s="24" t="str">
        <f ca="1">IFERROR(__xludf.DUMMYFUNCTION("IMPORTRANGE(""https://docs.google.com/spreadsheets/d/1iV_nqIfkAdyO_vl_QARxWbfnGcK2KlCCS94aVJ2QbTI/edit#gid=1522333227"",""Rekap UBM!$E$9"")"),"")</f>
        <v/>
      </c>
      <c r="F15" s="72" t="str">
        <f ca="1">IFERROR(__xludf.DUMMYFUNCTION("IMPORTRANGE(""https://docs.google.com/spreadsheets/d/1iV_nqIfkAdyO_vl_QARxWbfnGcK2KlCCS94aVJ2QbTI/edit#gid=1522333227"",""Rekap UBM!$F$9"")"),"")</f>
        <v/>
      </c>
      <c r="G15" s="71" t="e">
        <f t="shared" ca="1" si="1"/>
        <v>#VALUE!</v>
      </c>
      <c r="H15" s="72" t="str">
        <f ca="1">IFERROR(__xludf.DUMMYFUNCTION("IMPORTRANGE(""https://docs.google.com/spreadsheets/d/1iV_nqIfkAdyO_vl_QARxWbfnGcK2KlCCS94aVJ2QbTI/edit#gid=1522333227"",""Rekap UBM!$H$9"")"),"")</f>
        <v/>
      </c>
      <c r="I15" s="72" t="str">
        <f ca="1">IFERROR(__xludf.DUMMYFUNCTION("IMPORTRANGE(""https://docs.google.com/spreadsheets/d/1iV_nqIfkAdyO_vl_QARxWbfnGcK2KlCCS94aVJ2QbTI/edit#gid=1522333227"",""Rekap UBM!$I$9"")"),"")</f>
        <v/>
      </c>
      <c r="J15" s="71" t="e">
        <f t="shared" ca="1" si="2"/>
        <v>#VALUE!</v>
      </c>
    </row>
    <row r="16" spans="1:16" ht="14.5" x14ac:dyDescent="0.35">
      <c r="A16" s="70" t="e">
        <f>#REF!</f>
        <v>#REF!</v>
      </c>
      <c r="B16" s="24">
        <f ca="1">IFERROR(__xludf.DUMMYFUNCTION("IMPORTRANGE(""https://docs.google.com/spreadsheets/d/1zz70Lj6oBg1MOPSG6KJcsMeqBNtXMHYICRkg7kpt_d0/edit#gid=1892753874"",""Rekap UBM!$B$9"")"),1)</f>
        <v>1</v>
      </c>
      <c r="C16" s="24">
        <f ca="1">IFERROR(__xludf.DUMMYFUNCTION("IMPORTRANGE(""https://docs.google.com/spreadsheets/d/1zz70Lj6oBg1MOPSG6KJcsMeqBNtXMHYICRkg7kpt_d0/edit#gid=1892753874"",""Rekap UBM!$C$9"")"),1)</f>
        <v>1</v>
      </c>
      <c r="D16" s="71">
        <f t="shared" ca="1" si="0"/>
        <v>100</v>
      </c>
      <c r="E16" s="24">
        <f ca="1">IFERROR(__xludf.DUMMYFUNCTION("IMPORTRANGE(""https://docs.google.com/spreadsheets/d/1zz70Lj6oBg1MOPSG6KJcsMeqBNtXMHYICRkg7kpt_d0/edit#gid=1892753874"",""Rekap UBM!$E$9"")"),3)</f>
        <v>3</v>
      </c>
      <c r="F16" s="72">
        <f ca="1">IFERROR(__xludf.DUMMYFUNCTION("IMPORTRANGE(""https://docs.google.com/spreadsheets/d/1zz70Lj6oBg1MOPSG6KJcsMeqBNtXMHYICRkg7kpt_d0/edit#gid=1892753874"",""Rekap UBM!$F$9"")"),3)</f>
        <v>3</v>
      </c>
      <c r="G16" s="71">
        <f t="shared" ca="1" si="1"/>
        <v>100</v>
      </c>
      <c r="H16" s="72">
        <f ca="1">IFERROR(__xludf.DUMMYFUNCTION("IMPORTRANGE(""https://docs.google.com/spreadsheets/d/1zz70Lj6oBg1MOPSG6KJcsMeqBNtXMHYICRkg7kpt_d0/edit#gid=1892753874"",""Rekap UBM!$H$9"")"),3)</f>
        <v>3</v>
      </c>
      <c r="I16" s="72">
        <f ca="1">IFERROR(__xludf.DUMMYFUNCTION("IMPORTRANGE(""https://docs.google.com/spreadsheets/d/1zz70Lj6oBg1MOPSG6KJcsMeqBNtXMHYICRkg7kpt_d0/edit#gid=1892753874"",""Rekap UBM!$I$9"")"),3)</f>
        <v>3</v>
      </c>
      <c r="J16" s="71">
        <f t="shared" ca="1" si="2"/>
        <v>100</v>
      </c>
    </row>
    <row r="17" spans="1:10" ht="14.5" x14ac:dyDescent="0.35">
      <c r="A17" s="70" t="e">
        <f>#REF!</f>
        <v>#REF!</v>
      </c>
      <c r="B17" s="24">
        <f ca="1">IFERROR(__xludf.DUMMYFUNCTION("IMPORTRANGE(""https://docs.google.com/spreadsheets/d/1773f1iHRnXhbrVjAHR7zUpu3neZdvtp1a2ikB9LJu8U/edit#gid=1522333227"",""Rekap UBM!$B$9"")"),1)</f>
        <v>1</v>
      </c>
      <c r="C17" s="24">
        <f ca="1">IFERROR(__xludf.DUMMYFUNCTION("IMPORTRANGE(""https://docs.google.com/spreadsheets/d/1773f1iHRnXhbrVjAHR7zUpu3neZdvtp1a2ikB9LJu8U/edit#gid=1522333227"",""Rekap UBM!$C$9"")"),1)</f>
        <v>1</v>
      </c>
      <c r="D17" s="71">
        <f t="shared" ca="1" si="0"/>
        <v>100</v>
      </c>
      <c r="E17" s="24">
        <f ca="1">IFERROR(__xludf.DUMMYFUNCTION("IMPORTRANGE(""https://docs.google.com/spreadsheets/d/1773f1iHRnXhbrVjAHR7zUpu3neZdvtp1a2ikB9LJu8U/edit#gid=1522333227"",""Rekap UBM!$E$9"")"),13)</f>
        <v>13</v>
      </c>
      <c r="F17" s="72">
        <f ca="1">IFERROR(__xludf.DUMMYFUNCTION("IMPORTRANGE(""https://docs.google.com/spreadsheets/d/1773f1iHRnXhbrVjAHR7zUpu3neZdvtp1a2ikB9LJu8U/edit#gid=1522333227"",""Rekap UBM!$F$9"")"),13)</f>
        <v>13</v>
      </c>
      <c r="G17" s="71">
        <f t="shared" ca="1" si="1"/>
        <v>100</v>
      </c>
      <c r="H17" s="72">
        <f ca="1">IFERROR(__xludf.DUMMYFUNCTION("IMPORTRANGE(""https://docs.google.com/spreadsheets/d/1773f1iHRnXhbrVjAHR7zUpu3neZdvtp1a2ikB9LJu8U/edit#gid=1522333227"",""Rekap UBM!$H$9"")"),1)</f>
        <v>1</v>
      </c>
      <c r="I17" s="72">
        <f ca="1">IFERROR(__xludf.DUMMYFUNCTION("IMPORTRANGE(""https://docs.google.com/spreadsheets/d/1773f1iHRnXhbrVjAHR7zUpu3neZdvtp1a2ikB9LJu8U/edit#gid=1522333227"",""Rekap UBM!$I$9"")"),1)</f>
        <v>1</v>
      </c>
      <c r="J17" s="71">
        <f t="shared" ca="1" si="2"/>
        <v>100</v>
      </c>
    </row>
    <row r="18" spans="1:10" ht="14.5" x14ac:dyDescent="0.35">
      <c r="A18" s="70" t="e">
        <f>#REF!</f>
        <v>#REF!</v>
      </c>
      <c r="B18" s="24">
        <f ca="1">IFERROR(__xludf.DUMMYFUNCTION("IMPORTRANGE(""https://docs.google.com/spreadsheets/d/10iNzN1LqaStEosZKEbqcoOm3IdodNsG31q_nR0Y6WGo/edit#gid=1522333227"",""Rekap UBM!$B$9"")"),1)</f>
        <v>1</v>
      </c>
      <c r="C18" s="24">
        <f ca="1">IFERROR(__xludf.DUMMYFUNCTION("IMPORTRANGE(""https://docs.google.com/spreadsheets/d/10iNzN1LqaStEosZKEbqcoOm3IdodNsG31q_nR0Y6WGo/edit#gid=1522333227"",""Rekap UBM!$C$9"")"),1)</f>
        <v>1</v>
      </c>
      <c r="D18" s="71">
        <f t="shared" ca="1" si="0"/>
        <v>100</v>
      </c>
      <c r="E18" s="24" t="str">
        <f ca="1">IFERROR(__xludf.DUMMYFUNCTION("IMPORTRANGE(""https://docs.google.com/spreadsheets/d/10iNzN1LqaStEosZKEbqcoOm3IdodNsG31q_nR0Y6WGo/edit#gid=1522333227"",""Rekap UBM!$E$9"")"),"")</f>
        <v/>
      </c>
      <c r="F18" s="72" t="str">
        <f ca="1">IFERROR(__xludf.DUMMYFUNCTION("IMPORTRANGE(""https://docs.google.com/spreadsheets/d/10iNzN1LqaStEosZKEbqcoOm3IdodNsG31q_nR0Y6WGo/edit#gid=1522333227"",""Rekap UBM!$F$9"")"),"")</f>
        <v/>
      </c>
      <c r="G18" s="71" t="e">
        <f t="shared" ca="1" si="1"/>
        <v>#VALUE!</v>
      </c>
      <c r="H18" s="72" t="str">
        <f ca="1">IFERROR(__xludf.DUMMYFUNCTION("IMPORTRANGE(""https://docs.google.com/spreadsheets/d/10iNzN1LqaStEosZKEbqcoOm3IdodNsG31q_nR0Y6WGo/edit#gid=1522333227"",""Rekap UBM!$H$9"")"),"")</f>
        <v/>
      </c>
      <c r="I18" s="72" t="str">
        <f ca="1">IFERROR(__xludf.DUMMYFUNCTION("IMPORTRANGE(""https://docs.google.com/spreadsheets/d/10iNzN1LqaStEosZKEbqcoOm3IdodNsG31q_nR0Y6WGo/edit#gid=1522333227"",""Rekap UBM!$I$9"")"),"")</f>
        <v/>
      </c>
      <c r="J18" s="71" t="e">
        <f t="shared" ca="1" si="2"/>
        <v>#VALUE!</v>
      </c>
    </row>
    <row r="19" spans="1:10" ht="14.5" x14ac:dyDescent="0.35">
      <c r="A19" s="70" t="e">
        <f>#REF!</f>
        <v>#REF!</v>
      </c>
      <c r="B19" s="24">
        <f ca="1">IFERROR(__xludf.DUMMYFUNCTION("IMPORTRANGE(""https://docs.google.com/spreadsheets/d/17PsIU8VcCQeO2M4DM42K9vv32GkafaaF1LxQevQ8tAQ/edit#gid=1892753874"",""Rekap UBM!$B$9"")"),1)</f>
        <v>1</v>
      </c>
      <c r="C19" s="24">
        <f ca="1">IFERROR(__xludf.DUMMYFUNCTION("IMPORTRANGE(""https://docs.google.com/spreadsheets/d/17PsIU8VcCQeO2M4DM42K9vv32GkafaaF1LxQevQ8tAQ/edit#gid=1892753874"",""Rekap UBM!$C$9"")"),0)</f>
        <v>0</v>
      </c>
      <c r="D19" s="71">
        <f t="shared" ca="1" si="0"/>
        <v>0</v>
      </c>
      <c r="E19" s="24" t="str">
        <f ca="1">IFERROR(__xludf.DUMMYFUNCTION("IMPORTRANGE(""https://docs.google.com/spreadsheets/d/17PsIU8VcCQeO2M4DM42K9vv32GkafaaF1LxQevQ8tAQ/edit#gid=1892753874"",""Rekap UBM!$E$9"")"),"")</f>
        <v/>
      </c>
      <c r="F19" s="72" t="str">
        <f ca="1">IFERROR(__xludf.DUMMYFUNCTION("IMPORTRANGE(""https://docs.google.com/spreadsheets/d/17PsIU8VcCQeO2M4DM42K9vv32GkafaaF1LxQevQ8tAQ/edit#gid=1892753874"",""Rekap UBM!$F$9"")"),"")</f>
        <v/>
      </c>
      <c r="G19" s="71" t="e">
        <f t="shared" ca="1" si="1"/>
        <v>#VALUE!</v>
      </c>
      <c r="H19" s="72" t="str">
        <f ca="1">IFERROR(__xludf.DUMMYFUNCTION("IMPORTRANGE(""https://docs.google.com/spreadsheets/d/17PsIU8VcCQeO2M4DM42K9vv32GkafaaF1LxQevQ8tAQ/edit#gid=1892753874"",""Rekap UBM!$H$9"")"),"")</f>
        <v/>
      </c>
      <c r="I19" s="72" t="str">
        <f ca="1">IFERROR(__xludf.DUMMYFUNCTION("IMPORTRANGE(""https://docs.google.com/spreadsheets/d/17PsIU8VcCQeO2M4DM42K9vv32GkafaaF1LxQevQ8tAQ/edit#gid=1892753874"",""Rekap UBM!$I$9"")"),"")</f>
        <v/>
      </c>
      <c r="J19" s="71" t="e">
        <f t="shared" ca="1" si="2"/>
        <v>#VALUE!</v>
      </c>
    </row>
    <row r="20" spans="1:10" ht="14.5" x14ac:dyDescent="0.35">
      <c r="A20" s="70" t="e">
        <f>#REF!</f>
        <v>#REF!</v>
      </c>
      <c r="B20" s="24">
        <f ca="1">IFERROR(__xludf.DUMMYFUNCTION("IMPORTRANGE(""https://docs.google.com/spreadsheets/d/1d0Y9C6M4-a1TT0nIK2Gc4IXnbVyxoBB3v7o1biNGAwY/edit#gid=1892753874"",""Rekap UBM!$B$9"")"),1)</f>
        <v>1</v>
      </c>
      <c r="C20" s="24">
        <f ca="1">IFERROR(__xludf.DUMMYFUNCTION("IMPORTRANGE(""https://docs.google.com/spreadsheets/d/1d0Y9C6M4-a1TT0nIK2Gc4IXnbVyxoBB3v7o1biNGAwY/edit#gid=1892753874"",""Rekap UBM!$C$9"")"),1)</f>
        <v>1</v>
      </c>
      <c r="D20" s="71">
        <f t="shared" ca="1" si="0"/>
        <v>100</v>
      </c>
      <c r="E20" s="24">
        <f ca="1">IFERROR(__xludf.DUMMYFUNCTION("IMPORTRANGE(""https://docs.google.com/spreadsheets/d/1d0Y9C6M4-a1TT0nIK2Gc4IXnbVyxoBB3v7o1biNGAwY/edit#gid=1892753874"",""Rekap UBM!$E$9"")"),6)</f>
        <v>6</v>
      </c>
      <c r="F20" s="72">
        <f ca="1">IFERROR(__xludf.DUMMYFUNCTION("IMPORTRANGE(""https://docs.google.com/spreadsheets/d/1d0Y9C6M4-a1TT0nIK2Gc4IXnbVyxoBB3v7o1biNGAwY/edit#gid=1892753874"",""Rekap UBM!$F$9"")"),0)</f>
        <v>0</v>
      </c>
      <c r="G20" s="71">
        <f t="shared" ca="1" si="1"/>
        <v>0</v>
      </c>
      <c r="H20" s="72" t="str">
        <f ca="1">IFERROR(__xludf.DUMMYFUNCTION("IMPORTRANGE(""https://docs.google.com/spreadsheets/d/1d0Y9C6M4-a1TT0nIK2Gc4IXnbVyxoBB3v7o1biNGAwY/edit#gid=1892753874"",""Rekap UBM!$H$9"")"),"")</f>
        <v/>
      </c>
      <c r="I20" s="72">
        <f ca="1">IFERROR(__xludf.DUMMYFUNCTION("IMPORTRANGE(""https://docs.google.com/spreadsheets/d/1d0Y9C6M4-a1TT0nIK2Gc4IXnbVyxoBB3v7o1biNGAwY/edit#gid=1892753874"",""Rekap UBM!$I$9"")"),0)</f>
        <v>0</v>
      </c>
      <c r="J20" s="71" t="e">
        <f t="shared" ca="1" si="2"/>
        <v>#VALUE!</v>
      </c>
    </row>
    <row r="21" spans="1:10" ht="15.75" customHeight="1" x14ac:dyDescent="0.35">
      <c r="A21" s="70" t="e">
        <f>#REF!</f>
        <v>#REF!</v>
      </c>
      <c r="B21" s="24">
        <f ca="1">IFERROR(__xludf.DUMMYFUNCTION("IMPORTRANGE(""https://docs.google.com/spreadsheets/d/1fXA1yQzUNddp7fjR2KF22o4rRJu9lP9Ja9Oi1mRbg_E/edit#gid=1892753874"",""Rekap UBM!$B$9"")"),1)</f>
        <v>1</v>
      </c>
      <c r="C21" s="24">
        <f ca="1">IFERROR(__xludf.DUMMYFUNCTION("IMPORTRANGE(""https://docs.google.com/spreadsheets/d/1fXA1yQzUNddp7fjR2KF22o4rRJu9lP9Ja9Oi1mRbg_E/edit#gid=1892753874"",""Rekap UBM!$C$9"")"),1)</f>
        <v>1</v>
      </c>
      <c r="D21" s="71">
        <f t="shared" ca="1" si="0"/>
        <v>100</v>
      </c>
      <c r="E21" s="24">
        <f ca="1">IFERROR(__xludf.DUMMYFUNCTION("IMPORTRANGE(""https://docs.google.com/spreadsheets/d/1fXA1yQzUNddp7fjR2KF22o4rRJu9lP9Ja9Oi1mRbg_E/edit#gid=1892753874"",""Rekap UBM!$E$9"")"),1)</f>
        <v>1</v>
      </c>
      <c r="F21" s="72">
        <f ca="1">IFERROR(__xludf.DUMMYFUNCTION("IMPORTRANGE(""https://docs.google.com/spreadsheets/d/1fXA1yQzUNddp7fjR2KF22o4rRJu9lP9Ja9Oi1mRbg_E/edit#gid=1892753874"",""Rekap UBM!$F$9"")"),1)</f>
        <v>1</v>
      </c>
      <c r="G21" s="71">
        <f t="shared" ca="1" si="1"/>
        <v>100</v>
      </c>
      <c r="H21" s="72" t="str">
        <f ca="1">IFERROR(__xludf.DUMMYFUNCTION("IMPORTRANGE(""https://docs.google.com/spreadsheets/d/1fXA1yQzUNddp7fjR2KF22o4rRJu9lP9Ja9Oi1mRbg_E/edit#gid=1892753874"",""Rekap UBM!$H$9"")"),"")</f>
        <v/>
      </c>
      <c r="I21" s="72" t="str">
        <f ca="1">IFERROR(__xludf.DUMMYFUNCTION("IMPORTRANGE(""https://docs.google.com/spreadsheets/d/1fXA1yQzUNddp7fjR2KF22o4rRJu9lP9Ja9Oi1mRbg_E/edit#gid=1892753874"",""Rekap UBM!$I$9"")"),"")</f>
        <v/>
      </c>
      <c r="J21" s="71" t="e">
        <f t="shared" ca="1" si="2"/>
        <v>#VALUE!</v>
      </c>
    </row>
    <row r="22" spans="1:10" ht="15.75" customHeight="1" x14ac:dyDescent="0.35">
      <c r="A22" s="70" t="e">
        <f>#REF!</f>
        <v>#REF!</v>
      </c>
      <c r="B22" s="24">
        <f ca="1">IFERROR(__xludf.DUMMYFUNCTION("IMPORTRANGE(""https://docs.google.com/spreadsheets/d/155aL1qCqCleHwMP0Y8LT5akEbK27R0RIka-lAkeoeEo/edit#gid=1892753874"",""Rekap UBM!$B$9"")"),1)</f>
        <v>1</v>
      </c>
      <c r="C22" s="24">
        <f ca="1">IFERROR(__xludf.DUMMYFUNCTION("IMPORTRANGE(""https://docs.google.com/spreadsheets/d/155aL1qCqCleHwMP0Y8LT5akEbK27R0RIka-lAkeoeEo/edit#gid=1892753874"",""Rekap UBM!$C$9"")"),1)</f>
        <v>1</v>
      </c>
      <c r="D22" s="71">
        <f t="shared" ca="1" si="0"/>
        <v>100</v>
      </c>
      <c r="E22" s="24">
        <f ca="1">IFERROR(__xludf.DUMMYFUNCTION("IMPORTRANGE(""https://docs.google.com/spreadsheets/d/155aL1qCqCleHwMP0Y8LT5akEbK27R0RIka-lAkeoeEo/edit#gid=1892753874"",""Rekap UBM!$E$9"")"),7)</f>
        <v>7</v>
      </c>
      <c r="F22" s="72">
        <f ca="1">IFERROR(__xludf.DUMMYFUNCTION("IMPORTRANGE(""https://docs.google.com/spreadsheets/d/155aL1qCqCleHwMP0Y8LT5akEbK27R0RIka-lAkeoeEo/edit#gid=1892753874"",""Rekap UBM!$F$9"")"),0)</f>
        <v>0</v>
      </c>
      <c r="G22" s="71">
        <f t="shared" ca="1" si="1"/>
        <v>0</v>
      </c>
      <c r="H22" s="72">
        <f ca="1">IFERROR(__xludf.DUMMYFUNCTION("IMPORTRANGE(""https://docs.google.com/spreadsheets/d/155aL1qCqCleHwMP0Y8LT5akEbK27R0RIka-lAkeoeEo/edit#gid=1892753874"",""Rekap UBM!$H$9"")"),2)</f>
        <v>2</v>
      </c>
      <c r="I22" s="72">
        <f ca="1">IFERROR(__xludf.DUMMYFUNCTION("IMPORTRANGE(""https://docs.google.com/spreadsheets/d/155aL1qCqCleHwMP0Y8LT5akEbK27R0RIka-lAkeoeEo/edit#gid=1892753874"",""Rekap UBM!$I$9"")"),0)</f>
        <v>0</v>
      </c>
      <c r="J22" s="71">
        <f t="shared" ca="1" si="2"/>
        <v>0</v>
      </c>
    </row>
    <row r="23" spans="1:10" ht="15.75" customHeight="1" x14ac:dyDescent="0.35">
      <c r="A23" s="70" t="e">
        <f>#REF!</f>
        <v>#REF!</v>
      </c>
      <c r="B23" s="24">
        <f ca="1">IFERROR(__xludf.DUMMYFUNCTION("IMPORTRANGE(""https://docs.google.com/spreadsheets/d/13FRR1udp0c0o6Nmp_8YHiON78PXr-L4FqQQ028JcBYY/edit#gid=1522333227"",""Rekap UBM!$B$9"")"),1)</f>
        <v>1</v>
      </c>
      <c r="C23" s="24">
        <f ca="1">IFERROR(__xludf.DUMMYFUNCTION("IMPORTRANGE(""https://docs.google.com/spreadsheets/d/13FRR1udp0c0o6Nmp_8YHiON78PXr-L4FqQQ028JcBYY/edit#gid=1522333227"",""Rekap UBM!$C$9"")"),1)</f>
        <v>1</v>
      </c>
      <c r="D23" s="71">
        <f t="shared" ca="1" si="0"/>
        <v>100</v>
      </c>
      <c r="E23" s="24">
        <f ca="1">IFERROR(__xludf.DUMMYFUNCTION("IMPORTRANGE(""https://docs.google.com/spreadsheets/d/13FRR1udp0c0o6Nmp_8YHiON78PXr-L4FqQQ028JcBYY/edit#gid=1522333227"",""Rekap UBM!$E$9"")"),0)</f>
        <v>0</v>
      </c>
      <c r="F23" s="72">
        <f ca="1">IFERROR(__xludf.DUMMYFUNCTION("IMPORTRANGE(""https://docs.google.com/spreadsheets/d/13FRR1udp0c0o6Nmp_8YHiON78PXr-L4FqQQ028JcBYY/edit#gid=1522333227"",""Rekap UBM!$F$9"")"),0)</f>
        <v>0</v>
      </c>
      <c r="G23" s="71" t="e">
        <f t="shared" ca="1" si="1"/>
        <v>#DIV/0!</v>
      </c>
      <c r="H23" s="72">
        <f ca="1">IFERROR(__xludf.DUMMYFUNCTION("IMPORTRANGE(""https://docs.google.com/spreadsheets/d/13FRR1udp0c0o6Nmp_8YHiON78PXr-L4FqQQ028JcBYY/edit#gid=1522333227"",""Rekap UBM!$H$9"")"),0)</f>
        <v>0</v>
      </c>
      <c r="I23" s="72">
        <f ca="1">IFERROR(__xludf.DUMMYFUNCTION("IMPORTRANGE(""https://docs.google.com/spreadsheets/d/13FRR1udp0c0o6Nmp_8YHiON78PXr-L4FqQQ028JcBYY/edit#gid=1522333227"",""Rekap UBM!$I$9"")"),0)</f>
        <v>0</v>
      </c>
      <c r="J23" s="71" t="e">
        <f t="shared" ca="1" si="2"/>
        <v>#DIV/0!</v>
      </c>
    </row>
    <row r="24" spans="1:10" ht="15.75" customHeight="1" x14ac:dyDescent="0.35">
      <c r="A24" s="70" t="e">
        <f>#REF!</f>
        <v>#REF!</v>
      </c>
      <c r="B24" s="24">
        <f ca="1">IFERROR(__xludf.DUMMYFUNCTION("IMPORTRANGE(""https://docs.google.com/spreadsheets/d/1PVwe4VvYfj1Vj424c9kO9TcQogsBM6TpXMbFve9togc/edit#gid=1522333227"",""Rekap UBM!$B$9"")"),1)</f>
        <v>1</v>
      </c>
      <c r="C24" s="24">
        <f ca="1">IFERROR(__xludf.DUMMYFUNCTION("IMPORTRANGE(""https://docs.google.com/spreadsheets/d/1PVwe4VvYfj1Vj424c9kO9TcQogsBM6TpXMbFve9togc/edit#gid=1522333227"",""Rekap UBM!$C$9"")"),1)</f>
        <v>1</v>
      </c>
      <c r="D24" s="71">
        <f t="shared" ca="1" si="0"/>
        <v>100</v>
      </c>
      <c r="E24" s="24">
        <f ca="1">IFERROR(__xludf.DUMMYFUNCTION("IMPORTRANGE(""https://docs.google.com/spreadsheets/d/1PVwe4VvYfj1Vj424c9kO9TcQogsBM6TpXMbFve9togc/edit#gid=1522333227"",""Rekap UBM!$E$9"")"),3)</f>
        <v>3</v>
      </c>
      <c r="F24" s="72">
        <f ca="1">IFERROR(__xludf.DUMMYFUNCTION("IMPORTRANGE(""https://docs.google.com/spreadsheets/d/1PVwe4VvYfj1Vj424c9kO9TcQogsBM6TpXMbFve9togc/edit#gid=1522333227"",""Rekap UBM!$F$9"")"),0)</f>
        <v>0</v>
      </c>
      <c r="G24" s="71">
        <f t="shared" ca="1" si="1"/>
        <v>0</v>
      </c>
      <c r="H24" s="72">
        <f ca="1">IFERROR(__xludf.DUMMYFUNCTION("IMPORTRANGE(""https://docs.google.com/spreadsheets/d/1PVwe4VvYfj1Vj424c9kO9TcQogsBM6TpXMbFve9togc/edit#gid=1522333227"",""Rekap UBM!$H$9"")"),0)</f>
        <v>0</v>
      </c>
      <c r="I24" s="72">
        <f ca="1">IFERROR(__xludf.DUMMYFUNCTION("IMPORTRANGE(""https://docs.google.com/spreadsheets/d/1PVwe4VvYfj1Vj424c9kO9TcQogsBM6TpXMbFve9togc/edit#gid=1522333227"",""Rekap UBM!$I$9"")"),0)</f>
        <v>0</v>
      </c>
      <c r="J24" s="71" t="e">
        <f t="shared" ca="1" si="2"/>
        <v>#DIV/0!</v>
      </c>
    </row>
    <row r="25" spans="1:10" ht="15.75" customHeight="1" x14ac:dyDescent="0.35">
      <c r="A25" s="70" t="e">
        <f>#REF!</f>
        <v>#REF!</v>
      </c>
      <c r="B25" s="24">
        <f ca="1">IFERROR(__xludf.DUMMYFUNCTION("IMPORTRANGE(""https://docs.google.com/spreadsheets/d/15JUTNcWxWGx3Ha8qvwbxgnbDbT4v7N3vZYvqPZ68_Xg/edit#gid=1892753874"",""Rekap UBM!$B$9"")"),1)</f>
        <v>1</v>
      </c>
      <c r="C25" s="24">
        <f ca="1">IFERROR(__xludf.DUMMYFUNCTION("IMPORTRANGE(""https://docs.google.com/spreadsheets/d/15JUTNcWxWGx3Ha8qvwbxgnbDbT4v7N3vZYvqPZ68_Xg/edit#gid=1892753874"",""Rekap UBM!$C$9"")"),1)</f>
        <v>1</v>
      </c>
      <c r="D25" s="71">
        <f t="shared" ca="1" si="0"/>
        <v>100</v>
      </c>
      <c r="E25" s="24" t="str">
        <f ca="1">IFERROR(__xludf.DUMMYFUNCTION("IMPORTRANGE(""https://docs.google.com/spreadsheets/d/15JUTNcWxWGx3Ha8qvwbxgnbDbT4v7N3vZYvqPZ68_Xg/edit#gid=1892753874"",""Rekap UBM!$E$9"")"),"")</f>
        <v/>
      </c>
      <c r="F25" s="72" t="str">
        <f ca="1">IFERROR(__xludf.DUMMYFUNCTION("IMPORTRANGE(""https://docs.google.com/spreadsheets/d/15JUTNcWxWGx3Ha8qvwbxgnbDbT4v7N3vZYvqPZ68_Xg/edit#gid=1892753874"",""Rekap UBM!$F$9"")"),"")</f>
        <v/>
      </c>
      <c r="G25" s="71" t="e">
        <f t="shared" ca="1" si="1"/>
        <v>#VALUE!</v>
      </c>
      <c r="H25" s="72" t="str">
        <f ca="1">IFERROR(__xludf.DUMMYFUNCTION("IMPORTRANGE(""https://docs.google.com/spreadsheets/d/15JUTNcWxWGx3Ha8qvwbxgnbDbT4v7N3vZYvqPZ68_Xg/edit#gid=1892753874"",""Rekap UBM!$H$9"")"),"")</f>
        <v/>
      </c>
      <c r="I25" s="72" t="str">
        <f ca="1">IFERROR(__xludf.DUMMYFUNCTION("IMPORTRANGE(""https://docs.google.com/spreadsheets/d/15JUTNcWxWGx3Ha8qvwbxgnbDbT4v7N3vZYvqPZ68_Xg/edit#gid=1892753874"",""Rekap UBM!$I$9"")"),"")</f>
        <v/>
      </c>
      <c r="J25" s="71" t="e">
        <f t="shared" ca="1" si="2"/>
        <v>#VALUE!</v>
      </c>
    </row>
    <row r="26" spans="1:10" ht="15.75" customHeight="1" x14ac:dyDescent="0.25"/>
    <row r="27" spans="1:10" ht="15.75" customHeight="1" x14ac:dyDescent="0.35">
      <c r="B27" s="73" t="s">
        <v>62</v>
      </c>
      <c r="C27" s="3"/>
      <c r="D27" s="118" t="s">
        <v>63</v>
      </c>
      <c r="E27" s="111"/>
      <c r="F27" s="111"/>
      <c r="G27" s="111"/>
      <c r="H27" s="111"/>
      <c r="I27" s="111"/>
    </row>
    <row r="28" spans="1:10" ht="15.75" customHeight="1" x14ac:dyDescent="0.35">
      <c r="B28" s="3"/>
      <c r="C28" s="3"/>
      <c r="D28" s="111"/>
      <c r="E28" s="111"/>
      <c r="F28" s="111"/>
      <c r="G28" s="111"/>
      <c r="H28" s="111"/>
      <c r="I28" s="111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Skr. Jantung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2025-01-09T05:56:36Z</dcterms:modified>
</cp:coreProperties>
</file>