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EBDBAFF1-6E13-8B44-A664-963BE81956EA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Ht" sheetId="3" r:id="rId1"/>
    <sheet name="HT Terkendali" sheetId="7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H22" i="7"/>
  <c r="H23" i="7"/>
  <c r="H24" i="7"/>
  <c r="H25" i="7"/>
  <c r="G25" i="7"/>
  <c r="G21" i="7"/>
  <c r="G17" i="7"/>
  <c r="G13" i="7"/>
  <c r="G26" i="7"/>
  <c r="F25" i="7"/>
  <c r="F21" i="7"/>
  <c r="F17" i="7"/>
  <c r="F13" i="7"/>
  <c r="F26" i="7"/>
  <c r="H20" i="7"/>
  <c r="H19" i="7"/>
  <c r="H18" i="7"/>
  <c r="H21" i="7"/>
  <c r="H14" i="7"/>
  <c r="H15" i="7"/>
  <c r="H16" i="7"/>
  <c r="H17" i="7"/>
  <c r="H12" i="7"/>
  <c r="H11" i="7"/>
  <c r="E11" i="7"/>
  <c r="I11" i="7"/>
  <c r="E12" i="7"/>
  <c r="E13" i="7"/>
  <c r="E14" i="7"/>
  <c r="H10" i="7"/>
  <c r="H13" i="7"/>
  <c r="I13" i="7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H26" i="7"/>
  <c r="I12" i="7"/>
  <c r="I14" i="7"/>
  <c r="E15" i="7"/>
  <c r="I10" i="7"/>
  <c r="I15" i="7"/>
  <c r="E16" i="7"/>
  <c r="D15" i="3"/>
  <c r="F14" i="3"/>
  <c r="R13" i="3"/>
  <c r="N13" i="3"/>
  <c r="R14" i="3"/>
  <c r="N14" i="3"/>
  <c r="J14" i="3"/>
  <c r="F15" i="3"/>
  <c r="D16" i="3"/>
  <c r="I16" i="7"/>
  <c r="E17" i="7"/>
  <c r="E18" i="7"/>
  <c r="I17" i="7"/>
  <c r="D17" i="3"/>
  <c r="F16" i="3"/>
  <c r="N15" i="3"/>
  <c r="R15" i="3"/>
  <c r="J15" i="3"/>
  <c r="N16" i="3"/>
  <c r="J16" i="3"/>
  <c r="R16" i="3"/>
  <c r="E19" i="7"/>
  <c r="I18" i="7"/>
  <c r="D18" i="3"/>
  <c r="F17" i="3"/>
  <c r="E20" i="7"/>
  <c r="I19" i="7"/>
  <c r="R17" i="3"/>
  <c r="N17" i="3"/>
  <c r="J17" i="3"/>
  <c r="D19" i="3"/>
  <c r="F18" i="3"/>
  <c r="F19" i="3"/>
  <c r="D20" i="3"/>
  <c r="J18" i="3"/>
  <c r="R18" i="3"/>
  <c r="N18" i="3"/>
  <c r="E21" i="7"/>
  <c r="I20" i="7"/>
  <c r="E22" i="7"/>
  <c r="I21" i="7"/>
  <c r="D21" i="3"/>
  <c r="F20" i="3"/>
  <c r="J19" i="3"/>
  <c r="R19" i="3"/>
  <c r="N19" i="3"/>
  <c r="N20" i="3"/>
  <c r="J20" i="3"/>
  <c r="R20" i="3"/>
  <c r="D22" i="3"/>
  <c r="F21" i="3"/>
  <c r="I22" i="7"/>
  <c r="E23" i="7"/>
  <c r="N21" i="3"/>
  <c r="J21" i="3"/>
  <c r="R21" i="3"/>
  <c r="D23" i="3"/>
  <c r="F22" i="3"/>
  <c r="I23" i="7"/>
  <c r="E24" i="7"/>
  <c r="I24" i="7"/>
  <c r="E25" i="7"/>
  <c r="J22" i="3"/>
  <c r="N22" i="3"/>
  <c r="R22" i="3"/>
  <c r="F23" i="3"/>
  <c r="D24" i="3"/>
  <c r="D25" i="3"/>
  <c r="F24" i="3"/>
  <c r="J23" i="3"/>
  <c r="N23" i="3"/>
  <c r="R23" i="3"/>
  <c r="E26" i="7"/>
  <c r="I26" i="7"/>
  <c r="I25" i="7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J27" i="3"/>
  <c r="R27" i="3"/>
  <c r="N27" i="3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<sst xmlns="http://schemas.openxmlformats.org/spreadsheetml/2006/main" count="130" uniqueCount="68">
  <si>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</si>
  <si>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</si>
  <si>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</si>
  <si>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</si>
  <si>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</si>
  <si>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</si>
  <si>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</si>
  <si>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</si>
  <si>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</si>
  <si>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</si>
  <si>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</si>
  <si>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</si>
  <si>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</si>
  <si>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</si>
  <si>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</si>
  <si>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</si>
  <si>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</si>
  <si>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</si>
  <si>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</si>
  <si>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</si>
  <si>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</si>
  <si>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</si>
  <si>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</si>
  <si>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</si>
  <si>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</si>
  <si>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</si>
  <si>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</si>
  <si>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</si>
  <si>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</si>
  <si>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</si>
  <si>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 xml:space="preserve">            Kembali ke _Pilihan Program</t>
  </si>
  <si>
    <t>CAPAIAN IKK TAHUN 2024</t>
  </si>
  <si>
    <t>Persentase Penyandang Hipertensi Yang Tekanan Darahnya Terkendali Di Puskesmas/FKTP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</si>
  <si>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</si>
  <si>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</si>
  <si>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</si>
  <si>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</si>
  <si>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</si>
  <si>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</si>
  <si>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</si>
  <si>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</si>
  <si>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</si>
  <si>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>Target/Sasaran 63%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</si>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</sst>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left"/>
    </xf>
    <xf numFmtId="3" fontId="14" fillId="0" borderId="28" xfId="0" applyNumberFormat="1" applyFont="1" applyBorder="1"/>
    <xf numFmtId="3" fontId="13" fillId="0" borderId="29" xfId="0" applyNumberFormat="1" applyFont="1" applyBorder="1"/>
    <xf numFmtId="3" fontId="13" fillId="0" borderId="19" xfId="0" applyNumberFormat="1" applyFont="1" applyBorder="1"/>
    <xf numFmtId="3" fontId="13" fillId="5" borderId="28" xfId="0" applyNumberFormat="1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left"/>
    </xf>
    <xf numFmtId="3" fontId="15" fillId="6" borderId="28" xfId="0" applyNumberFormat="1" applyFont="1" applyFill="1" applyBorder="1"/>
    <xf numFmtId="3" fontId="11" fillId="6" borderId="33" xfId="0" applyNumberFormat="1" applyFont="1" applyFill="1" applyBorder="1"/>
    <xf numFmtId="3" fontId="11" fillId="6" borderId="28" xfId="0" applyNumberFormat="1" applyFont="1" applyFill="1" applyBorder="1" applyAlignment="1">
      <alignment horizontal="center"/>
    </xf>
    <xf numFmtId="3" fontId="11" fillId="6" borderId="32" xfId="0" applyNumberFormat="1" applyFont="1" applyFill="1" applyBorder="1"/>
    <xf numFmtId="0" fontId="16" fillId="0" borderId="25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7" borderId="31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left"/>
    </xf>
    <xf numFmtId="3" fontId="14" fillId="0" borderId="41" xfId="0" applyNumberFormat="1" applyFont="1" applyBorder="1" applyAlignment="1"/>
    <xf numFmtId="3" fontId="14" fillId="0" borderId="28" xfId="0" applyNumberFormat="1" applyFont="1" applyBorder="1" applyAlignment="1"/>
    <xf numFmtId="3" fontId="13" fillId="5" borderId="41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1" xfId="0" applyNumberFormat="1" applyFont="1" applyFill="1" applyBorder="1" applyAlignment="1">
      <alignment horizontal="center"/>
    </xf>
    <xf numFmtId="3" fontId="13" fillId="5" borderId="28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1" xfId="0" applyNumberFormat="1" applyFont="1" applyBorder="1"/>
    <xf numFmtId="3" fontId="15" fillId="6" borderId="41" xfId="0" applyNumberFormat="1" applyFont="1" applyFill="1" applyBorder="1"/>
    <xf numFmtId="3" fontId="11" fillId="6" borderId="41" xfId="0" applyNumberFormat="1" applyFont="1" applyFill="1" applyBorder="1" applyAlignment="1">
      <alignment horizontal="center"/>
    </xf>
    <xf numFmtId="164" fontId="16" fillId="6" borderId="34" xfId="0" applyNumberFormat="1" applyFont="1" applyFill="1" applyBorder="1" applyAlignment="1">
      <alignment horizontal="center"/>
    </xf>
    <xf numFmtId="3" fontId="12" fillId="0" borderId="50" xfId="0" applyNumberFormat="1" applyFont="1" applyBorder="1" applyAlignment="1">
      <alignment horizontal="center"/>
    </xf>
    <xf numFmtId="3" fontId="12" fillId="0" borderId="51" xfId="0" applyNumberFormat="1" applyFont="1" applyBorder="1" applyAlignment="1">
      <alignment horizontal="center"/>
    </xf>
    <xf numFmtId="3" fontId="12" fillId="0" borderId="52" xfId="0" applyNumberFormat="1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0" fontId="13" fillId="6" borderId="36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59" xfId="0" applyNumberFormat="1" applyFont="1" applyBorder="1" applyAlignment="1">
      <alignment horizontal="center" vertical="center"/>
    </xf>
    <xf numFmtId="3" fontId="18" fillId="0" borderId="59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0" fontId="1" fillId="0" borderId="60" xfId="0" applyFont="1" applyBorder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9" fillId="6" borderId="60" xfId="0" applyNumberFormat="1" applyFont="1" applyFill="1" applyBorder="1" applyAlignment="1">
      <alignment horizontal="center" vertical="center"/>
    </xf>
    <xf numFmtId="3" fontId="21" fillId="6" borderId="41" xfId="0" applyNumberFormat="1" applyFont="1" applyFill="1" applyBorder="1" applyAlignment="1">
      <alignment horizontal="right"/>
    </xf>
    <xf numFmtId="3" fontId="21" fillId="6" borderId="28" xfId="0" applyNumberFormat="1" applyFont="1" applyFill="1" applyBorder="1" applyAlignment="1">
      <alignment horizontal="right"/>
    </xf>
    <xf numFmtId="3" fontId="6" fillId="6" borderId="42" xfId="0" applyNumberFormat="1" applyFont="1" applyFill="1" applyBorder="1" applyAlignment="1">
      <alignment horizontal="right"/>
    </xf>
    <xf numFmtId="0" fontId="6" fillId="6" borderId="60" xfId="0" applyFont="1" applyFill="1" applyBorder="1" applyAlignment="1">
      <alignment horizont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2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2" xfId="0" applyNumberFormat="1" applyFont="1" applyBorder="1" applyAlignment="1">
      <alignment horizontal="center" vertical="center"/>
    </xf>
    <xf numFmtId="3" fontId="28" fillId="0" borderId="37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3" fontId="14" fillId="0" borderId="28" xfId="0" applyNumberFormat="1" applyFont="1" applyBorder="1" applyAlignment="1">
      <alignment horizontal="right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7" xfId="0" applyNumberFormat="1" applyFont="1" applyBorder="1" applyAlignment="1">
      <alignment horizontal="right"/>
    </xf>
    <xf numFmtId="0" fontId="6" fillId="0" borderId="0" xfId="0" applyFont="1"/>
    <xf numFmtId="0" fontId="12" fillId="0" borderId="48" xfId="0" applyFont="1" applyBorder="1" applyAlignment="1">
      <alignment horizontal="center"/>
    </xf>
    <xf numFmtId="0" fontId="2" fillId="0" borderId="49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2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2" fillId="3" borderId="38" xfId="0" applyFont="1" applyFill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3" borderId="38" xfId="0" applyFont="1" applyFill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12" fillId="3" borderId="45" xfId="0" applyFont="1" applyFill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27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/>
    </xf>
    <xf numFmtId="0" fontId="2" fillId="0" borderId="66" xfId="0" applyFont="1" applyBorder="1"/>
    <xf numFmtId="0" fontId="2" fillId="0" borderId="67" xfId="0" applyFont="1" applyBorder="1"/>
    <xf numFmtId="0" fontId="10" fillId="5" borderId="4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/>
    </xf>
    <xf numFmtId="0" fontId="2" fillId="0" borderId="69" xfId="0" applyFont="1" applyBorder="1"/>
    <xf numFmtId="0" fontId="2" fillId="0" borderId="70" xfId="0" applyFont="1" applyBorder="1"/>
    <xf numFmtId="0" fontId="32" fillId="2" borderId="10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center" vertical="center" wrapText="1"/>
    </xf>
    <xf numFmtId="0" fontId="2" fillId="0" borderId="63" xfId="0" applyFont="1" applyBorder="1"/>
    <xf numFmtId="0" fontId="2" fillId="0" borderId="27" xfId="0" applyFont="1" applyBorder="1"/>
    <xf numFmtId="0" fontId="4" fillId="0" borderId="64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2" fillId="8" borderId="7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1" fillId="2" borderId="2" xfId="0" applyFont="1" applyFill="1" applyBorder="1" applyAlignment="1">
      <alignment horizontal="center" vertical="center"/>
    </xf>
    <xf numFmtId="0" fontId="2" fillId="0" borderId="73" xfId="0" applyFont="1" applyBorder="1"/>
    <xf numFmtId="0" fontId="12" fillId="9" borderId="64" xfId="0" applyFont="1" applyFill="1" applyBorder="1" applyAlignment="1">
      <alignment horizontal="center" vertical="center"/>
    </xf>
    <xf numFmtId="0" fontId="12" fillId="10" borderId="74" xfId="0" applyFont="1" applyFill="1" applyBorder="1" applyAlignment="1">
      <alignment horizontal="center" vertical="center" wrapText="1"/>
    </xf>
    <xf numFmtId="0" fontId="12" fillId="11" borderId="7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F27" sqref="F27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10" t="s">
        <v>26</v>
      </c>
      <c r="C1" s="111"/>
      <c r="D1" s="116" t="s">
        <v>27</v>
      </c>
      <c r="E1" s="117"/>
      <c r="F1" s="111"/>
      <c r="G1" s="120" t="s">
        <v>28</v>
      </c>
      <c r="H1" s="117"/>
      <c r="I1" s="117"/>
      <c r="J1" s="11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112"/>
      <c r="C2" s="113"/>
      <c r="D2" s="112"/>
      <c r="E2" s="118"/>
      <c r="F2" s="113"/>
      <c r="G2" s="112"/>
      <c r="H2" s="118"/>
      <c r="I2" s="118"/>
      <c r="J2" s="113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114"/>
      <c r="C3" s="115"/>
      <c r="D3" s="112"/>
      <c r="E3" s="118"/>
      <c r="F3" s="113"/>
      <c r="G3" s="112"/>
      <c r="H3" s="118"/>
      <c r="I3" s="118"/>
      <c r="J3" s="113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121"/>
      <c r="C4" s="122"/>
      <c r="D4" s="114"/>
      <c r="E4" s="119"/>
      <c r="F4" s="115"/>
      <c r="G4" s="114"/>
      <c r="H4" s="119"/>
      <c r="I4" s="119"/>
      <c r="J4" s="115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123" t="s">
        <v>1</v>
      </c>
      <c r="C5" s="126" t="s">
        <v>2</v>
      </c>
      <c r="D5" s="129" t="s">
        <v>3</v>
      </c>
      <c r="E5" s="130"/>
      <c r="F5" s="131"/>
      <c r="G5" s="135" t="s">
        <v>4</v>
      </c>
      <c r="H5" s="130"/>
      <c r="I5" s="130"/>
      <c r="J5" s="131"/>
      <c r="K5" s="136" t="s">
        <v>29</v>
      </c>
      <c r="L5" s="130"/>
      <c r="M5" s="130"/>
      <c r="N5" s="131"/>
      <c r="O5" s="137" t="s">
        <v>5</v>
      </c>
      <c r="P5" s="130"/>
      <c r="Q5" s="130"/>
      <c r="R5" s="131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124"/>
      <c r="C6" s="127"/>
      <c r="D6" s="132"/>
      <c r="E6" s="133"/>
      <c r="F6" s="134"/>
      <c r="G6" s="132"/>
      <c r="H6" s="133"/>
      <c r="I6" s="133"/>
      <c r="J6" s="134"/>
      <c r="K6" s="132"/>
      <c r="L6" s="133"/>
      <c r="M6" s="133"/>
      <c r="N6" s="134"/>
      <c r="O6" s="132"/>
      <c r="P6" s="133"/>
      <c r="Q6" s="133"/>
      <c r="R6" s="134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125"/>
      <c r="C7" s="128"/>
      <c r="D7" s="20" t="s">
        <v>6</v>
      </c>
      <c r="E7" s="21" t="s">
        <v>7</v>
      </c>
      <c r="F7" s="22" t="s">
        <v>8</v>
      </c>
      <c r="G7" s="20" t="s">
        <v>6</v>
      </c>
      <c r="H7" s="21" t="s">
        <v>7</v>
      </c>
      <c r="I7" s="21" t="s">
        <v>8</v>
      </c>
      <c r="J7" s="23" t="s">
        <v>9</v>
      </c>
      <c r="K7" s="24" t="s">
        <v>6</v>
      </c>
      <c r="L7" s="25" t="s">
        <v>7</v>
      </c>
      <c r="M7" s="25" t="s">
        <v>8</v>
      </c>
      <c r="N7" s="26" t="s">
        <v>9</v>
      </c>
      <c r="O7" s="27" t="s">
        <v>6</v>
      </c>
      <c r="P7" s="28" t="s">
        <v>7</v>
      </c>
      <c r="Q7" s="28" t="s">
        <v>8</v>
      </c>
      <c r="R7" s="29" t="s">
        <v>9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138" t="s">
        <v>1</v>
      </c>
      <c r="C8" s="139" t="s">
        <v>2</v>
      </c>
      <c r="D8" s="140" t="s">
        <v>3</v>
      </c>
      <c r="E8" s="141"/>
      <c r="F8" s="142"/>
      <c r="G8" s="143" t="s">
        <v>4</v>
      </c>
      <c r="H8" s="141"/>
      <c r="I8" s="141"/>
      <c r="J8" s="142"/>
      <c r="K8" s="144" t="s">
        <v>29</v>
      </c>
      <c r="L8" s="141"/>
      <c r="M8" s="141"/>
      <c r="N8" s="142"/>
      <c r="O8" s="145" t="s">
        <v>5</v>
      </c>
      <c r="P8" s="141"/>
      <c r="Q8" s="141"/>
      <c r="R8" s="142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124"/>
      <c r="C9" s="127"/>
      <c r="D9" s="132"/>
      <c r="E9" s="133"/>
      <c r="F9" s="134"/>
      <c r="G9" s="132"/>
      <c r="H9" s="133"/>
      <c r="I9" s="133"/>
      <c r="J9" s="134"/>
      <c r="K9" s="132"/>
      <c r="L9" s="133"/>
      <c r="M9" s="133"/>
      <c r="N9" s="134"/>
      <c r="O9" s="132"/>
      <c r="P9" s="133"/>
      <c r="Q9" s="133"/>
      <c r="R9" s="134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125"/>
      <c r="C10" s="128"/>
      <c r="D10" s="20" t="s">
        <v>6</v>
      </c>
      <c r="E10" s="21" t="s">
        <v>7</v>
      </c>
      <c r="F10" s="22" t="s">
        <v>8</v>
      </c>
      <c r="G10" s="20" t="s">
        <v>6</v>
      </c>
      <c r="H10" s="21" t="s">
        <v>7</v>
      </c>
      <c r="I10" s="21" t="s">
        <v>8</v>
      </c>
      <c r="J10" s="23" t="s">
        <v>9</v>
      </c>
      <c r="K10" s="24" t="s">
        <v>6</v>
      </c>
      <c r="L10" s="25" t="s">
        <v>7</v>
      </c>
      <c r="M10" s="25" t="s">
        <v>8</v>
      </c>
      <c r="N10" s="26" t="s">
        <v>9</v>
      </c>
      <c r="O10" s="27" t="s">
        <v>6</v>
      </c>
      <c r="P10" s="28" t="s">
        <v>7</v>
      </c>
      <c r="Q10" s="28" t="s">
        <v>8</v>
      </c>
      <c r="R10" s="29" t="s">
        <v>9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10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11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12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13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14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15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>
        <v>13</v>
      </c>
      <c r="H16" s="9">
        <v>44</v>
      </c>
      <c r="I16" s="7">
        <f t="shared" si="17"/>
        <v>57</v>
      </c>
      <c r="J16" s="34">
        <f t="shared" si="2"/>
        <v>1.2491781722550954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13</v>
      </c>
      <c r="P16" s="36">
        <f t="shared" si="22"/>
        <v>44</v>
      </c>
      <c r="Q16" s="7">
        <f t="shared" si="20"/>
        <v>57</v>
      </c>
      <c r="R16" s="34">
        <f t="shared" si="7"/>
        <v>1.2491781722550954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16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>
        <v>53</v>
      </c>
      <c r="H17" s="9">
        <v>97</v>
      </c>
      <c r="I17" s="7">
        <f t="shared" si="17"/>
        <v>150</v>
      </c>
      <c r="J17" s="34">
        <f t="shared" si="2"/>
        <v>3.2873109796186717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53</v>
      </c>
      <c r="P17" s="36">
        <f t="shared" si="24"/>
        <v>97</v>
      </c>
      <c r="Q17" s="7">
        <f t="shared" si="20"/>
        <v>150</v>
      </c>
      <c r="R17" s="34">
        <f t="shared" si="7"/>
        <v>3.2873109796186717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17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129</v>
      </c>
      <c r="H18" s="14">
        <f t="shared" si="26"/>
        <v>236</v>
      </c>
      <c r="I18" s="15">
        <f t="shared" si="26"/>
        <v>365</v>
      </c>
      <c r="J18" s="41">
        <f t="shared" si="2"/>
        <v>7.9991233837387679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129</v>
      </c>
      <c r="P18" s="14">
        <f t="shared" si="28"/>
        <v>236</v>
      </c>
      <c r="Q18" s="15">
        <f t="shared" si="28"/>
        <v>365</v>
      </c>
      <c r="R18" s="41">
        <f t="shared" si="7"/>
        <v>7.9991233837387679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18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>
        <v>40</v>
      </c>
      <c r="H19" s="9">
        <v>103</v>
      </c>
      <c r="I19" s="7">
        <f t="shared" ref="I19:I21" si="30">G19+H19</f>
        <v>143</v>
      </c>
      <c r="J19" s="34">
        <f t="shared" si="2"/>
        <v>3.133903133903134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40</v>
      </c>
      <c r="P19" s="36">
        <f t="shared" si="32"/>
        <v>103</v>
      </c>
      <c r="Q19" s="7">
        <f t="shared" ref="Q19:Q21" si="33">O19+P19</f>
        <v>143</v>
      </c>
      <c r="R19" s="34">
        <f t="shared" si="7"/>
        <v>3.133903133903134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19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>
        <v>105</v>
      </c>
      <c r="H20" s="9">
        <v>196</v>
      </c>
      <c r="I20" s="7">
        <f t="shared" si="30"/>
        <v>301</v>
      </c>
      <c r="J20" s="34">
        <f t="shared" si="2"/>
        <v>6.5965373657681345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105</v>
      </c>
      <c r="P20" s="36">
        <f t="shared" si="35"/>
        <v>196</v>
      </c>
      <c r="Q20" s="7">
        <f t="shared" si="33"/>
        <v>301</v>
      </c>
      <c r="R20" s="34">
        <f t="shared" si="7"/>
        <v>6.5965373657681345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20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>
        <v>188</v>
      </c>
      <c r="H21" s="9">
        <v>435</v>
      </c>
      <c r="I21" s="7">
        <f t="shared" si="30"/>
        <v>623</v>
      </c>
      <c r="J21" s="34">
        <f t="shared" si="2"/>
        <v>13.653298268682883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188</v>
      </c>
      <c r="P21" s="36">
        <f t="shared" si="37"/>
        <v>435</v>
      </c>
      <c r="Q21" s="7">
        <f t="shared" si="33"/>
        <v>623</v>
      </c>
      <c r="R21" s="34">
        <f t="shared" si="7"/>
        <v>13.653298268682883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21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333</v>
      </c>
      <c r="H22" s="14">
        <f t="shared" si="39"/>
        <v>734</v>
      </c>
      <c r="I22" s="15">
        <f t="shared" si="39"/>
        <v>1067</v>
      </c>
      <c r="J22" s="41">
        <f t="shared" si="2"/>
        <v>23.383738768354153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333</v>
      </c>
      <c r="P22" s="14">
        <f t="shared" si="41"/>
        <v>734</v>
      </c>
      <c r="Q22" s="15">
        <f t="shared" si="41"/>
        <v>1067</v>
      </c>
      <c r="R22" s="41">
        <f t="shared" si="7"/>
        <v>23.383738768354153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22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>
        <v>17</v>
      </c>
      <c r="H23" s="9">
        <v>85</v>
      </c>
      <c r="I23" s="7">
        <f t="shared" ref="I23:I25" si="43">G23+H23</f>
        <v>102</v>
      </c>
      <c r="J23" s="34">
        <f t="shared" si="2"/>
        <v>2.2353714661406969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17</v>
      </c>
      <c r="P23" s="36">
        <f t="shared" si="45"/>
        <v>85</v>
      </c>
      <c r="Q23" s="7">
        <f t="shared" ref="Q23:Q25" si="46">O23+P23</f>
        <v>102</v>
      </c>
      <c r="R23" s="34">
        <f t="shared" si="7"/>
        <v>2.2353714661406969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23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>
        <v>36</v>
      </c>
      <c r="H24" s="9">
        <v>123</v>
      </c>
      <c r="I24" s="7">
        <f t="shared" si="43"/>
        <v>159</v>
      </c>
      <c r="J24" s="34">
        <f t="shared" si="2"/>
        <v>3.4845496383957926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36</v>
      </c>
      <c r="P24" s="36">
        <f t="shared" si="48"/>
        <v>123</v>
      </c>
      <c r="Q24" s="7">
        <f t="shared" si="46"/>
        <v>159</v>
      </c>
      <c r="R24" s="34">
        <f t="shared" si="7"/>
        <v>3.4845496383957926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24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>
        <v>33</v>
      </c>
      <c r="H25" s="9">
        <v>70</v>
      </c>
      <c r="I25" s="7">
        <f t="shared" si="43"/>
        <v>103</v>
      </c>
      <c r="J25" s="34">
        <f t="shared" si="2"/>
        <v>2.2572868726714881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33</v>
      </c>
      <c r="P25" s="36">
        <f t="shared" si="50"/>
        <v>70</v>
      </c>
      <c r="Q25" s="7">
        <f t="shared" si="46"/>
        <v>103</v>
      </c>
      <c r="R25" s="34">
        <f t="shared" si="7"/>
        <v>2.2572868726714881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25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86</v>
      </c>
      <c r="H26" s="14">
        <f t="shared" si="52"/>
        <v>278</v>
      </c>
      <c r="I26" s="15">
        <f t="shared" si="52"/>
        <v>364</v>
      </c>
      <c r="J26" s="41">
        <f t="shared" si="2"/>
        <v>7.9772079772079767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86</v>
      </c>
      <c r="P26" s="14">
        <f t="shared" si="54"/>
        <v>278</v>
      </c>
      <c r="Q26" s="15">
        <f t="shared" si="54"/>
        <v>364</v>
      </c>
      <c r="R26" s="41">
        <f t="shared" si="7"/>
        <v>7.9772079772079767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108" t="s">
        <v>8</v>
      </c>
      <c r="C27" s="109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1228</v>
      </c>
      <c r="H27" s="43">
        <f t="shared" si="56"/>
        <v>3340</v>
      </c>
      <c r="I27" s="43">
        <f t="shared" si="56"/>
        <v>4568</v>
      </c>
      <c r="J27" s="45">
        <f t="shared" si="2"/>
        <v>100.10957703265395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1228</v>
      </c>
      <c r="P27" s="43">
        <f t="shared" si="58"/>
        <v>3340</v>
      </c>
      <c r="Q27" s="43">
        <f t="shared" si="58"/>
        <v>4568</v>
      </c>
      <c r="R27" s="45">
        <f t="shared" si="7"/>
        <v>100.10957703265395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6" sqref="H16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4" width="13.83203125" customWidth="1"/>
    <col min="5" max="5" width="15.65625" customWidth="1"/>
    <col min="6" max="7" width="11.15234375" customWidth="1"/>
    <col min="8" max="8" width="14.26171875" customWidth="1"/>
    <col min="9" max="9" width="13.6171875" customWidth="1"/>
  </cols>
  <sheetData>
    <row r="1" spans="1:17" ht="18.75" x14ac:dyDescent="0.15">
      <c r="A1" s="1"/>
      <c r="B1" s="150" t="s">
        <v>30</v>
      </c>
      <c r="C1" s="111"/>
      <c r="D1" s="48"/>
      <c r="E1" s="48"/>
      <c r="F1" s="48"/>
      <c r="G1" s="49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12"/>
      <c r="C2" s="113"/>
      <c r="D2" s="50" t="s">
        <v>31</v>
      </c>
      <c r="E2" s="50"/>
      <c r="F2" s="51"/>
      <c r="G2" s="49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12"/>
      <c r="C3" s="113"/>
      <c r="D3" s="52" t="s">
        <v>0</v>
      </c>
      <c r="E3" s="50"/>
      <c r="F3" s="53"/>
      <c r="G3" s="53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14"/>
      <c r="C4" s="115"/>
      <c r="D4" s="50" t="s">
        <v>32</v>
      </c>
      <c r="E4" s="50"/>
      <c r="F4" s="49"/>
      <c r="G4" s="49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54"/>
      <c r="B5" s="55"/>
      <c r="C5" s="55"/>
      <c r="D5" s="55"/>
      <c r="E5" s="56"/>
      <c r="F5" s="57"/>
      <c r="G5" s="58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19.5" customHeight="1" x14ac:dyDescent="0.15">
      <c r="A6" s="60"/>
      <c r="B6" s="151" t="s">
        <v>33</v>
      </c>
      <c r="C6" s="152" t="s">
        <v>34</v>
      </c>
      <c r="D6" s="153" t="s">
        <v>35</v>
      </c>
      <c r="E6" s="154" t="s">
        <v>36</v>
      </c>
      <c r="F6" s="155" t="s">
        <v>37</v>
      </c>
      <c r="G6" s="156"/>
      <c r="H6" s="157"/>
      <c r="I6" s="153" t="s">
        <v>38</v>
      </c>
      <c r="J6" s="61"/>
      <c r="K6" s="61"/>
      <c r="L6" s="61"/>
      <c r="M6" s="61"/>
      <c r="N6" s="61"/>
      <c r="O6" s="61"/>
      <c r="P6" s="61"/>
      <c r="Q6" s="61"/>
    </row>
    <row r="7" spans="1:17" ht="19.5" customHeight="1" x14ac:dyDescent="0.15">
      <c r="A7" s="60"/>
      <c r="B7" s="125"/>
      <c r="C7" s="128"/>
      <c r="D7" s="147"/>
      <c r="E7" s="147"/>
      <c r="F7" s="62" t="s">
        <v>39</v>
      </c>
      <c r="G7" s="63" t="s">
        <v>40</v>
      </c>
      <c r="H7" s="64" t="s">
        <v>41</v>
      </c>
      <c r="I7" s="147"/>
      <c r="J7" s="61"/>
      <c r="K7" s="61"/>
      <c r="L7" s="61"/>
      <c r="M7" s="61"/>
      <c r="N7" s="61"/>
      <c r="O7" s="61"/>
      <c r="P7" s="61"/>
      <c r="Q7" s="61"/>
    </row>
    <row r="8" spans="1:17" ht="19.5" hidden="1" customHeight="1" x14ac:dyDescent="0.15">
      <c r="A8" s="65"/>
      <c r="B8" s="158" t="s">
        <v>33</v>
      </c>
      <c r="C8" s="159" t="s">
        <v>34</v>
      </c>
      <c r="D8" s="153" t="s">
        <v>35</v>
      </c>
      <c r="E8" s="153" t="s">
        <v>42</v>
      </c>
      <c r="F8" s="160" t="s">
        <v>37</v>
      </c>
      <c r="G8" s="161"/>
      <c r="H8" s="162"/>
      <c r="I8" s="146" t="s">
        <v>38</v>
      </c>
      <c r="J8" s="66"/>
      <c r="K8" s="66"/>
      <c r="L8" s="66"/>
      <c r="M8" s="66"/>
      <c r="N8" s="66"/>
      <c r="O8" s="66"/>
      <c r="P8" s="66"/>
      <c r="Q8" s="66"/>
    </row>
    <row r="9" spans="1:17" ht="19.5" hidden="1" customHeight="1" x14ac:dyDescent="0.15">
      <c r="A9" s="65"/>
      <c r="B9" s="125"/>
      <c r="C9" s="128"/>
      <c r="D9" s="147"/>
      <c r="E9" s="147"/>
      <c r="F9" s="62" t="s">
        <v>39</v>
      </c>
      <c r="G9" s="63" t="s">
        <v>40</v>
      </c>
      <c r="H9" s="64" t="s">
        <v>41</v>
      </c>
      <c r="I9" s="147"/>
      <c r="J9" s="66"/>
      <c r="K9" s="66"/>
      <c r="L9" s="66"/>
      <c r="M9" s="66"/>
      <c r="N9" s="66"/>
      <c r="O9" s="66"/>
      <c r="P9" s="66"/>
      <c r="Q9" s="66"/>
    </row>
    <row r="10" spans="1:17" x14ac:dyDescent="0.2">
      <c r="A10" s="67"/>
      <c r="B10" s="4">
        <v>1</v>
      </c>
      <c r="C10" s="30" t="s">
        <v>10</v>
      </c>
      <c r="D10" s="68">
        <f>Ht!F27</f>
        <v>4563</v>
      </c>
      <c r="E10" s="69">
        <v>4107</v>
      </c>
      <c r="F10" s="70">
        <v>272</v>
      </c>
      <c r="G10" s="71">
        <v>409</v>
      </c>
      <c r="H10" s="72">
        <f t="shared" ref="H10:H12" si="0">SUM(F10:G10)</f>
        <v>681</v>
      </c>
      <c r="I10" s="73">
        <f t="shared" ref="I10:I26" si="1">H10/E10*100</f>
        <v>16.581446311176041</v>
      </c>
    </row>
    <row r="11" spans="1:17" x14ac:dyDescent="0.2">
      <c r="A11" s="67"/>
      <c r="B11" s="4">
        <v>2</v>
      </c>
      <c r="C11" s="5" t="s">
        <v>11</v>
      </c>
      <c r="D11" s="74">
        <f t="shared" ref="D11:E11" si="2">D10</f>
        <v>4563</v>
      </c>
      <c r="E11" s="74">
        <f t="shared" si="2"/>
        <v>4107</v>
      </c>
      <c r="F11" s="70">
        <v>71</v>
      </c>
      <c r="G11" s="71">
        <v>99</v>
      </c>
      <c r="H11" s="72">
        <f t="shared" si="0"/>
        <v>170</v>
      </c>
      <c r="I11" s="73">
        <f t="shared" si="1"/>
        <v>4.1392744095446794</v>
      </c>
    </row>
    <row r="12" spans="1:17" x14ac:dyDescent="0.2">
      <c r="A12" s="67"/>
      <c r="B12" s="4">
        <v>3</v>
      </c>
      <c r="C12" s="5" t="s">
        <v>12</v>
      </c>
      <c r="D12" s="74">
        <f t="shared" ref="D12:E12" si="3">D11</f>
        <v>4563</v>
      </c>
      <c r="E12" s="74">
        <f t="shared" si="3"/>
        <v>4107</v>
      </c>
      <c r="F12" s="70">
        <v>66</v>
      </c>
      <c r="G12" s="71">
        <v>77</v>
      </c>
      <c r="H12" s="72">
        <f t="shared" si="0"/>
        <v>143</v>
      </c>
      <c r="I12" s="73">
        <f t="shared" si="1"/>
        <v>3.4818602386169952</v>
      </c>
    </row>
    <row r="13" spans="1:17" x14ac:dyDescent="0.2">
      <c r="A13" s="67"/>
      <c r="B13" s="10">
        <v>4</v>
      </c>
      <c r="C13" s="11" t="s">
        <v>13</v>
      </c>
      <c r="D13" s="75">
        <f t="shared" ref="D13:E13" si="4">D12</f>
        <v>4563</v>
      </c>
      <c r="E13" s="75">
        <f t="shared" si="4"/>
        <v>4107</v>
      </c>
      <c r="F13" s="76">
        <f t="shared" ref="F13:H13" si="5">SUM(F10:F12)</f>
        <v>409</v>
      </c>
      <c r="G13" s="77">
        <f t="shared" si="5"/>
        <v>585</v>
      </c>
      <c r="H13" s="78">
        <f t="shared" si="5"/>
        <v>994</v>
      </c>
      <c r="I13" s="79">
        <f t="shared" si="1"/>
        <v>24.202580959337716</v>
      </c>
    </row>
    <row r="14" spans="1:17" x14ac:dyDescent="0.2">
      <c r="A14" s="67"/>
      <c r="B14" s="4">
        <v>5</v>
      </c>
      <c r="C14" s="5" t="s">
        <v>14</v>
      </c>
      <c r="D14" s="74">
        <f t="shared" ref="D14:E14" si="6">D13</f>
        <v>4563</v>
      </c>
      <c r="E14" s="74">
        <f t="shared" si="6"/>
        <v>4107</v>
      </c>
      <c r="F14" s="70">
        <v>125</v>
      </c>
      <c r="G14" s="71">
        <v>137</v>
      </c>
      <c r="H14" s="72">
        <f t="shared" ref="H14:H16" si="7">SUM(F14:G14)</f>
        <v>262</v>
      </c>
      <c r="I14" s="73">
        <f t="shared" si="1"/>
        <v>6.3793523252982709</v>
      </c>
    </row>
    <row r="15" spans="1:17" x14ac:dyDescent="0.2">
      <c r="A15" s="67"/>
      <c r="B15" s="4">
        <v>6</v>
      </c>
      <c r="C15" s="5" t="s">
        <v>15</v>
      </c>
      <c r="D15" s="74">
        <f t="shared" ref="D15:E15" si="8">D14</f>
        <v>4563</v>
      </c>
      <c r="E15" s="74">
        <f t="shared" si="8"/>
        <v>4107</v>
      </c>
      <c r="F15" s="70">
        <v>6</v>
      </c>
      <c r="G15" s="71">
        <v>40</v>
      </c>
      <c r="H15" s="72">
        <f t="shared" si="7"/>
        <v>46</v>
      </c>
      <c r="I15" s="73">
        <f t="shared" si="1"/>
        <v>1.1200389578767957</v>
      </c>
    </row>
    <row r="16" spans="1:17" ht="15.75" x14ac:dyDescent="0.2">
      <c r="A16" s="67"/>
      <c r="B16" s="16">
        <v>7</v>
      </c>
      <c r="C16" s="5" t="s">
        <v>16</v>
      </c>
      <c r="D16" s="74">
        <f t="shared" ref="D16:E16" si="9">D15</f>
        <v>4563</v>
      </c>
      <c r="E16" s="74">
        <f t="shared" si="9"/>
        <v>4107</v>
      </c>
      <c r="F16" s="70"/>
      <c r="G16" s="71"/>
      <c r="H16" s="72">
        <f t="shared" si="7"/>
        <v>0</v>
      </c>
      <c r="I16" s="73">
        <f t="shared" si="1"/>
        <v>0</v>
      </c>
    </row>
    <row r="17" spans="1:17" x14ac:dyDescent="0.2">
      <c r="A17" s="67"/>
      <c r="B17" s="10">
        <v>8</v>
      </c>
      <c r="C17" s="11" t="s">
        <v>17</v>
      </c>
      <c r="D17" s="75">
        <f t="shared" ref="D17:E17" si="10">D16</f>
        <v>4563</v>
      </c>
      <c r="E17" s="75">
        <f t="shared" si="10"/>
        <v>4107</v>
      </c>
      <c r="F17" s="76">
        <f t="shared" ref="F17:H17" si="11">SUM(F14:F16)</f>
        <v>131</v>
      </c>
      <c r="G17" s="77">
        <f t="shared" si="11"/>
        <v>177</v>
      </c>
      <c r="H17" s="78">
        <f t="shared" si="11"/>
        <v>308</v>
      </c>
      <c r="I17" s="79">
        <f t="shared" si="1"/>
        <v>7.4993912831750666</v>
      </c>
    </row>
    <row r="18" spans="1:17" x14ac:dyDescent="0.2">
      <c r="A18" s="67"/>
      <c r="B18" s="4">
        <v>9</v>
      </c>
      <c r="C18" s="5" t="s">
        <v>18</v>
      </c>
      <c r="D18" s="74">
        <f t="shared" ref="D18:E18" si="12">D17</f>
        <v>4563</v>
      </c>
      <c r="E18" s="74">
        <f t="shared" si="12"/>
        <v>4107</v>
      </c>
      <c r="F18" s="70"/>
      <c r="G18" s="71"/>
      <c r="H18" s="72">
        <f t="shared" ref="H18:H20" si="13">SUM(F18:G18)</f>
        <v>0</v>
      </c>
      <c r="I18" s="73">
        <f t="shared" si="1"/>
        <v>0</v>
      </c>
    </row>
    <row r="19" spans="1:17" x14ac:dyDescent="0.2">
      <c r="A19" s="67"/>
      <c r="B19" s="4">
        <v>10</v>
      </c>
      <c r="C19" s="5" t="s">
        <v>19</v>
      </c>
      <c r="D19" s="74">
        <f t="shared" ref="D19:E19" si="14">D18</f>
        <v>4563</v>
      </c>
      <c r="E19" s="74">
        <f t="shared" si="14"/>
        <v>4107</v>
      </c>
      <c r="F19" s="70"/>
      <c r="G19" s="71"/>
      <c r="H19" s="72">
        <f t="shared" si="13"/>
        <v>0</v>
      </c>
      <c r="I19" s="73">
        <f t="shared" si="1"/>
        <v>0</v>
      </c>
    </row>
    <row r="20" spans="1:17" x14ac:dyDescent="0.2">
      <c r="A20" s="67"/>
      <c r="B20" s="4">
        <v>11</v>
      </c>
      <c r="C20" s="5" t="s">
        <v>20</v>
      </c>
      <c r="D20" s="74">
        <f t="shared" ref="D20:E20" si="15">D19</f>
        <v>4563</v>
      </c>
      <c r="E20" s="74">
        <f t="shared" si="15"/>
        <v>4107</v>
      </c>
      <c r="F20" s="70"/>
      <c r="G20" s="71"/>
      <c r="H20" s="72">
        <f t="shared" si="13"/>
        <v>0</v>
      </c>
      <c r="I20" s="73">
        <f t="shared" si="1"/>
        <v>0</v>
      </c>
    </row>
    <row r="21" spans="1:17" ht="15.75" customHeight="1" x14ac:dyDescent="0.2">
      <c r="A21" s="67"/>
      <c r="B21" s="10">
        <v>12</v>
      </c>
      <c r="C21" s="11" t="s">
        <v>21</v>
      </c>
      <c r="D21" s="75">
        <f t="shared" ref="D21:E21" si="16">D20</f>
        <v>4563</v>
      </c>
      <c r="E21" s="75">
        <f t="shared" si="16"/>
        <v>4107</v>
      </c>
      <c r="F21" s="76">
        <f t="shared" ref="F21:H21" si="17">SUM(F18:F20)</f>
        <v>0</v>
      </c>
      <c r="G21" s="77">
        <f t="shared" si="17"/>
        <v>0</v>
      </c>
      <c r="H21" s="78">
        <f t="shared" si="17"/>
        <v>0</v>
      </c>
      <c r="I21" s="79">
        <f t="shared" si="1"/>
        <v>0</v>
      </c>
    </row>
    <row r="22" spans="1:17" ht="15.75" customHeight="1" x14ac:dyDescent="0.2">
      <c r="A22" s="67"/>
      <c r="B22" s="4">
        <v>13</v>
      </c>
      <c r="C22" s="5" t="s">
        <v>22</v>
      </c>
      <c r="D22" s="74">
        <f t="shared" ref="D22:E22" si="18">D21</f>
        <v>4563</v>
      </c>
      <c r="E22" s="74">
        <f t="shared" si="18"/>
        <v>4107</v>
      </c>
      <c r="F22" s="70"/>
      <c r="G22" s="71"/>
      <c r="H22" s="72">
        <f t="shared" ref="H22:H24" si="19">SUM(F22:G22)</f>
        <v>0</v>
      </c>
      <c r="I22" s="73">
        <f t="shared" si="1"/>
        <v>0</v>
      </c>
    </row>
    <row r="23" spans="1:17" ht="15.75" customHeight="1" x14ac:dyDescent="0.2">
      <c r="A23" s="67"/>
      <c r="B23" s="4">
        <v>14</v>
      </c>
      <c r="C23" s="5" t="s">
        <v>23</v>
      </c>
      <c r="D23" s="74">
        <f t="shared" ref="D23:E23" si="20">D22</f>
        <v>4563</v>
      </c>
      <c r="E23" s="74">
        <f t="shared" si="20"/>
        <v>4107</v>
      </c>
      <c r="F23" s="70"/>
      <c r="G23" s="71"/>
      <c r="H23" s="72">
        <f t="shared" si="19"/>
        <v>0</v>
      </c>
      <c r="I23" s="73">
        <f t="shared" si="1"/>
        <v>0</v>
      </c>
    </row>
    <row r="24" spans="1:17" ht="15.75" customHeight="1" x14ac:dyDescent="0.2">
      <c r="A24" s="67"/>
      <c r="B24" s="4">
        <v>15</v>
      </c>
      <c r="C24" s="5" t="s">
        <v>24</v>
      </c>
      <c r="D24" s="74">
        <f t="shared" ref="D24:E24" si="21">D23</f>
        <v>4563</v>
      </c>
      <c r="E24" s="74">
        <f t="shared" si="21"/>
        <v>4107</v>
      </c>
      <c r="F24" s="70"/>
      <c r="G24" s="71"/>
      <c r="H24" s="72">
        <f t="shared" si="19"/>
        <v>0</v>
      </c>
      <c r="I24" s="73">
        <f t="shared" si="1"/>
        <v>0</v>
      </c>
    </row>
    <row r="25" spans="1:17" ht="15.75" customHeight="1" x14ac:dyDescent="0.2">
      <c r="A25" s="67"/>
      <c r="B25" s="46">
        <v>16</v>
      </c>
      <c r="C25" s="47" t="s">
        <v>25</v>
      </c>
      <c r="D25" s="80">
        <f t="shared" ref="D25:E25" si="22">D24</f>
        <v>4563</v>
      </c>
      <c r="E25" s="80">
        <f t="shared" si="22"/>
        <v>4107</v>
      </c>
      <c r="F25" s="81">
        <f t="shared" ref="F25:H25" si="23">SUM(F22:F24)</f>
        <v>0</v>
      </c>
      <c r="G25" s="82">
        <f t="shared" si="23"/>
        <v>0</v>
      </c>
      <c r="H25" s="83">
        <f t="shared" si="23"/>
        <v>0</v>
      </c>
      <c r="I25" s="84">
        <f t="shared" si="1"/>
        <v>0</v>
      </c>
    </row>
    <row r="26" spans="1:17" ht="24.75" customHeight="1" x14ac:dyDescent="0.15">
      <c r="A26" s="85"/>
      <c r="B26" s="148" t="s">
        <v>8</v>
      </c>
      <c r="C26" s="149"/>
      <c r="D26" s="86">
        <f t="shared" ref="D26:E26" si="24">D25</f>
        <v>4563</v>
      </c>
      <c r="E26" s="86">
        <f t="shared" si="24"/>
        <v>4107</v>
      </c>
      <c r="F26" s="87">
        <f t="shared" ref="F26:H26" si="25">SUM(F25,F21,F17,F13)</f>
        <v>540</v>
      </c>
      <c r="G26" s="88">
        <f t="shared" si="25"/>
        <v>762</v>
      </c>
      <c r="H26" s="89">
        <f t="shared" si="25"/>
        <v>1302</v>
      </c>
      <c r="I26" s="90">
        <f t="shared" si="1"/>
        <v>31.701972242512781</v>
      </c>
      <c r="J26" s="91"/>
      <c r="K26" s="91"/>
      <c r="L26" s="91"/>
      <c r="M26" s="91"/>
      <c r="N26" s="91"/>
      <c r="O26" s="91"/>
      <c r="P26" s="91"/>
      <c r="Q26" s="91"/>
    </row>
    <row r="27" spans="1:17" ht="15.75" customHeight="1" x14ac:dyDescent="0.2">
      <c r="A27" s="92"/>
      <c r="B27" s="92"/>
      <c r="C27" s="93"/>
      <c r="D27" s="93"/>
      <c r="E27" s="93"/>
      <c r="F27" s="94"/>
      <c r="G27" s="94"/>
    </row>
    <row r="28" spans="1:17" ht="15.75" customHeight="1" x14ac:dyDescent="0.2">
      <c r="A28" s="92"/>
      <c r="B28" s="92"/>
      <c r="C28" s="93"/>
      <c r="D28" s="93"/>
      <c r="E28" s="93"/>
      <c r="F28" s="94"/>
      <c r="G28" s="94"/>
    </row>
    <row r="29" spans="1:17" ht="15.75" customHeight="1" x14ac:dyDescent="0.2">
      <c r="A29" s="93"/>
      <c r="B29" s="93"/>
      <c r="C29" s="93"/>
      <c r="D29" s="93"/>
      <c r="E29" s="93"/>
      <c r="F29" s="94"/>
      <c r="G29" s="94"/>
    </row>
    <row r="30" spans="1:17" ht="15.75" customHeight="1" x14ac:dyDescent="0.15">
      <c r="A30" s="95"/>
      <c r="B30" s="95"/>
    </row>
    <row r="31" spans="1:17" ht="15.75" customHeight="1" x14ac:dyDescent="0.15">
      <c r="A31" s="95"/>
      <c r="B31" s="95"/>
    </row>
    <row r="32" spans="1:17" ht="15.75" customHeight="1" x14ac:dyDescent="0.15">
      <c r="A32" s="95"/>
      <c r="B32" s="95"/>
    </row>
    <row r="33" spans="1:2" ht="15.75" customHeight="1" x14ac:dyDescent="0.15">
      <c r="A33" s="95"/>
      <c r="B33" s="95"/>
    </row>
    <row r="34" spans="1:2" ht="15.75" customHeight="1" x14ac:dyDescent="0.15">
      <c r="A34" s="95"/>
      <c r="B34" s="95"/>
    </row>
    <row r="35" spans="1:2" ht="15.75" customHeight="1" x14ac:dyDescent="0.15">
      <c r="A35" s="95"/>
      <c r="B35" s="95"/>
    </row>
    <row r="36" spans="1:2" ht="15.75" customHeight="1" x14ac:dyDescent="0.15">
      <c r="A36" s="95"/>
      <c r="B36" s="95"/>
    </row>
    <row r="37" spans="1:2" ht="15.75" customHeight="1" x14ac:dyDescent="0.15">
      <c r="A37" s="95"/>
      <c r="B37" s="95"/>
    </row>
    <row r="38" spans="1:2" ht="15.75" customHeight="1" x14ac:dyDescent="0.15">
      <c r="A38" s="95"/>
      <c r="B38" s="95"/>
    </row>
    <row r="39" spans="1:2" ht="15.75" customHeight="1" x14ac:dyDescent="0.15">
      <c r="A39" s="95"/>
      <c r="B39" s="95"/>
    </row>
    <row r="40" spans="1:2" ht="15.75" customHeight="1" x14ac:dyDescent="0.15">
      <c r="A40" s="95"/>
      <c r="B40" s="95"/>
    </row>
    <row r="41" spans="1:2" ht="15.75" customHeight="1" x14ac:dyDescent="0.15">
      <c r="A41" s="95"/>
      <c r="B41" s="95"/>
    </row>
    <row r="42" spans="1:2" ht="15.75" customHeight="1" x14ac:dyDescent="0.15">
      <c r="A42" s="95"/>
      <c r="B42" s="95"/>
    </row>
    <row r="43" spans="1:2" ht="15.75" customHeight="1" x14ac:dyDescent="0.15">
      <c r="A43" s="95"/>
      <c r="B43" s="95"/>
    </row>
    <row r="44" spans="1:2" ht="15.75" customHeight="1" x14ac:dyDescent="0.15">
      <c r="A44" s="95"/>
      <c r="B44" s="95"/>
    </row>
    <row r="45" spans="1:2" ht="15.75" customHeight="1" x14ac:dyDescent="0.15">
      <c r="A45" s="95"/>
      <c r="B45" s="95"/>
    </row>
    <row r="46" spans="1:2" ht="15.75" customHeight="1" x14ac:dyDescent="0.15">
      <c r="A46" s="95"/>
      <c r="B46" s="95"/>
    </row>
    <row r="47" spans="1:2" ht="15.75" customHeight="1" x14ac:dyDescent="0.15">
      <c r="A47" s="95"/>
      <c r="B47" s="95"/>
    </row>
    <row r="48" spans="1:2" ht="15.75" customHeight="1" x14ac:dyDescent="0.15">
      <c r="A48" s="95"/>
      <c r="B48" s="95"/>
    </row>
    <row r="49" spans="1:2" ht="15.75" customHeight="1" x14ac:dyDescent="0.15">
      <c r="A49" s="95"/>
      <c r="B49" s="95"/>
    </row>
    <row r="50" spans="1:2" ht="15.75" customHeight="1" x14ac:dyDescent="0.15">
      <c r="A50" s="95"/>
      <c r="B50" s="95"/>
    </row>
    <row r="51" spans="1:2" ht="15.75" customHeight="1" x14ac:dyDescent="0.15">
      <c r="A51" s="95"/>
      <c r="B51" s="95"/>
    </row>
    <row r="52" spans="1:2" ht="15.75" customHeight="1" x14ac:dyDescent="0.15">
      <c r="A52" s="95"/>
      <c r="B52" s="95"/>
    </row>
    <row r="53" spans="1:2" ht="15.75" customHeight="1" x14ac:dyDescent="0.15">
      <c r="A53" s="95"/>
      <c r="B53" s="95"/>
    </row>
    <row r="54" spans="1:2" ht="15.75" customHeight="1" x14ac:dyDescent="0.15">
      <c r="A54" s="95"/>
      <c r="B54" s="95"/>
    </row>
    <row r="55" spans="1:2" ht="15.75" customHeight="1" x14ac:dyDescent="0.15">
      <c r="A55" s="95"/>
      <c r="B55" s="95"/>
    </row>
    <row r="56" spans="1:2" ht="15.75" customHeight="1" x14ac:dyDescent="0.15">
      <c r="A56" s="95"/>
      <c r="B56" s="95"/>
    </row>
    <row r="57" spans="1:2" ht="15.75" customHeight="1" x14ac:dyDescent="0.15">
      <c r="A57" s="95"/>
      <c r="B57" s="95"/>
    </row>
    <row r="58" spans="1:2" ht="15.75" customHeight="1" x14ac:dyDescent="0.15">
      <c r="A58" s="95"/>
      <c r="B58" s="95"/>
    </row>
    <row r="59" spans="1:2" ht="15.75" customHeight="1" x14ac:dyDescent="0.15">
      <c r="A59" s="95"/>
      <c r="B59" s="95"/>
    </row>
    <row r="60" spans="1:2" ht="15.75" customHeight="1" x14ac:dyDescent="0.15">
      <c r="A60" s="95"/>
      <c r="B60" s="95"/>
    </row>
    <row r="61" spans="1:2" ht="15.75" customHeight="1" x14ac:dyDescent="0.15">
      <c r="A61" s="95"/>
      <c r="B61" s="95"/>
    </row>
    <row r="62" spans="1:2" ht="15.75" customHeight="1" x14ac:dyDescent="0.15">
      <c r="A62" s="95"/>
      <c r="B62" s="95"/>
    </row>
    <row r="63" spans="1:2" ht="15.75" customHeight="1" x14ac:dyDescent="0.15">
      <c r="A63" s="95"/>
      <c r="B63" s="95"/>
    </row>
    <row r="64" spans="1:2" ht="15.75" customHeight="1" x14ac:dyDescent="0.15">
      <c r="A64" s="95"/>
      <c r="B64" s="95"/>
    </row>
    <row r="65" spans="1:2" ht="15.75" customHeight="1" x14ac:dyDescent="0.15">
      <c r="A65" s="95"/>
      <c r="B65" s="95"/>
    </row>
    <row r="66" spans="1:2" ht="15.75" customHeight="1" x14ac:dyDescent="0.15">
      <c r="A66" s="95"/>
      <c r="B66" s="95"/>
    </row>
    <row r="67" spans="1:2" ht="15.75" customHeight="1" x14ac:dyDescent="0.15">
      <c r="A67" s="95"/>
      <c r="B67" s="95"/>
    </row>
    <row r="68" spans="1:2" ht="15.75" customHeight="1" x14ac:dyDescent="0.15">
      <c r="A68" s="95"/>
      <c r="B68" s="95"/>
    </row>
    <row r="69" spans="1:2" ht="15.75" customHeight="1" x14ac:dyDescent="0.15">
      <c r="A69" s="95"/>
      <c r="B69" s="95"/>
    </row>
    <row r="70" spans="1:2" ht="15.75" customHeight="1" x14ac:dyDescent="0.15">
      <c r="A70" s="95"/>
      <c r="B70" s="95"/>
    </row>
    <row r="71" spans="1:2" ht="15.75" customHeight="1" x14ac:dyDescent="0.15">
      <c r="A71" s="95"/>
      <c r="B71" s="95"/>
    </row>
    <row r="72" spans="1:2" ht="15.75" customHeight="1" x14ac:dyDescent="0.15">
      <c r="A72" s="95"/>
      <c r="B72" s="95"/>
    </row>
    <row r="73" spans="1:2" ht="15.75" customHeight="1" x14ac:dyDescent="0.15">
      <c r="A73" s="95"/>
      <c r="B73" s="95"/>
    </row>
    <row r="74" spans="1:2" ht="15.75" customHeight="1" x14ac:dyDescent="0.15">
      <c r="A74" s="95"/>
      <c r="B74" s="95"/>
    </row>
    <row r="75" spans="1:2" ht="15.75" customHeight="1" x14ac:dyDescent="0.15">
      <c r="A75" s="95"/>
      <c r="B75" s="95"/>
    </row>
    <row r="76" spans="1:2" ht="15.75" customHeight="1" x14ac:dyDescent="0.15">
      <c r="A76" s="95"/>
      <c r="B76" s="95"/>
    </row>
    <row r="77" spans="1:2" ht="15.75" customHeight="1" x14ac:dyDescent="0.15">
      <c r="A77" s="95"/>
      <c r="B77" s="95"/>
    </row>
    <row r="78" spans="1:2" ht="15.75" customHeight="1" x14ac:dyDescent="0.15">
      <c r="A78" s="95"/>
      <c r="B78" s="95"/>
    </row>
    <row r="79" spans="1:2" ht="15.75" customHeight="1" x14ac:dyDescent="0.15">
      <c r="A79" s="95"/>
      <c r="B79" s="95"/>
    </row>
    <row r="80" spans="1:2" ht="15.75" customHeight="1" x14ac:dyDescent="0.15">
      <c r="A80" s="95"/>
      <c r="B80" s="95"/>
    </row>
    <row r="81" spans="1:2" ht="15.75" customHeight="1" x14ac:dyDescent="0.15">
      <c r="A81" s="95"/>
      <c r="B81" s="95"/>
    </row>
    <row r="82" spans="1:2" ht="15.75" customHeight="1" x14ac:dyDescent="0.15">
      <c r="A82" s="95"/>
      <c r="B82" s="95"/>
    </row>
    <row r="83" spans="1:2" ht="15.75" customHeight="1" x14ac:dyDescent="0.15">
      <c r="A83" s="95"/>
      <c r="B83" s="95"/>
    </row>
    <row r="84" spans="1:2" ht="15.75" customHeight="1" x14ac:dyDescent="0.15">
      <c r="A84" s="95"/>
      <c r="B84" s="95"/>
    </row>
    <row r="85" spans="1:2" ht="15.75" customHeight="1" x14ac:dyDescent="0.15">
      <c r="A85" s="95"/>
      <c r="B85" s="95"/>
    </row>
    <row r="86" spans="1:2" ht="15.75" customHeight="1" x14ac:dyDescent="0.15">
      <c r="A86" s="95"/>
      <c r="B86" s="95"/>
    </row>
    <row r="87" spans="1:2" ht="15.75" customHeight="1" x14ac:dyDescent="0.15">
      <c r="A87" s="95"/>
      <c r="B87" s="95"/>
    </row>
    <row r="88" spans="1:2" ht="15.75" customHeight="1" x14ac:dyDescent="0.15">
      <c r="A88" s="95"/>
      <c r="B88" s="95"/>
    </row>
    <row r="89" spans="1:2" ht="15.75" customHeight="1" x14ac:dyDescent="0.15">
      <c r="A89" s="95"/>
      <c r="B89" s="95"/>
    </row>
    <row r="90" spans="1:2" ht="15.75" customHeight="1" x14ac:dyDescent="0.15">
      <c r="A90" s="95"/>
      <c r="B90" s="95"/>
    </row>
    <row r="91" spans="1:2" ht="15.75" customHeight="1" x14ac:dyDescent="0.15">
      <c r="A91" s="95"/>
      <c r="B91" s="95"/>
    </row>
    <row r="92" spans="1:2" ht="15.75" customHeight="1" x14ac:dyDescent="0.15">
      <c r="A92" s="95"/>
      <c r="B92" s="95"/>
    </row>
    <row r="93" spans="1:2" ht="15.75" customHeight="1" x14ac:dyDescent="0.15">
      <c r="A93" s="95"/>
      <c r="B93" s="95"/>
    </row>
    <row r="94" spans="1:2" ht="15.75" customHeight="1" x14ac:dyDescent="0.15">
      <c r="A94" s="95"/>
      <c r="B94" s="95"/>
    </row>
    <row r="95" spans="1:2" ht="15.75" customHeight="1" x14ac:dyDescent="0.15">
      <c r="A95" s="95"/>
      <c r="B95" s="95"/>
    </row>
    <row r="96" spans="1:2" ht="15.75" customHeight="1" x14ac:dyDescent="0.15">
      <c r="A96" s="95"/>
      <c r="B96" s="95"/>
    </row>
    <row r="97" spans="1:2" ht="15.75" customHeight="1" x14ac:dyDescent="0.15">
      <c r="A97" s="95"/>
      <c r="B97" s="95"/>
    </row>
    <row r="98" spans="1:2" ht="15.75" customHeight="1" x14ac:dyDescent="0.15">
      <c r="A98" s="95"/>
      <c r="B98" s="95"/>
    </row>
    <row r="99" spans="1:2" ht="15.75" customHeight="1" x14ac:dyDescent="0.15">
      <c r="A99" s="95"/>
      <c r="B99" s="95"/>
    </row>
    <row r="100" spans="1:2" ht="15.75" customHeight="1" x14ac:dyDescent="0.15">
      <c r="A100" s="95"/>
      <c r="B100" s="95"/>
    </row>
    <row r="101" spans="1:2" ht="15.75" customHeight="1" x14ac:dyDescent="0.15">
      <c r="A101" s="95"/>
      <c r="B101" s="95"/>
    </row>
    <row r="102" spans="1:2" ht="15.75" customHeight="1" x14ac:dyDescent="0.15">
      <c r="A102" s="95"/>
      <c r="B102" s="95"/>
    </row>
    <row r="103" spans="1:2" ht="15.75" customHeight="1" x14ac:dyDescent="0.15">
      <c r="A103" s="95"/>
      <c r="B103" s="95"/>
    </row>
    <row r="104" spans="1:2" ht="15.75" customHeight="1" x14ac:dyDescent="0.15">
      <c r="A104" s="95"/>
      <c r="B104" s="95"/>
    </row>
    <row r="105" spans="1:2" ht="15.75" customHeight="1" x14ac:dyDescent="0.15">
      <c r="A105" s="95"/>
      <c r="B105" s="95"/>
    </row>
    <row r="106" spans="1:2" ht="15.75" customHeight="1" x14ac:dyDescent="0.15">
      <c r="A106" s="95"/>
      <c r="B106" s="95"/>
    </row>
    <row r="107" spans="1:2" ht="15.75" customHeight="1" x14ac:dyDescent="0.15">
      <c r="A107" s="95"/>
      <c r="B107" s="95"/>
    </row>
    <row r="108" spans="1:2" ht="15.75" customHeight="1" x14ac:dyDescent="0.15">
      <c r="A108" s="95"/>
      <c r="B108" s="95"/>
    </row>
    <row r="109" spans="1:2" ht="15.75" customHeight="1" x14ac:dyDescent="0.15">
      <c r="A109" s="95"/>
      <c r="B109" s="95"/>
    </row>
    <row r="110" spans="1:2" ht="15.75" customHeight="1" x14ac:dyDescent="0.15">
      <c r="A110" s="95"/>
      <c r="B110" s="95"/>
    </row>
    <row r="111" spans="1:2" ht="15.75" customHeight="1" x14ac:dyDescent="0.15">
      <c r="A111" s="95"/>
      <c r="B111" s="95"/>
    </row>
    <row r="112" spans="1:2" ht="15.75" customHeight="1" x14ac:dyDescent="0.15">
      <c r="A112" s="95"/>
      <c r="B112" s="95"/>
    </row>
    <row r="113" spans="1:2" ht="15.75" customHeight="1" x14ac:dyDescent="0.15">
      <c r="A113" s="95"/>
      <c r="B113" s="95"/>
    </row>
    <row r="114" spans="1:2" ht="15.75" customHeight="1" x14ac:dyDescent="0.15">
      <c r="A114" s="95"/>
      <c r="B114" s="95"/>
    </row>
    <row r="115" spans="1:2" ht="15.75" customHeight="1" x14ac:dyDescent="0.15">
      <c r="A115" s="95"/>
      <c r="B115" s="95"/>
    </row>
    <row r="116" spans="1:2" ht="15.75" customHeight="1" x14ac:dyDescent="0.15">
      <c r="A116" s="95"/>
      <c r="B116" s="95"/>
    </row>
    <row r="117" spans="1:2" ht="15.75" customHeight="1" x14ac:dyDescent="0.15">
      <c r="A117" s="95"/>
      <c r="B117" s="95"/>
    </row>
    <row r="118" spans="1:2" ht="15.75" customHeight="1" x14ac:dyDescent="0.15">
      <c r="A118" s="95"/>
      <c r="B118" s="95"/>
    </row>
    <row r="119" spans="1:2" ht="15.75" customHeight="1" x14ac:dyDescent="0.15">
      <c r="A119" s="95"/>
      <c r="B119" s="95"/>
    </row>
    <row r="120" spans="1:2" ht="15.75" customHeight="1" x14ac:dyDescent="0.15">
      <c r="A120" s="95"/>
      <c r="B120" s="95"/>
    </row>
    <row r="121" spans="1:2" ht="15.75" customHeight="1" x14ac:dyDescent="0.15">
      <c r="A121" s="95"/>
      <c r="B121" s="95"/>
    </row>
    <row r="122" spans="1:2" ht="15.75" customHeight="1" x14ac:dyDescent="0.15">
      <c r="A122" s="95"/>
      <c r="B122" s="95"/>
    </row>
    <row r="123" spans="1:2" ht="15.75" customHeight="1" x14ac:dyDescent="0.15">
      <c r="A123" s="95"/>
      <c r="B123" s="95"/>
    </row>
    <row r="124" spans="1:2" ht="15.75" customHeight="1" x14ac:dyDescent="0.15">
      <c r="A124" s="95"/>
      <c r="B124" s="95"/>
    </row>
    <row r="125" spans="1:2" ht="15.75" customHeight="1" x14ac:dyDescent="0.15">
      <c r="A125" s="95"/>
      <c r="B125" s="95"/>
    </row>
    <row r="126" spans="1:2" ht="15.75" customHeight="1" x14ac:dyDescent="0.15">
      <c r="A126" s="95"/>
      <c r="B126" s="95"/>
    </row>
    <row r="127" spans="1:2" ht="15.75" customHeight="1" x14ac:dyDescent="0.15">
      <c r="A127" s="95"/>
      <c r="B127" s="95"/>
    </row>
    <row r="128" spans="1:2" ht="15.75" customHeight="1" x14ac:dyDescent="0.15">
      <c r="A128" s="95"/>
      <c r="B128" s="95"/>
    </row>
    <row r="129" spans="1:2" ht="15.75" customHeight="1" x14ac:dyDescent="0.15">
      <c r="A129" s="95"/>
      <c r="B129" s="95"/>
    </row>
    <row r="130" spans="1:2" ht="15.75" customHeight="1" x14ac:dyDescent="0.15">
      <c r="A130" s="95"/>
      <c r="B130" s="95"/>
    </row>
    <row r="131" spans="1:2" ht="15.75" customHeight="1" x14ac:dyDescent="0.15">
      <c r="A131" s="95"/>
      <c r="B131" s="95"/>
    </row>
    <row r="132" spans="1:2" ht="15.75" customHeight="1" x14ac:dyDescent="0.15">
      <c r="A132" s="95"/>
      <c r="B132" s="95"/>
    </row>
    <row r="133" spans="1:2" ht="15.75" customHeight="1" x14ac:dyDescent="0.15">
      <c r="A133" s="95"/>
      <c r="B133" s="95"/>
    </row>
    <row r="134" spans="1:2" ht="15.75" customHeight="1" x14ac:dyDescent="0.15">
      <c r="A134" s="95"/>
      <c r="B134" s="95"/>
    </row>
    <row r="135" spans="1:2" ht="15.75" customHeight="1" x14ac:dyDescent="0.15">
      <c r="A135" s="95"/>
      <c r="B135" s="95"/>
    </row>
    <row r="136" spans="1:2" ht="15.75" customHeight="1" x14ac:dyDescent="0.15">
      <c r="A136" s="95"/>
      <c r="B136" s="95"/>
    </row>
    <row r="137" spans="1:2" ht="15.75" customHeight="1" x14ac:dyDescent="0.15">
      <c r="A137" s="95"/>
      <c r="B137" s="95"/>
    </row>
    <row r="138" spans="1:2" ht="15.75" customHeight="1" x14ac:dyDescent="0.15">
      <c r="A138" s="95"/>
      <c r="B138" s="95"/>
    </row>
    <row r="139" spans="1:2" ht="15.75" customHeight="1" x14ac:dyDescent="0.15">
      <c r="A139" s="95"/>
      <c r="B139" s="95"/>
    </row>
    <row r="140" spans="1:2" ht="15.75" customHeight="1" x14ac:dyDescent="0.15">
      <c r="A140" s="95"/>
      <c r="B140" s="95"/>
    </row>
    <row r="141" spans="1:2" ht="15.75" customHeight="1" x14ac:dyDescent="0.15">
      <c r="A141" s="95"/>
      <c r="B141" s="95"/>
    </row>
    <row r="142" spans="1:2" ht="15.75" customHeight="1" x14ac:dyDescent="0.15">
      <c r="A142" s="95"/>
      <c r="B142" s="95"/>
    </row>
    <row r="143" spans="1:2" ht="15.75" customHeight="1" x14ac:dyDescent="0.15">
      <c r="A143" s="95"/>
      <c r="B143" s="95"/>
    </row>
    <row r="144" spans="1:2" ht="15.75" customHeight="1" x14ac:dyDescent="0.15">
      <c r="A144" s="95"/>
      <c r="B144" s="95"/>
    </row>
    <row r="145" spans="1:2" ht="15.75" customHeight="1" x14ac:dyDescent="0.15">
      <c r="A145" s="95"/>
      <c r="B145" s="95"/>
    </row>
    <row r="146" spans="1:2" ht="15.75" customHeight="1" x14ac:dyDescent="0.15">
      <c r="A146" s="95"/>
      <c r="B146" s="95"/>
    </row>
    <row r="147" spans="1:2" ht="15.75" customHeight="1" x14ac:dyDescent="0.15">
      <c r="A147" s="95"/>
      <c r="B147" s="95"/>
    </row>
    <row r="148" spans="1:2" ht="15.75" customHeight="1" x14ac:dyDescent="0.15">
      <c r="A148" s="95"/>
      <c r="B148" s="95"/>
    </row>
    <row r="149" spans="1:2" ht="15.75" customHeight="1" x14ac:dyDescent="0.15">
      <c r="A149" s="95"/>
      <c r="B149" s="95"/>
    </row>
    <row r="150" spans="1:2" ht="15.75" customHeight="1" x14ac:dyDescent="0.15">
      <c r="A150" s="95"/>
      <c r="B150" s="95"/>
    </row>
    <row r="151" spans="1:2" ht="15.75" customHeight="1" x14ac:dyDescent="0.15">
      <c r="A151" s="95"/>
      <c r="B151" s="95"/>
    </row>
    <row r="152" spans="1:2" ht="15.75" customHeight="1" x14ac:dyDescent="0.15">
      <c r="A152" s="95"/>
      <c r="B152" s="95"/>
    </row>
    <row r="153" spans="1:2" ht="15.75" customHeight="1" x14ac:dyDescent="0.15">
      <c r="A153" s="95"/>
      <c r="B153" s="95"/>
    </row>
    <row r="154" spans="1:2" ht="15.75" customHeight="1" x14ac:dyDescent="0.15">
      <c r="A154" s="95"/>
      <c r="B154" s="95"/>
    </row>
    <row r="155" spans="1:2" ht="15.75" customHeight="1" x14ac:dyDescent="0.15">
      <c r="A155" s="95"/>
      <c r="B155" s="95"/>
    </row>
    <row r="156" spans="1:2" ht="15.75" customHeight="1" x14ac:dyDescent="0.15">
      <c r="A156" s="95"/>
      <c r="B156" s="95"/>
    </row>
    <row r="157" spans="1:2" ht="15.75" customHeight="1" x14ac:dyDescent="0.15">
      <c r="A157" s="95"/>
      <c r="B157" s="95"/>
    </row>
    <row r="158" spans="1:2" ht="15.75" customHeight="1" x14ac:dyDescent="0.15">
      <c r="A158" s="95"/>
      <c r="B158" s="95"/>
    </row>
    <row r="159" spans="1:2" ht="15.75" customHeight="1" x14ac:dyDescent="0.15">
      <c r="A159" s="95"/>
      <c r="B159" s="95"/>
    </row>
    <row r="160" spans="1:2" ht="15.75" customHeight="1" x14ac:dyDescent="0.15">
      <c r="A160" s="95"/>
      <c r="B160" s="95"/>
    </row>
    <row r="161" spans="1:2" ht="15.75" customHeight="1" x14ac:dyDescent="0.15">
      <c r="A161" s="95"/>
      <c r="B161" s="95"/>
    </row>
    <row r="162" spans="1:2" ht="15.75" customHeight="1" x14ac:dyDescent="0.15">
      <c r="A162" s="95"/>
      <c r="B162" s="95"/>
    </row>
    <row r="163" spans="1:2" ht="15.75" customHeight="1" x14ac:dyDescent="0.15">
      <c r="A163" s="95"/>
      <c r="B163" s="95"/>
    </row>
    <row r="164" spans="1:2" ht="15.75" customHeight="1" x14ac:dyDescent="0.15">
      <c r="A164" s="95"/>
      <c r="B164" s="95"/>
    </row>
    <row r="165" spans="1:2" ht="15.75" customHeight="1" x14ac:dyDescent="0.15">
      <c r="A165" s="95"/>
      <c r="B165" s="95"/>
    </row>
    <row r="166" spans="1:2" ht="15.75" customHeight="1" x14ac:dyDescent="0.15">
      <c r="A166" s="95"/>
      <c r="B166" s="95"/>
    </row>
    <row r="167" spans="1:2" ht="15.75" customHeight="1" x14ac:dyDescent="0.15">
      <c r="A167" s="95"/>
      <c r="B167" s="95"/>
    </row>
    <row r="168" spans="1:2" ht="15.75" customHeight="1" x14ac:dyDescent="0.15">
      <c r="A168" s="95"/>
      <c r="B168" s="95"/>
    </row>
    <row r="169" spans="1:2" ht="15.75" customHeight="1" x14ac:dyDescent="0.15">
      <c r="A169" s="95"/>
      <c r="B169" s="95"/>
    </row>
    <row r="170" spans="1:2" ht="15.75" customHeight="1" x14ac:dyDescent="0.15">
      <c r="A170" s="95"/>
      <c r="B170" s="95"/>
    </row>
    <row r="171" spans="1:2" ht="15.75" customHeight="1" x14ac:dyDescent="0.15">
      <c r="A171" s="95"/>
      <c r="B171" s="95"/>
    </row>
    <row r="172" spans="1:2" ht="15.75" customHeight="1" x14ac:dyDescent="0.15">
      <c r="A172" s="95"/>
      <c r="B172" s="95"/>
    </row>
    <row r="173" spans="1:2" ht="15.75" customHeight="1" x14ac:dyDescent="0.15">
      <c r="A173" s="95"/>
      <c r="B173" s="95"/>
    </row>
    <row r="174" spans="1:2" ht="15.75" customHeight="1" x14ac:dyDescent="0.15">
      <c r="A174" s="95"/>
      <c r="B174" s="95"/>
    </row>
    <row r="175" spans="1:2" ht="15.75" customHeight="1" x14ac:dyDescent="0.15">
      <c r="A175" s="95"/>
      <c r="B175" s="95"/>
    </row>
    <row r="176" spans="1:2" ht="15.75" customHeight="1" x14ac:dyDescent="0.15">
      <c r="A176" s="95"/>
      <c r="B176" s="95"/>
    </row>
    <row r="177" spans="1:2" ht="15.75" customHeight="1" x14ac:dyDescent="0.15">
      <c r="A177" s="95"/>
      <c r="B177" s="95"/>
    </row>
    <row r="178" spans="1:2" ht="15.75" customHeight="1" x14ac:dyDescent="0.15">
      <c r="A178" s="95"/>
      <c r="B178" s="95"/>
    </row>
    <row r="179" spans="1:2" ht="15.75" customHeight="1" x14ac:dyDescent="0.15">
      <c r="A179" s="95"/>
      <c r="B179" s="95"/>
    </row>
    <row r="180" spans="1:2" ht="15.75" customHeight="1" x14ac:dyDescent="0.15">
      <c r="A180" s="95"/>
      <c r="B180" s="95"/>
    </row>
    <row r="181" spans="1:2" ht="15.75" customHeight="1" x14ac:dyDescent="0.15">
      <c r="A181" s="95"/>
      <c r="B181" s="95"/>
    </row>
    <row r="182" spans="1:2" ht="15.75" customHeight="1" x14ac:dyDescent="0.15">
      <c r="A182" s="95"/>
      <c r="B182" s="95"/>
    </row>
    <row r="183" spans="1:2" ht="15.75" customHeight="1" x14ac:dyDescent="0.15">
      <c r="A183" s="95"/>
      <c r="B183" s="95"/>
    </row>
    <row r="184" spans="1:2" ht="15.75" customHeight="1" x14ac:dyDescent="0.15">
      <c r="A184" s="95"/>
      <c r="B184" s="95"/>
    </row>
    <row r="185" spans="1:2" ht="15.75" customHeight="1" x14ac:dyDescent="0.15">
      <c r="A185" s="95"/>
      <c r="B185" s="95"/>
    </row>
    <row r="186" spans="1:2" ht="15.75" customHeight="1" x14ac:dyDescent="0.15">
      <c r="A186" s="95"/>
      <c r="B186" s="95"/>
    </row>
    <row r="187" spans="1:2" ht="15.75" customHeight="1" x14ac:dyDescent="0.15">
      <c r="A187" s="95"/>
      <c r="B187" s="95"/>
    </row>
    <row r="188" spans="1:2" ht="15.75" customHeight="1" x14ac:dyDescent="0.15">
      <c r="A188" s="95"/>
      <c r="B188" s="95"/>
    </row>
    <row r="189" spans="1:2" ht="15.75" customHeight="1" x14ac:dyDescent="0.15">
      <c r="A189" s="95"/>
      <c r="B189" s="95"/>
    </row>
    <row r="190" spans="1:2" ht="15.75" customHeight="1" x14ac:dyDescent="0.15">
      <c r="A190" s="95"/>
      <c r="B190" s="95"/>
    </row>
    <row r="191" spans="1:2" ht="15.75" customHeight="1" x14ac:dyDescent="0.15">
      <c r="A191" s="95"/>
      <c r="B191" s="95"/>
    </row>
    <row r="192" spans="1:2" ht="15.75" customHeight="1" x14ac:dyDescent="0.15">
      <c r="A192" s="95"/>
      <c r="B192" s="95"/>
    </row>
    <row r="193" spans="1:2" ht="15.75" customHeight="1" x14ac:dyDescent="0.15">
      <c r="A193" s="95"/>
      <c r="B193" s="95"/>
    </row>
    <row r="194" spans="1:2" ht="15.75" customHeight="1" x14ac:dyDescent="0.15">
      <c r="A194" s="95"/>
      <c r="B194" s="95"/>
    </row>
    <row r="195" spans="1:2" ht="15.75" customHeight="1" x14ac:dyDescent="0.15">
      <c r="A195" s="95"/>
      <c r="B195" s="95"/>
    </row>
    <row r="196" spans="1:2" ht="15.75" customHeight="1" x14ac:dyDescent="0.15">
      <c r="A196" s="95"/>
      <c r="B196" s="95"/>
    </row>
    <row r="197" spans="1:2" ht="15.75" customHeight="1" x14ac:dyDescent="0.15">
      <c r="A197" s="95"/>
      <c r="B197" s="95"/>
    </row>
    <row r="198" spans="1:2" ht="15.75" customHeight="1" x14ac:dyDescent="0.15">
      <c r="A198" s="95"/>
      <c r="B198" s="95"/>
    </row>
    <row r="199" spans="1:2" ht="15.75" customHeight="1" x14ac:dyDescent="0.15">
      <c r="A199" s="95"/>
      <c r="B199" s="95"/>
    </row>
    <row r="200" spans="1:2" ht="15.75" customHeight="1" x14ac:dyDescent="0.15">
      <c r="A200" s="95"/>
      <c r="B200" s="95"/>
    </row>
    <row r="201" spans="1:2" ht="15.75" customHeight="1" x14ac:dyDescent="0.15">
      <c r="A201" s="95"/>
      <c r="B201" s="95"/>
    </row>
    <row r="202" spans="1:2" ht="15.75" customHeight="1" x14ac:dyDescent="0.15">
      <c r="A202" s="95"/>
      <c r="B202" s="95"/>
    </row>
    <row r="203" spans="1:2" ht="15.75" customHeight="1" x14ac:dyDescent="0.15">
      <c r="A203" s="95"/>
      <c r="B203" s="95"/>
    </row>
    <row r="204" spans="1:2" ht="15.75" customHeight="1" x14ac:dyDescent="0.15">
      <c r="A204" s="95"/>
      <c r="B204" s="95"/>
    </row>
    <row r="205" spans="1:2" ht="15.75" customHeight="1" x14ac:dyDescent="0.15">
      <c r="A205" s="95"/>
      <c r="B205" s="95"/>
    </row>
    <row r="206" spans="1:2" ht="15.75" customHeight="1" x14ac:dyDescent="0.15">
      <c r="A206" s="95"/>
      <c r="B206" s="95"/>
    </row>
    <row r="207" spans="1:2" ht="15.75" customHeight="1" x14ac:dyDescent="0.15">
      <c r="A207" s="95"/>
      <c r="B207" s="95"/>
    </row>
    <row r="208" spans="1:2" ht="15.75" customHeight="1" x14ac:dyDescent="0.15">
      <c r="A208" s="95"/>
      <c r="B208" s="95"/>
    </row>
    <row r="209" spans="1:2" ht="15.75" customHeight="1" x14ac:dyDescent="0.15">
      <c r="A209" s="95"/>
      <c r="B209" s="95"/>
    </row>
    <row r="210" spans="1:2" ht="15.75" customHeight="1" x14ac:dyDescent="0.15">
      <c r="A210" s="95"/>
      <c r="B210" s="95"/>
    </row>
    <row r="211" spans="1:2" ht="15.75" customHeight="1" x14ac:dyDescent="0.15">
      <c r="A211" s="95"/>
      <c r="B211" s="95"/>
    </row>
    <row r="212" spans="1:2" ht="15.75" customHeight="1" x14ac:dyDescent="0.15">
      <c r="A212" s="95"/>
      <c r="B212" s="95"/>
    </row>
    <row r="213" spans="1:2" ht="15.75" customHeight="1" x14ac:dyDescent="0.15">
      <c r="A213" s="95"/>
      <c r="B213" s="95"/>
    </row>
    <row r="214" spans="1:2" ht="15.75" customHeight="1" x14ac:dyDescent="0.15">
      <c r="A214" s="95"/>
      <c r="B214" s="95"/>
    </row>
    <row r="215" spans="1:2" ht="15.75" customHeight="1" x14ac:dyDescent="0.15">
      <c r="A215" s="95"/>
      <c r="B215" s="95"/>
    </row>
    <row r="216" spans="1:2" ht="15.75" customHeight="1" x14ac:dyDescent="0.15">
      <c r="A216" s="95"/>
      <c r="B216" s="95"/>
    </row>
    <row r="217" spans="1:2" ht="15.75" customHeight="1" x14ac:dyDescent="0.15">
      <c r="A217" s="95"/>
      <c r="B217" s="95"/>
    </row>
    <row r="218" spans="1:2" ht="15.75" customHeight="1" x14ac:dyDescent="0.15">
      <c r="A218" s="95"/>
      <c r="B218" s="95"/>
    </row>
    <row r="219" spans="1:2" ht="15.75" customHeight="1" x14ac:dyDescent="0.15">
      <c r="A219" s="95"/>
      <c r="B219" s="95"/>
    </row>
    <row r="220" spans="1:2" ht="15.75" customHeight="1" x14ac:dyDescent="0.15">
      <c r="A220" s="95"/>
      <c r="B220" s="95"/>
    </row>
    <row r="221" spans="1:2" ht="15.75" customHeight="1" x14ac:dyDescent="0.15">
      <c r="A221" s="95"/>
      <c r="B221" s="95"/>
    </row>
    <row r="222" spans="1:2" ht="15.75" customHeight="1" x14ac:dyDescent="0.15">
      <c r="A222" s="95"/>
      <c r="B222" s="95"/>
    </row>
    <row r="223" spans="1:2" ht="15.75" customHeight="1" x14ac:dyDescent="0.15">
      <c r="A223" s="95"/>
      <c r="B223" s="95"/>
    </row>
    <row r="224" spans="1:2" ht="15.75" customHeight="1" x14ac:dyDescent="0.15">
      <c r="A224" s="95"/>
      <c r="B224" s="95"/>
    </row>
    <row r="225" spans="1:2" ht="15.75" customHeight="1" x14ac:dyDescent="0.15">
      <c r="A225" s="95"/>
      <c r="B225" s="95"/>
    </row>
    <row r="226" spans="1:2" ht="15.75" customHeight="1" x14ac:dyDescent="0.15">
      <c r="A226" s="95"/>
      <c r="B226" s="95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_Pilihan Program" xr:uid="{00000000-0004-0000-06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0" t="s">
        <v>52</v>
      </c>
      <c r="B1" s="111"/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12"/>
      <c r="B2" s="113"/>
      <c r="C2" s="98" t="s">
        <v>31</v>
      </c>
      <c r="D2" s="97"/>
      <c r="E2" s="97"/>
      <c r="F2" s="97"/>
      <c r="G2" s="97"/>
      <c r="H2" s="9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14"/>
      <c r="B3" s="115"/>
      <c r="C3" s="98" t="s">
        <v>43</v>
      </c>
      <c r="D3" s="97"/>
      <c r="E3" s="97"/>
      <c r="F3" s="97"/>
      <c r="G3" s="97"/>
      <c r="H3" s="9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63" t="s">
        <v>53</v>
      </c>
      <c r="B4" s="122"/>
      <c r="C4" s="97"/>
      <c r="D4" s="97"/>
      <c r="E4" s="97"/>
      <c r="F4" s="97"/>
      <c r="G4" s="97"/>
      <c r="H4" s="9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99"/>
      <c r="B6" s="164" t="s">
        <v>54</v>
      </c>
      <c r="C6" s="167" t="s">
        <v>44</v>
      </c>
      <c r="D6" s="168"/>
      <c r="E6" s="168"/>
      <c r="F6" s="168"/>
      <c r="G6" s="168"/>
      <c r="H6" s="168"/>
      <c r="I6" s="169"/>
      <c r="J6" s="99"/>
      <c r="K6" s="99"/>
      <c r="L6" s="99"/>
      <c r="M6" s="99"/>
      <c r="N6" s="99"/>
      <c r="O6" s="99"/>
      <c r="P6" s="99"/>
      <c r="Q6" s="99"/>
    </row>
    <row r="7" spans="1:19" ht="45" x14ac:dyDescent="0.2">
      <c r="A7" s="100"/>
      <c r="B7" s="165"/>
      <c r="C7" s="101" t="s">
        <v>45</v>
      </c>
      <c r="D7" s="101" t="s">
        <v>46</v>
      </c>
      <c r="E7" s="101" t="s">
        <v>47</v>
      </c>
      <c r="F7" s="101" t="s">
        <v>48</v>
      </c>
      <c r="G7" s="101" t="s">
        <v>49</v>
      </c>
      <c r="H7" s="101" t="s">
        <v>50</v>
      </c>
      <c r="I7" s="101" t="s">
        <v>51</v>
      </c>
      <c r="J7" s="100"/>
      <c r="K7" s="100"/>
      <c r="L7" s="100"/>
      <c r="M7" s="100"/>
      <c r="N7" s="100"/>
      <c r="O7" s="100"/>
      <c r="P7" s="100"/>
      <c r="Q7" s="100"/>
    </row>
    <row r="8" spans="1:19" x14ac:dyDescent="0.15">
      <c r="A8" s="99"/>
      <c r="B8" s="166"/>
      <c r="C8" s="102">
        <v>1</v>
      </c>
      <c r="D8" s="102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3"/>
      <c r="K8" s="103"/>
      <c r="L8" s="103"/>
      <c r="M8" s="103"/>
      <c r="N8" s="103"/>
      <c r="O8" s="103"/>
      <c r="P8" s="103"/>
      <c r="Q8" s="99"/>
    </row>
    <row r="9" spans="1:19" ht="14.25" x14ac:dyDescent="0.15">
      <c r="B9" s="104" t="e">
        <f>#REF!</f>
        <v>#REF!</v>
      </c>
      <c r="C9" s="96">
        <f ca="1">IFERROR(__xludf.DUMMYFUNCTION("IMPORTRANGE(""https://docs.google.com/spreadsheets/d/1P0UTisakTE5EAx-MYEjY2DmhSnLNqqRm6P3NrlYXL2I/edit#gid=1892753874"",""Rekap KTR!$E$6"")"),6)</f>
        <v>6</v>
      </c>
      <c r="D9" s="96">
        <f ca="1">IFERROR(__xludf.DUMMYFUNCTION("IMPORTRANGE(""https://docs.google.com/spreadsheets/d/1P0UTisakTE5EAx-MYEjY2DmhSnLNqqRm6P3NrlYXL2I/edit#gid=1892753874"",""Rekap KTR!$E$7"")"),26)</f>
        <v>26</v>
      </c>
      <c r="E9" s="96">
        <f ca="1">IFERROR(__xludf.DUMMYFUNCTION("IMPORTRANGE(""https://docs.google.com/spreadsheets/d/1P0UTisakTE5EAx-MYEjY2DmhSnLNqqRm6P3NrlYXL2I/edit#gid=1892753874"",""Rekap KTR!$E$8"")"),56)</f>
        <v>56</v>
      </c>
      <c r="F9" s="96">
        <f ca="1">IFERROR(__xludf.DUMMYFUNCTION("IMPORTRANGE(""https://docs.google.com/spreadsheets/d/1P0UTisakTE5EAx-MYEjY2DmhSnLNqqRm6P3NrlYXL2I/edit#gid=1892753874"",""Rekap KTR!$E$9"")"),8)</f>
        <v>8</v>
      </c>
      <c r="G9" s="96">
        <f ca="1">IFERROR(__xludf.DUMMYFUNCTION("IMPORTRANGE(""https://docs.google.com/spreadsheets/d/1P0UTisakTE5EAx-MYEjY2DmhSnLNqqRm6P3NrlYXL2I/edit#gid=1892753874"",""Rekap KTR!$E$10"")"),0)</f>
        <v>0</v>
      </c>
      <c r="H9" s="96">
        <f ca="1">IFERROR(__xludf.DUMMYFUNCTION("IMPORTRANGE(""https://docs.google.com/spreadsheets/d/1P0UTisakTE5EAx-MYEjY2DmhSnLNqqRm6P3NrlYXL2I/edit#gid=1892753874"",""Rekap KTR!$E$11"")"),8)</f>
        <v>8</v>
      </c>
      <c r="I9" s="9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04" t="e">
        <f>#REF!</f>
        <v>#REF!</v>
      </c>
      <c r="C10" s="96">
        <f ca="1">IFERROR(__xludf.DUMMYFUNCTION("IMPORTRANGE(""https://docs.google.com/spreadsheets/d/1jB-UnyPBzGq1HOZkIVtft_Wo28OEKcZNsVgS5r_boTE/edit#gid=1522333227"",""Rekap KTR!$E$6"")"),12)</f>
        <v>12</v>
      </c>
      <c r="D10" s="96">
        <f ca="1">IFERROR(__xludf.DUMMYFUNCTION("IMPORTRANGE(""https://docs.google.com/spreadsheets/d/1jB-UnyPBzGq1HOZkIVtft_Wo28OEKcZNsVgS5r_boTE/edit#gid=1522333227"",""Rekap KTR!$E$7"")"),53)</f>
        <v>53</v>
      </c>
      <c r="E10" s="96">
        <f ca="1">IFERROR(__xludf.DUMMYFUNCTION("IMPORTRANGE(""https://docs.google.com/spreadsheets/d/1jB-UnyPBzGq1HOZkIVtft_Wo28OEKcZNsVgS5r_boTE/edit#gid=1522333227"",""Rekap KTR!$E$8"")"),56)</f>
        <v>56</v>
      </c>
      <c r="F10" s="96" t="str">
        <f ca="1">IFERROR(__xludf.DUMMYFUNCTION("IMPORTRANGE(""https://docs.google.com/spreadsheets/d/1jB-UnyPBzGq1HOZkIVtft_Wo28OEKcZNsVgS5r_boTE/edit#gid=1522333227"",""Rekap KTR!$E$9"")"),"")</f>
        <v/>
      </c>
      <c r="G10" s="96">
        <f ca="1">IFERROR(__xludf.DUMMYFUNCTION("IMPORTRANGE(""https://docs.google.com/spreadsheets/d/1jB-UnyPBzGq1HOZkIVtft_Wo28OEKcZNsVgS5r_boTE/edit#gid=1522333227"",""Rekap KTR!$E$10"")"),0)</f>
        <v>0</v>
      </c>
      <c r="H10" s="96" t="str">
        <f ca="1">IFERROR(__xludf.DUMMYFUNCTION("IMPORTRANGE(""https://docs.google.com/spreadsheets/d/1jB-UnyPBzGq1HOZkIVtft_Wo28OEKcZNsVgS5r_boTE/edit#gid=1522333227"",""Rekap KTR!$E$11"")"),"")</f>
        <v/>
      </c>
      <c r="I10" s="9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04" t="e">
        <f>#REF!</f>
        <v>#REF!</v>
      </c>
      <c r="C11" s="96">
        <f ca="1">IFERROR(__xludf.DUMMYFUNCTION("IMPORTRANGE(""https://docs.google.com/spreadsheets/d/1gHFrRpJ5fnyxfJI-jxT5z1B1L7rSV8E5sIZEN90Rfhc/edit#gid=1522333227"",""Rekap KTR!$E$6"")"),4)</f>
        <v>4</v>
      </c>
      <c r="D11" s="96">
        <f ca="1">IFERROR(__xludf.DUMMYFUNCTION("IMPORTRANGE(""https://docs.google.com/spreadsheets/d/1gHFrRpJ5fnyxfJI-jxT5z1B1L7rSV8E5sIZEN90Rfhc/edit#gid=1522333227"",""Rekap KTR!$E$7"")"),29)</f>
        <v>29</v>
      </c>
      <c r="E11" s="96">
        <f ca="1">IFERROR(__xludf.DUMMYFUNCTION("IMPORTRANGE(""https://docs.google.com/spreadsheets/d/1gHFrRpJ5fnyxfJI-jxT5z1B1L7rSV8E5sIZEN90Rfhc/edit#gid=1522333227"",""Rekap KTR!$E$8"")"),31)</f>
        <v>31</v>
      </c>
      <c r="F11" s="96" t="str">
        <f ca="1">IFERROR(__xludf.DUMMYFUNCTION("IMPORTRANGE(""https://docs.google.com/spreadsheets/d/1gHFrRpJ5fnyxfJI-jxT5z1B1L7rSV8E5sIZEN90Rfhc/edit#gid=1522333227"",""Rekap KTR!$E$9"")"),"")</f>
        <v/>
      </c>
      <c r="G11" s="96" t="str">
        <f ca="1">IFERROR(__xludf.DUMMYFUNCTION("IMPORTRANGE(""https://docs.google.com/spreadsheets/d/1gHFrRpJ5fnyxfJI-jxT5z1B1L7rSV8E5sIZEN90Rfhc/edit#gid=1522333227"",""Rekap KTR!$E$10"")"),"")</f>
        <v/>
      </c>
      <c r="H11" s="96" t="str">
        <f ca="1">IFERROR(__xludf.DUMMYFUNCTION("IMPORTRANGE(""https://docs.google.com/spreadsheets/d/1gHFrRpJ5fnyxfJI-jxT5z1B1L7rSV8E5sIZEN90Rfhc/edit#gid=1522333227"",""Rekap KTR!$E$11"")"),"")</f>
        <v/>
      </c>
      <c r="I11" s="9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04" t="e">
        <f>#REF!</f>
        <v>#REF!</v>
      </c>
      <c r="C12" s="96">
        <f ca="1">IFERROR(__xludf.DUMMYFUNCTION("IMPORTRANGE(""https://docs.google.com/spreadsheets/d/1saC2UP2JuYJ7WRPxjh8EMf_BSfGZ18Ous8sVKGLr-Ng/edit#gid=1892753874"",""Rekap KTR!$E$6"")"),8)</f>
        <v>8</v>
      </c>
      <c r="D12" s="96">
        <f ca="1">IFERROR(__xludf.DUMMYFUNCTION("IMPORTRANGE(""https://docs.google.com/spreadsheets/d/1saC2UP2JuYJ7WRPxjh8EMf_BSfGZ18Ous8sVKGLr-Ng/edit#gid=1892753874"",""Rekap KTR!$E$7"")"),41)</f>
        <v>41</v>
      </c>
      <c r="E12" s="96">
        <f ca="1">IFERROR(__xludf.DUMMYFUNCTION("IMPORTRANGE(""https://docs.google.com/spreadsheets/d/1saC2UP2JuYJ7WRPxjh8EMf_BSfGZ18Ous8sVKGLr-Ng/edit#gid=1892753874"",""Rekap KTR!$E$8"")"),41)</f>
        <v>41</v>
      </c>
      <c r="F12" s="96">
        <f ca="1">IFERROR(__xludf.DUMMYFUNCTION("IMPORTRANGE(""https://docs.google.com/spreadsheets/d/1saC2UP2JuYJ7WRPxjh8EMf_BSfGZ18Ous8sVKGLr-Ng/edit#gid=1892753874"",""Rekap KTR!$E$9"")"),14)</f>
        <v>14</v>
      </c>
      <c r="G12" s="96">
        <f ca="1">IFERROR(__xludf.DUMMYFUNCTION("IMPORTRANGE(""https://docs.google.com/spreadsheets/d/1saC2UP2JuYJ7WRPxjh8EMf_BSfGZ18Ous8sVKGLr-Ng/edit#gid=1892753874"",""Rekap KTR!$E$10"")"),0)</f>
        <v>0</v>
      </c>
      <c r="H12" s="96">
        <f ca="1">IFERROR(__xludf.DUMMYFUNCTION("IMPORTRANGE(""https://docs.google.com/spreadsheets/d/1saC2UP2JuYJ7WRPxjh8EMf_BSfGZ18Ous8sVKGLr-Ng/edit#gid=1892753874"",""Rekap KTR!$E$11"")"),0)</f>
        <v>0</v>
      </c>
      <c r="I12" s="9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04" t="e">
        <f>#REF!</f>
        <v>#REF!</v>
      </c>
      <c r="C13" s="96">
        <f ca="1">IFERROR(__xludf.DUMMYFUNCTION("IMPORTRANGE(""https://docs.google.com/spreadsheets/d/1ApPPV7RPuDI1EDOKjkoDXkV5Yd_NofeQTYTtAHUYGGw/edit#gid=1522333227"",""Rekap KTR!$E$6"")"),3)</f>
        <v>3</v>
      </c>
      <c r="D13" s="96">
        <f ca="1">IFERROR(__xludf.DUMMYFUNCTION("IMPORTRANGE(""https://docs.google.com/spreadsheets/d/1ApPPV7RPuDI1EDOKjkoDXkV5Yd_NofeQTYTtAHUYGGw/edit#gid=1522333227"",""Rekap KTR!$E$7"")"),20)</f>
        <v>20</v>
      </c>
      <c r="E13" s="96">
        <f ca="1">IFERROR(__xludf.DUMMYFUNCTION("IMPORTRANGE(""https://docs.google.com/spreadsheets/d/1ApPPV7RPuDI1EDOKjkoDXkV5Yd_NofeQTYTtAHUYGGw/edit#gid=1522333227"",""Rekap KTR!$E$8"")"),6)</f>
        <v>6</v>
      </c>
      <c r="F13" s="96" t="str">
        <f ca="1">IFERROR(__xludf.DUMMYFUNCTION("IMPORTRANGE(""https://docs.google.com/spreadsheets/d/1ApPPV7RPuDI1EDOKjkoDXkV5Yd_NofeQTYTtAHUYGGw/edit#gid=1522333227"",""Rekap KTR!$E$9"")"),"")</f>
        <v/>
      </c>
      <c r="G13" s="96" t="str">
        <f ca="1">IFERROR(__xludf.DUMMYFUNCTION("IMPORTRANGE(""https://docs.google.com/spreadsheets/d/1ApPPV7RPuDI1EDOKjkoDXkV5Yd_NofeQTYTtAHUYGGw/edit#gid=1522333227"",""Rekap KTR!$E$10"")"),"")</f>
        <v/>
      </c>
      <c r="H13" s="96" t="str">
        <f ca="1">IFERROR(__xludf.DUMMYFUNCTION("IMPORTRANGE(""https://docs.google.com/spreadsheets/d/1ApPPV7RPuDI1EDOKjkoDXkV5Yd_NofeQTYTtAHUYGGw/edit#gid=1522333227"",""Rekap KTR!$E$11"")"),"")</f>
        <v/>
      </c>
      <c r="I13" s="9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04" t="e">
        <f>#REF!</f>
        <v>#REF!</v>
      </c>
      <c r="C14" s="96">
        <f ca="1">IFERROR(__xludf.DUMMYFUNCTION("IMPORTRANGE(""https://docs.google.com/spreadsheets/d/1iV_nqIfkAdyO_vl_QARxWbfnGcK2KlCCS94aVJ2QbTI/edit#gid=1522333227"",""Rekap KTR!$E$6"")"),6)</f>
        <v>6</v>
      </c>
      <c r="D14" s="96">
        <f ca="1">IFERROR(__xludf.DUMMYFUNCTION("IMPORTRANGE(""https://docs.google.com/spreadsheets/d/1iV_nqIfkAdyO_vl_QARxWbfnGcK2KlCCS94aVJ2QbTI/edit#gid=1522333227"",""Rekap KTR!$E$7"")"),26)</f>
        <v>26</v>
      </c>
      <c r="E14" s="96">
        <f ca="1">IFERROR(__xludf.DUMMYFUNCTION("IMPORTRANGE(""https://docs.google.com/spreadsheets/d/1iV_nqIfkAdyO_vl_QARxWbfnGcK2KlCCS94aVJ2QbTI/edit#gid=1522333227"",""Rekap KTR!$E$8"")"),13)</f>
        <v>13</v>
      </c>
      <c r="F14" s="96">
        <f ca="1">IFERROR(__xludf.DUMMYFUNCTION("IMPORTRANGE(""https://docs.google.com/spreadsheets/d/1iV_nqIfkAdyO_vl_QARxWbfnGcK2KlCCS94aVJ2QbTI/edit#gid=1522333227"",""Rekap KTR!$E$9"")"),0)</f>
        <v>0</v>
      </c>
      <c r="G14" s="96">
        <f ca="1">IFERROR(__xludf.DUMMYFUNCTION("IMPORTRANGE(""https://docs.google.com/spreadsheets/d/1iV_nqIfkAdyO_vl_QARxWbfnGcK2KlCCS94aVJ2QbTI/edit#gid=1522333227"",""Rekap KTR!$E$10"")"),0)</f>
        <v>0</v>
      </c>
      <c r="H14" s="96">
        <f ca="1">IFERROR(__xludf.DUMMYFUNCTION("IMPORTRANGE(""https://docs.google.com/spreadsheets/d/1iV_nqIfkAdyO_vl_QARxWbfnGcK2KlCCS94aVJ2QbTI/edit#gid=1522333227"",""Rekap KTR!$E$11"")"),0)</f>
        <v>0</v>
      </c>
      <c r="I14" s="9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04" t="e">
        <f>#REF!</f>
        <v>#REF!</v>
      </c>
      <c r="C15" s="96">
        <f ca="1">IFERROR(__xludf.DUMMYFUNCTION("IMPORTRANGE(""https://docs.google.com/spreadsheets/d/1zz70Lj6oBg1MOPSG6KJcsMeqBNtXMHYICRkg7kpt_d0/edit#gid=1892753874"",""Rekap KTR!$E$6"")"),9)</f>
        <v>9</v>
      </c>
      <c r="D15" s="96">
        <f ca="1">IFERROR(__xludf.DUMMYFUNCTION("IMPORTRANGE(""https://docs.google.com/spreadsheets/d/1zz70Lj6oBg1MOPSG6KJcsMeqBNtXMHYICRkg7kpt_d0/edit#gid=1892753874"",""Rekap KTR!$E$7"")"),47)</f>
        <v>47</v>
      </c>
      <c r="E15" s="96">
        <f ca="1">IFERROR(__xludf.DUMMYFUNCTION("IMPORTRANGE(""https://docs.google.com/spreadsheets/d/1zz70Lj6oBg1MOPSG6KJcsMeqBNtXMHYICRkg7kpt_d0/edit#gid=1892753874"",""Rekap KTR!$E$8"")"),29)</f>
        <v>29</v>
      </c>
      <c r="F15" s="96">
        <f ca="1">IFERROR(__xludf.DUMMYFUNCTION("IMPORTRANGE(""https://docs.google.com/spreadsheets/d/1zz70Lj6oBg1MOPSG6KJcsMeqBNtXMHYICRkg7kpt_d0/edit#gid=1892753874"",""Rekap KTR!$E$9"")"),3)</f>
        <v>3</v>
      </c>
      <c r="G15" s="96">
        <f ca="1">IFERROR(__xludf.DUMMYFUNCTION("IMPORTRANGE(""https://docs.google.com/spreadsheets/d/1zz70Lj6oBg1MOPSG6KJcsMeqBNtXMHYICRkg7kpt_d0/edit#gid=1892753874"",""Rekap KTR!$E$10"")"),1)</f>
        <v>1</v>
      </c>
      <c r="H15" s="96">
        <f ca="1">IFERROR(__xludf.DUMMYFUNCTION("IMPORTRANGE(""https://docs.google.com/spreadsheets/d/1zz70Lj6oBg1MOPSG6KJcsMeqBNtXMHYICRkg7kpt_d0/edit#gid=1892753874"",""Rekap KTR!$E$11"")"),4)</f>
        <v>4</v>
      </c>
      <c r="I15" s="9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04" t="e">
        <f>#REF!</f>
        <v>#REF!</v>
      </c>
      <c r="C16" s="96">
        <f ca="1">IFERROR(__xludf.DUMMYFUNCTION("IMPORTRANGE(""https://docs.google.com/spreadsheets/d/1773f1iHRnXhbrVjAHR7zUpu3neZdvtp1a2ikB9LJu8U/edit#gid=1522333227"",""Rekap KTR!$E$6"")"),39)</f>
        <v>39</v>
      </c>
      <c r="D16" s="96">
        <f ca="1">IFERROR(__xludf.DUMMYFUNCTION("IMPORTRANGE(""https://docs.google.com/spreadsheets/d/1773f1iHRnXhbrVjAHR7zUpu3neZdvtp1a2ikB9LJu8U/edit#gid=1522333227"",""Rekap KTR!$E$7"")"),43)</f>
        <v>43</v>
      </c>
      <c r="E16" s="96">
        <f ca="1">IFERROR(__xludf.DUMMYFUNCTION("IMPORTRANGE(""https://docs.google.com/spreadsheets/d/1773f1iHRnXhbrVjAHR7zUpu3neZdvtp1a2ikB9LJu8U/edit#gid=1522333227"",""Rekap KTR!$E$8"")"),32)</f>
        <v>32</v>
      </c>
      <c r="F16" s="96">
        <f ca="1">IFERROR(__xludf.DUMMYFUNCTION("IMPORTRANGE(""https://docs.google.com/spreadsheets/d/1773f1iHRnXhbrVjAHR7zUpu3neZdvtp1a2ikB9LJu8U/edit#gid=1522333227"",""Rekap KTR!$E$9"")"),21)</f>
        <v>21</v>
      </c>
      <c r="G16" s="96">
        <f ca="1">IFERROR(__xludf.DUMMYFUNCTION("IMPORTRANGE(""https://docs.google.com/spreadsheets/d/1773f1iHRnXhbrVjAHR7zUpu3neZdvtp1a2ikB9LJu8U/edit#gid=1522333227"",""Rekap KTR!$E$10"")"),0)</f>
        <v>0</v>
      </c>
      <c r="H16" s="96">
        <f ca="1">IFERROR(__xludf.DUMMYFUNCTION("IMPORTRANGE(""https://docs.google.com/spreadsheets/d/1773f1iHRnXhbrVjAHR7zUpu3neZdvtp1a2ikB9LJu8U/edit#gid=1522333227"",""Rekap KTR!$E$11"")"),16)</f>
        <v>16</v>
      </c>
      <c r="I16" s="9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04" t="e">
        <f>#REF!</f>
        <v>#REF!</v>
      </c>
      <c r="C17" s="96">
        <f ca="1">IFERROR(__xludf.DUMMYFUNCTION("IMPORTRANGE(""https://docs.google.com/spreadsheets/d/10iNzN1LqaStEosZKEbqcoOm3IdodNsG31q_nR0Y6WGo/edit#gid=1522333227"",""Rekap KTR!$E$6"")"),1)</f>
        <v>1</v>
      </c>
      <c r="D17" s="96">
        <f ca="1">IFERROR(__xludf.DUMMYFUNCTION("IMPORTRANGE(""https://docs.google.com/spreadsheets/d/10iNzN1LqaStEosZKEbqcoOm3IdodNsG31q_nR0Y6WGo/edit#gid=1522333227"",""Rekap KTR!$E$7"")"),27)</f>
        <v>27</v>
      </c>
      <c r="E17" s="96">
        <f ca="1">IFERROR(__xludf.DUMMYFUNCTION("IMPORTRANGE(""https://docs.google.com/spreadsheets/d/10iNzN1LqaStEosZKEbqcoOm3IdodNsG31q_nR0Y6WGo/edit#gid=1522333227"",""Rekap KTR!$E$8"")"),2)</f>
        <v>2</v>
      </c>
      <c r="F17" s="96">
        <f ca="1">IFERROR(__xludf.DUMMYFUNCTION("IMPORTRANGE(""https://docs.google.com/spreadsheets/d/10iNzN1LqaStEosZKEbqcoOm3IdodNsG31q_nR0Y6WGo/edit#gid=1522333227"",""Rekap KTR!$E$9"")"),3)</f>
        <v>3</v>
      </c>
      <c r="G17" s="96">
        <f ca="1">IFERROR(__xludf.DUMMYFUNCTION("IMPORTRANGE(""https://docs.google.com/spreadsheets/d/10iNzN1LqaStEosZKEbqcoOm3IdodNsG31q_nR0Y6WGo/edit#gid=1522333227"",""Rekap KTR!$E$10"")"),0)</f>
        <v>0</v>
      </c>
      <c r="H17" s="96">
        <f ca="1">IFERROR(__xludf.DUMMYFUNCTION("IMPORTRANGE(""https://docs.google.com/spreadsheets/d/10iNzN1LqaStEosZKEbqcoOm3IdodNsG31q_nR0Y6WGo/edit#gid=1522333227"",""Rekap KTR!$E$11"")"),2)</f>
        <v>2</v>
      </c>
      <c r="I17" s="9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04" t="e">
        <f>#REF!</f>
        <v>#REF!</v>
      </c>
      <c r="C18" s="96">
        <f ca="1">IFERROR(__xludf.DUMMYFUNCTION("IMPORTRANGE(""https://docs.google.com/spreadsheets/d/17PsIU8VcCQeO2M4DM42K9vv32GkafaaF1LxQevQ8tAQ/edit#gid=1892753874"",""Rekap KTR!$E$6"")"),2)</f>
        <v>2</v>
      </c>
      <c r="D18" s="96">
        <f ca="1">IFERROR(__xludf.DUMMYFUNCTION("IMPORTRANGE(""https://docs.google.com/spreadsheets/d/17PsIU8VcCQeO2M4DM42K9vv32GkafaaF1LxQevQ8tAQ/edit#gid=1892753874"",""Rekap KTR!$E$7"")"),21)</f>
        <v>21</v>
      </c>
      <c r="E18" s="96">
        <f ca="1">IFERROR(__xludf.DUMMYFUNCTION("IMPORTRANGE(""https://docs.google.com/spreadsheets/d/17PsIU8VcCQeO2M4DM42K9vv32GkafaaF1LxQevQ8tAQ/edit#gid=1892753874"",""Rekap KTR!$E$8"")"),17)</f>
        <v>17</v>
      </c>
      <c r="F18" s="96">
        <f ca="1">IFERROR(__xludf.DUMMYFUNCTION("IMPORTRANGE(""https://docs.google.com/spreadsheets/d/17PsIU8VcCQeO2M4DM42K9vv32GkafaaF1LxQevQ8tAQ/edit#gid=1892753874"",""Rekap KTR!$E$9"")"),0)</f>
        <v>0</v>
      </c>
      <c r="G18" s="96">
        <f ca="1">IFERROR(__xludf.DUMMYFUNCTION("IMPORTRANGE(""https://docs.google.com/spreadsheets/d/17PsIU8VcCQeO2M4DM42K9vv32GkafaaF1LxQevQ8tAQ/edit#gid=1892753874"",""Rekap KTR!$E$10"")"),0)</f>
        <v>0</v>
      </c>
      <c r="H18" s="96">
        <f ca="1">IFERROR(__xludf.DUMMYFUNCTION("IMPORTRANGE(""https://docs.google.com/spreadsheets/d/17PsIU8VcCQeO2M4DM42K9vv32GkafaaF1LxQevQ8tAQ/edit#gid=1892753874"",""Rekap KTR!$E$11"")"),0)</f>
        <v>0</v>
      </c>
      <c r="I18" s="9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04" t="e">
        <f>#REF!</f>
        <v>#REF!</v>
      </c>
      <c r="C19" s="96">
        <f ca="1">IFERROR(__xludf.DUMMYFUNCTION("IMPORTRANGE(""https://docs.google.com/spreadsheets/d/1d0Y9C6M4-a1TT0nIK2Gc4IXnbVyxoBB3v7o1biNGAwY/edit#gid=1892753874"",""Rekap KTR!$E$6"")"),6)</f>
        <v>6</v>
      </c>
      <c r="D19" s="96">
        <f ca="1">IFERROR(__xludf.DUMMYFUNCTION("IMPORTRANGE(""https://docs.google.com/spreadsheets/d/1d0Y9C6M4-a1TT0nIK2Gc4IXnbVyxoBB3v7o1biNGAwY/edit#gid=1892753874"",""Rekap KTR!$E$7"")"),27)</f>
        <v>27</v>
      </c>
      <c r="E19" s="96">
        <f ca="1">IFERROR(__xludf.DUMMYFUNCTION("IMPORTRANGE(""https://docs.google.com/spreadsheets/d/1d0Y9C6M4-a1TT0nIK2Gc4IXnbVyxoBB3v7o1biNGAwY/edit#gid=1892753874"",""Rekap KTR!$E$8"")"),7)</f>
        <v>7</v>
      </c>
      <c r="F19" s="96">
        <f ca="1">IFERROR(__xludf.DUMMYFUNCTION("IMPORTRANGE(""https://docs.google.com/spreadsheets/d/1d0Y9C6M4-a1TT0nIK2Gc4IXnbVyxoBB3v7o1biNGAwY/edit#gid=1892753874"",""Rekap KTR!$E$9"")"),0)</f>
        <v>0</v>
      </c>
      <c r="G19" s="96">
        <f ca="1">IFERROR(__xludf.DUMMYFUNCTION("IMPORTRANGE(""https://docs.google.com/spreadsheets/d/1d0Y9C6M4-a1TT0nIK2Gc4IXnbVyxoBB3v7o1biNGAwY/edit#gid=1892753874"",""Rekap KTR!$E$10"")"),0)</f>
        <v>0</v>
      </c>
      <c r="H19" s="96">
        <f ca="1">IFERROR(__xludf.DUMMYFUNCTION("IMPORTRANGE(""https://docs.google.com/spreadsheets/d/1d0Y9C6M4-a1TT0nIK2Gc4IXnbVyxoBB3v7o1biNGAwY/edit#gid=1892753874"",""Rekap KTR!$E$11"")"),0)</f>
        <v>0</v>
      </c>
      <c r="I19" s="9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04" t="e">
        <f>#REF!</f>
        <v>#REF!</v>
      </c>
      <c r="C20" s="96">
        <f ca="1">IFERROR(__xludf.DUMMYFUNCTION("IMPORTRANGE(""https://docs.google.com/spreadsheets/d/1fXA1yQzUNddp7fjR2KF22o4rRJu9lP9Ja9Oi1mRbg_E/edit#gid=1892753874"",""Rekap KTR!$E$6"")"),2)</f>
        <v>2</v>
      </c>
      <c r="D20" s="96">
        <f ca="1">IFERROR(__xludf.DUMMYFUNCTION("IMPORTRANGE(""https://docs.google.com/spreadsheets/d/1fXA1yQzUNddp7fjR2KF22o4rRJu9lP9Ja9Oi1mRbg_E/edit#gid=1892753874"",""Rekap KTR!$E$7"")"),31)</f>
        <v>31</v>
      </c>
      <c r="E20" s="96">
        <f ca="1">IFERROR(__xludf.DUMMYFUNCTION("IMPORTRANGE(""https://docs.google.com/spreadsheets/d/1fXA1yQzUNddp7fjR2KF22o4rRJu9lP9Ja9Oi1mRbg_E/edit#gid=1892753874"",""Rekap KTR!$E$8"")"),29)</f>
        <v>29</v>
      </c>
      <c r="F20" s="96">
        <f ca="1">IFERROR(__xludf.DUMMYFUNCTION("IMPORTRANGE(""https://docs.google.com/spreadsheets/d/1fXA1yQzUNddp7fjR2KF22o4rRJu9lP9Ja9Oi1mRbg_E/edit#gid=1892753874"",""Rekap KTR!$E$9"")"),19)</f>
        <v>19</v>
      </c>
      <c r="G20" s="96">
        <f ca="1">IFERROR(__xludf.DUMMYFUNCTION("IMPORTRANGE(""https://docs.google.com/spreadsheets/d/1fXA1yQzUNddp7fjR2KF22o4rRJu9lP9Ja9Oi1mRbg_E/edit#gid=1892753874"",""Rekap KTR!$E$10"")"),1)</f>
        <v>1</v>
      </c>
      <c r="H20" s="96">
        <f ca="1">IFERROR(__xludf.DUMMYFUNCTION("IMPORTRANGE(""https://docs.google.com/spreadsheets/d/1fXA1yQzUNddp7fjR2KF22o4rRJu9lP9Ja9Oi1mRbg_E/edit#gid=1892753874"",""Rekap KTR!$E$11"")"),1)</f>
        <v>1</v>
      </c>
      <c r="I20" s="9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04" t="e">
        <f>#REF!</f>
        <v>#REF!</v>
      </c>
      <c r="C21" s="96">
        <f ca="1">IFERROR(__xludf.DUMMYFUNCTION("IMPORTRANGE(""https://docs.google.com/spreadsheets/d/155aL1qCqCleHwMP0Y8LT5akEbK27R0RIka-lAkeoeEo/edit#gid=1892753874"",""Rekap KTR!$E$6"")"),10)</f>
        <v>10</v>
      </c>
      <c r="D21" s="96">
        <f ca="1">IFERROR(__xludf.DUMMYFUNCTION("IMPORTRANGE(""https://docs.google.com/spreadsheets/d/155aL1qCqCleHwMP0Y8LT5akEbK27R0RIka-lAkeoeEo/edit#gid=1892753874"",""Rekap KTR!$E$7"")"),47)</f>
        <v>47</v>
      </c>
      <c r="E21" s="96">
        <f ca="1">IFERROR(__xludf.DUMMYFUNCTION("IMPORTRANGE(""https://docs.google.com/spreadsheets/d/155aL1qCqCleHwMP0Y8LT5akEbK27R0RIka-lAkeoeEo/edit#gid=1892753874"",""Rekap KTR!$E$8"")"),5)</f>
        <v>5</v>
      </c>
      <c r="F21" s="96" t="str">
        <f ca="1">IFERROR(__xludf.DUMMYFUNCTION("IMPORTRANGE(""https://docs.google.com/spreadsheets/d/155aL1qCqCleHwMP0Y8LT5akEbK27R0RIka-lAkeoeEo/edit#gid=1892753874"",""Rekap KTR!$E$9"")"),"")</f>
        <v/>
      </c>
      <c r="G21" s="96" t="str">
        <f ca="1">IFERROR(__xludf.DUMMYFUNCTION("IMPORTRANGE(""https://docs.google.com/spreadsheets/d/155aL1qCqCleHwMP0Y8LT5akEbK27R0RIka-lAkeoeEo/edit#gid=1892753874"",""Rekap KTR!$E$10"")"),"")</f>
        <v/>
      </c>
      <c r="H21" s="96" t="str">
        <f ca="1">IFERROR(__xludf.DUMMYFUNCTION("IMPORTRANGE(""https://docs.google.com/spreadsheets/d/155aL1qCqCleHwMP0Y8LT5akEbK27R0RIka-lAkeoeEo/edit#gid=1892753874"",""Rekap KTR!$E$11"")"),"")</f>
        <v/>
      </c>
      <c r="I21" s="9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04" t="e">
        <f>#REF!</f>
        <v>#REF!</v>
      </c>
      <c r="C22" s="96">
        <f ca="1">IFERROR(__xludf.DUMMYFUNCTION("IMPORTRANGE(""https://docs.google.com/spreadsheets/d/13FRR1udp0c0o6Nmp_8YHiON78PXr-L4FqQQ028JcBYY/edit#gid=1522333227"",""Rekap KTR!$E$6"")"),7)</f>
        <v>7</v>
      </c>
      <c r="D22" s="96">
        <f ca="1">IFERROR(__xludf.DUMMYFUNCTION("IMPORTRANGE(""https://docs.google.com/spreadsheets/d/13FRR1udp0c0o6Nmp_8YHiON78PXr-L4FqQQ028JcBYY/edit#gid=1522333227"",""Rekap KTR!$E$7"")"),31)</f>
        <v>31</v>
      </c>
      <c r="E22" s="96">
        <f ca="1">IFERROR(__xludf.DUMMYFUNCTION("IMPORTRANGE(""https://docs.google.com/spreadsheets/d/13FRR1udp0c0o6Nmp_8YHiON78PXr-L4FqQQ028JcBYY/edit#gid=1522333227"",""Rekap KTR!$E$8"")"),2)</f>
        <v>2</v>
      </c>
      <c r="F22" s="96" t="str">
        <f ca="1">IFERROR(__xludf.DUMMYFUNCTION("IMPORTRANGE(""https://docs.google.com/spreadsheets/d/13FRR1udp0c0o6Nmp_8YHiON78PXr-L4FqQQ028JcBYY/edit#gid=1522333227"",""Rekap KTR!$E$9"")"),"")</f>
        <v/>
      </c>
      <c r="G22" s="96" t="str">
        <f ca="1">IFERROR(__xludf.DUMMYFUNCTION("IMPORTRANGE(""https://docs.google.com/spreadsheets/d/13FRR1udp0c0o6Nmp_8YHiON78PXr-L4FqQQ028JcBYY/edit#gid=1522333227"",""Rekap KTR!$E$10"")"),"")</f>
        <v/>
      </c>
      <c r="H22" s="96" t="str">
        <f ca="1">IFERROR(__xludf.DUMMYFUNCTION("IMPORTRANGE(""https://docs.google.com/spreadsheets/d/13FRR1udp0c0o6Nmp_8YHiON78PXr-L4FqQQ028JcBYY/edit#gid=1522333227"",""Rekap KTR!$E$11"")"),"")</f>
        <v/>
      </c>
      <c r="I22" s="9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04" t="e">
        <f>#REF!</f>
        <v>#REF!</v>
      </c>
      <c r="C23" s="96">
        <f ca="1">IFERROR(__xludf.DUMMYFUNCTION("IMPORTRANGE(""https://docs.google.com/spreadsheets/d/1PVwe4VvYfj1Vj424c9kO9TcQogsBM6TpXMbFve9togc/edit#gid=1522333227"",""Rekap KTR!$E$6"")"),5)</f>
        <v>5</v>
      </c>
      <c r="D23" s="96">
        <f ca="1">IFERROR(__xludf.DUMMYFUNCTION("IMPORTRANGE(""https://docs.google.com/spreadsheets/d/1PVwe4VvYfj1Vj424c9kO9TcQogsBM6TpXMbFve9togc/edit#gid=1522333227"",""Rekap KTR!$E$7"")"),38)</f>
        <v>38</v>
      </c>
      <c r="E23" s="96">
        <f ca="1">IFERROR(__xludf.DUMMYFUNCTION("IMPORTRANGE(""https://docs.google.com/spreadsheets/d/1PVwe4VvYfj1Vj424c9kO9TcQogsBM6TpXMbFve9togc/edit#gid=1522333227"",""Rekap KTR!$E$8"")"),17)</f>
        <v>17</v>
      </c>
      <c r="F23" s="96">
        <f ca="1">IFERROR(__xludf.DUMMYFUNCTION("IMPORTRANGE(""https://docs.google.com/spreadsheets/d/1PVwe4VvYfj1Vj424c9kO9TcQogsBM6TpXMbFve9togc/edit#gid=1522333227"",""Rekap KTR!$E$9"")"),0)</f>
        <v>0</v>
      </c>
      <c r="G23" s="96">
        <f ca="1">IFERROR(__xludf.DUMMYFUNCTION("IMPORTRANGE(""https://docs.google.com/spreadsheets/d/1PVwe4VvYfj1Vj424c9kO9TcQogsBM6TpXMbFve9togc/edit#gid=1522333227"",""Rekap KTR!$E$10"")"),0)</f>
        <v>0</v>
      </c>
      <c r="H23" s="96">
        <f ca="1">IFERROR(__xludf.DUMMYFUNCTION("IMPORTRANGE(""https://docs.google.com/spreadsheets/d/1PVwe4VvYfj1Vj424c9kO9TcQogsBM6TpXMbFve9togc/edit#gid=1522333227"",""Rekap KTR!$E$11"")"),0)</f>
        <v>0</v>
      </c>
      <c r="I23" s="9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04" t="e">
        <f>#REF!</f>
        <v>#REF!</v>
      </c>
      <c r="C24" s="96" t="str">
        <f ca="1">IFERROR(__xludf.DUMMYFUNCTION("IMPORTRANGE(""https://docs.google.com/spreadsheets/d/15JUTNcWxWGx3Ha8qvwbxgnbDbT4v7N3vZYvqPZ68_Xg/edit#gid=1892753874"",""Rekap KTR!$E$6"")"),"")</f>
        <v/>
      </c>
      <c r="D24" s="96">
        <f ca="1">IFERROR(__xludf.DUMMYFUNCTION("IMPORTRANGE(""https://docs.google.com/spreadsheets/d/15JUTNcWxWGx3Ha8qvwbxgnbDbT4v7N3vZYvqPZ68_Xg/edit#gid=1892753874"",""Rekap KTR!$E$7"")"),19)</f>
        <v>19</v>
      </c>
      <c r="E24" s="96" t="str">
        <f ca="1">IFERROR(__xludf.DUMMYFUNCTION("IMPORTRANGE(""https://docs.google.com/spreadsheets/d/15JUTNcWxWGx3Ha8qvwbxgnbDbT4v7N3vZYvqPZ68_Xg/edit#gid=1892753874"",""Rekap KTR!$E$8"")"),"")</f>
        <v/>
      </c>
      <c r="F24" s="96" t="str">
        <f ca="1">IFERROR(__xludf.DUMMYFUNCTION("IMPORTRANGE(""https://docs.google.com/spreadsheets/d/15JUTNcWxWGx3Ha8qvwbxgnbDbT4v7N3vZYvqPZ68_Xg/edit#gid=1892753874"",""Rekap KTR!$E$9"")"),"")</f>
        <v/>
      </c>
      <c r="G24" s="96" t="str">
        <f ca="1">IFERROR(__xludf.DUMMYFUNCTION("IMPORTRANGE(""https://docs.google.com/spreadsheets/d/15JUTNcWxWGx3Ha8qvwbxgnbDbT4v7N3vZYvqPZ68_Xg/edit#gid=1892753874"",""Rekap KTR!$E$10"")"),"")</f>
        <v/>
      </c>
      <c r="H24" s="96" t="str">
        <f ca="1">IFERROR(__xludf.DUMMYFUNCTION("IMPORTRANGE(""https://docs.google.com/spreadsheets/d/15JUTNcWxWGx3Ha8qvwbxgnbDbT4v7N3vZYvqPZ68_Xg/edit#gid=1892753874"",""Rekap KTR!$E$11"")"),"")</f>
        <v/>
      </c>
      <c r="I24" s="9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0" t="s">
        <v>52</v>
      </c>
      <c r="B1" s="117"/>
      <c r="C1" s="111"/>
      <c r="D1" s="172" t="s">
        <v>55</v>
      </c>
      <c r="E1" s="117"/>
      <c r="F1" s="117"/>
      <c r="G1" s="117"/>
      <c r="H1" s="117"/>
      <c r="I1" s="117"/>
      <c r="J1" s="111"/>
      <c r="K1" s="97"/>
      <c r="L1" s="1"/>
      <c r="M1" s="1"/>
      <c r="N1" s="1"/>
      <c r="O1" s="1"/>
      <c r="P1" s="1"/>
    </row>
    <row r="2" spans="1:16" ht="21" x14ac:dyDescent="0.15">
      <c r="A2" s="112"/>
      <c r="B2" s="118"/>
      <c r="C2" s="113"/>
      <c r="D2" s="112"/>
      <c r="E2" s="118"/>
      <c r="F2" s="118"/>
      <c r="G2" s="118"/>
      <c r="H2" s="118"/>
      <c r="I2" s="118"/>
      <c r="J2" s="113"/>
      <c r="K2" s="97"/>
      <c r="L2" s="1"/>
      <c r="M2" s="1"/>
      <c r="N2" s="1"/>
      <c r="O2" s="1"/>
      <c r="P2" s="1"/>
    </row>
    <row r="3" spans="1:16" ht="21" x14ac:dyDescent="0.15">
      <c r="A3" s="114"/>
      <c r="B3" s="119"/>
      <c r="C3" s="115"/>
      <c r="D3" s="112"/>
      <c r="E3" s="118"/>
      <c r="F3" s="118"/>
      <c r="G3" s="118"/>
      <c r="H3" s="118"/>
      <c r="I3" s="118"/>
      <c r="J3" s="113"/>
      <c r="K3" s="97"/>
      <c r="L3" s="1"/>
      <c r="M3" s="1"/>
      <c r="N3" s="1"/>
      <c r="O3" s="1"/>
      <c r="P3" s="1"/>
    </row>
    <row r="4" spans="1:16" ht="24.75" customHeight="1" x14ac:dyDescent="0.15">
      <c r="A4" s="163" t="s">
        <v>53</v>
      </c>
      <c r="B4" s="173"/>
      <c r="C4" s="122"/>
      <c r="D4" s="114"/>
      <c r="E4" s="119"/>
      <c r="F4" s="119"/>
      <c r="G4" s="119"/>
      <c r="H4" s="119"/>
      <c r="I4" s="119"/>
      <c r="J4" s="115"/>
      <c r="K4" s="97"/>
      <c r="L4" s="1"/>
      <c r="M4" s="1"/>
      <c r="N4" s="1"/>
      <c r="O4" s="1"/>
      <c r="P4" s="1"/>
    </row>
    <row r="6" spans="1:16" ht="22.5" customHeight="1" x14ac:dyDescent="0.15">
      <c r="A6" s="174" t="s">
        <v>56</v>
      </c>
      <c r="B6" s="168"/>
      <c r="C6" s="168"/>
      <c r="D6" s="168"/>
      <c r="E6" s="168"/>
      <c r="F6" s="168"/>
      <c r="G6" s="168"/>
      <c r="H6" s="168"/>
      <c r="I6" s="168"/>
      <c r="J6" s="169"/>
      <c r="K6" s="2"/>
      <c r="L6" s="2"/>
      <c r="M6" s="2"/>
      <c r="N6" s="2"/>
      <c r="O6" s="2"/>
      <c r="P6" s="2"/>
    </row>
    <row r="7" spans="1:16" ht="14.25" x14ac:dyDescent="0.15">
      <c r="A7" s="175" t="s">
        <v>54</v>
      </c>
      <c r="B7" s="175" t="s">
        <v>57</v>
      </c>
      <c r="C7" s="175" t="s">
        <v>58</v>
      </c>
      <c r="D7" s="175" t="s">
        <v>59</v>
      </c>
      <c r="E7" s="176" t="s">
        <v>60</v>
      </c>
      <c r="F7" s="176" t="s">
        <v>61</v>
      </c>
      <c r="G7" s="176" t="s">
        <v>62</v>
      </c>
      <c r="H7" s="170" t="s">
        <v>63</v>
      </c>
      <c r="I7" s="170" t="s">
        <v>64</v>
      </c>
      <c r="J7" s="170" t="s">
        <v>65</v>
      </c>
    </row>
    <row r="8" spans="1:16" ht="15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</row>
    <row r="9" spans="1:16" ht="14.25" x14ac:dyDescent="0.15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6" x14ac:dyDescent="0.2">
      <c r="A10" s="104" t="e">
        <f>#REF!</f>
        <v>#REF!</v>
      </c>
      <c r="B10" s="96">
        <f ca="1">IFERROR(__xludf.DUMMYFUNCTION("IMPORTRANGE(""https://docs.google.com/spreadsheets/d/1P0UTisakTE5EAx-MYEjY2DmhSnLNqqRm6P3NrlYXL2I/edit#gid=1892753874"",""Rekap UBM!$B$9"")"),1)</f>
        <v>1</v>
      </c>
      <c r="C10" s="96">
        <f ca="1">IFERROR(__xludf.DUMMYFUNCTION("IMPORTRANGE(""https://docs.google.com/spreadsheets/d/1P0UTisakTE5EAx-MYEjY2DmhSnLNqqRm6P3NrlYXL2I/edit#gid=1892753874"",""Rekap UBM!$C$9"")"),1)</f>
        <v>1</v>
      </c>
      <c r="D10" s="105">
        <f t="shared" ref="D10:D25" ca="1" si="0">C10/B10*100</f>
        <v>100</v>
      </c>
      <c r="E10" s="96" t="str">
        <f ca="1">IFERROR(__xludf.DUMMYFUNCTION("IMPORTRANGE(""https://docs.google.com/spreadsheets/d/1P0UTisakTE5EAx-MYEjY2DmhSnLNqqRm6P3NrlYXL2I/edit#gid=1892753874"",""Rekap UBM!$E$9"")"),"")</f>
        <v/>
      </c>
      <c r="F10" s="96" t="str">
        <f ca="1">IFERROR(__xludf.DUMMYFUNCTION("IMPORTRANGE(""https://docs.google.com/spreadsheets/d/1P0UTisakTE5EAx-MYEjY2DmhSnLNqqRm6P3NrlYXL2I/edit#gid=1892753874"",""Rekap UBM!$F$9"")"),"")</f>
        <v/>
      </c>
      <c r="G10" s="105" t="e">
        <f t="shared" ref="G10:G25" ca="1" si="1">F10/E10*100</f>
        <v>#VALUE!</v>
      </c>
      <c r="H10" s="96" t="str">
        <f ca="1">IFERROR(__xludf.DUMMYFUNCTION("IMPORTRANGE(""https://docs.google.com/spreadsheets/d/1P0UTisakTE5EAx-MYEjY2DmhSnLNqqRm6P3NrlYXL2I/edit#gid=1892753874"",""Rekap UBM!$H$9"")"),"")</f>
        <v/>
      </c>
      <c r="I10" s="96" t="str">
        <f ca="1">IFERROR(__xludf.DUMMYFUNCTION("IMPORTRANGE(""https://docs.google.com/spreadsheets/d/1P0UTisakTE5EAx-MYEjY2DmhSnLNqqRm6P3NrlYXL2I/edit#gid=1892753874"",""Rekap UBM!$I$9"")"),"")</f>
        <v/>
      </c>
      <c r="J10" s="105" t="e">
        <f t="shared" ref="J10:J25" ca="1" si="2">I10/H10*100</f>
        <v>#VALUE!</v>
      </c>
    </row>
    <row r="11" spans="1:16" x14ac:dyDescent="0.2">
      <c r="A11" s="104" t="e">
        <f>#REF!</f>
        <v>#REF!</v>
      </c>
      <c r="B11" s="96">
        <f ca="1">IFERROR(__xludf.DUMMYFUNCTION("IMPORTRANGE(""https://docs.google.com/spreadsheets/d/1jB-UnyPBzGq1HOZkIVtft_Wo28OEKcZNsVgS5r_boTE/edit#gid=1522333227"",""Rekap UBM!$B$9"")"),1)</f>
        <v>1</v>
      </c>
      <c r="C11" s="96">
        <f ca="1">IFERROR(__xludf.DUMMYFUNCTION("IMPORTRANGE(""https://docs.google.com/spreadsheets/d/1jB-UnyPBzGq1HOZkIVtft_Wo28OEKcZNsVgS5r_boTE/edit#gid=1522333227"",""Rekap UBM!$C$9"")"),1)</f>
        <v>1</v>
      </c>
      <c r="D11" s="105">
        <f t="shared" ca="1" si="0"/>
        <v>100</v>
      </c>
      <c r="E11" s="96">
        <f ca="1">IFERROR(__xludf.DUMMYFUNCTION("IMPORTRANGE(""https://docs.google.com/spreadsheets/d/1jB-UnyPBzGq1HOZkIVtft_Wo28OEKcZNsVgS5r_boTE/edit#gid=1522333227"",""Rekap UBM!$E$9"")"),12)</f>
        <v>12</v>
      </c>
      <c r="F11" s="106">
        <f ca="1">IFERROR(__xludf.DUMMYFUNCTION("IMPORTRANGE(""https://docs.google.com/spreadsheets/d/1jB-UnyPBzGq1HOZkIVtft_Wo28OEKcZNsVgS5r_boTE/edit#gid=1522333227"",""Rekap UBM!$F$9"")"),12)</f>
        <v>12</v>
      </c>
      <c r="G11" s="105">
        <f t="shared" ca="1" si="1"/>
        <v>100</v>
      </c>
      <c r="H11" s="106" t="str">
        <f ca="1">IFERROR(__xludf.DUMMYFUNCTION("IMPORTRANGE(""https://docs.google.com/spreadsheets/d/1jB-UnyPBzGq1HOZkIVtft_Wo28OEKcZNsVgS5r_boTE/edit#gid=1522333227"",""Rekap UBM!$H$9"")"),"")</f>
        <v/>
      </c>
      <c r="I11" s="106" t="str">
        <f ca="1">IFERROR(__xludf.DUMMYFUNCTION("IMPORTRANGE(""https://docs.google.com/spreadsheets/d/1jB-UnyPBzGq1HOZkIVtft_Wo28OEKcZNsVgS5r_boTE/edit#gid=1522333227"",""Rekap UBM!$I$9"")"),"")</f>
        <v/>
      </c>
      <c r="J11" s="105" t="e">
        <f t="shared" ca="1" si="2"/>
        <v>#VALUE!</v>
      </c>
    </row>
    <row r="12" spans="1:16" x14ac:dyDescent="0.2">
      <c r="A12" s="104" t="e">
        <f>#REF!</f>
        <v>#REF!</v>
      </c>
      <c r="B12" s="96">
        <f ca="1">IFERROR(__xludf.DUMMYFUNCTION("IMPORTRANGE(""https://docs.google.com/spreadsheets/d/1gHFrRpJ5fnyxfJI-jxT5z1B1L7rSV8E5sIZEN90Rfhc/edit#gid=1522333227"",""Rekap UBM!$B$9"")"),1)</f>
        <v>1</v>
      </c>
      <c r="C12" s="96">
        <f ca="1">IFERROR(__xludf.DUMMYFUNCTION("IMPORTRANGE(""https://docs.google.com/spreadsheets/d/1gHFrRpJ5fnyxfJI-jxT5z1B1L7rSV8E5sIZEN90Rfhc/edit#gid=1522333227"",""Rekap UBM!$C$9"")"),1)</f>
        <v>1</v>
      </c>
      <c r="D12" s="105">
        <f t="shared" ca="1" si="0"/>
        <v>100</v>
      </c>
      <c r="E12" s="96">
        <f ca="1">IFERROR(__xludf.DUMMYFUNCTION("IMPORTRANGE(""https://docs.google.com/spreadsheets/d/1gHFrRpJ5fnyxfJI-jxT5z1B1L7rSV8E5sIZEN90Rfhc/edit#gid=1522333227"",""Rekap UBM!$E$9"")"),3)</f>
        <v>3</v>
      </c>
      <c r="F12" s="106">
        <f ca="1">IFERROR(__xludf.DUMMYFUNCTION("IMPORTRANGE(""https://docs.google.com/spreadsheets/d/1gHFrRpJ5fnyxfJI-jxT5z1B1L7rSV8E5sIZEN90Rfhc/edit#gid=1522333227"",""Rekap UBM!$F$9"")"),3)</f>
        <v>3</v>
      </c>
      <c r="G12" s="105">
        <f t="shared" ca="1" si="1"/>
        <v>100</v>
      </c>
      <c r="H12" s="106">
        <f ca="1">IFERROR(__xludf.DUMMYFUNCTION("IMPORTRANGE(""https://docs.google.com/spreadsheets/d/1gHFrRpJ5fnyxfJI-jxT5z1B1L7rSV8E5sIZEN90Rfhc/edit#gid=1522333227"",""Rekap UBM!$H$9"")"),6)</f>
        <v>6</v>
      </c>
      <c r="I12" s="106">
        <f ca="1">IFERROR(__xludf.DUMMYFUNCTION("IMPORTRANGE(""https://docs.google.com/spreadsheets/d/1gHFrRpJ5fnyxfJI-jxT5z1B1L7rSV8E5sIZEN90Rfhc/edit#gid=1522333227"",""Rekap UBM!$I$9"")"),6)</f>
        <v>6</v>
      </c>
      <c r="J12" s="105">
        <f t="shared" ca="1" si="2"/>
        <v>100</v>
      </c>
    </row>
    <row r="13" spans="1:16" x14ac:dyDescent="0.2">
      <c r="A13" s="104" t="e">
        <f>#REF!</f>
        <v>#REF!</v>
      </c>
      <c r="B13" s="96">
        <f ca="1">IFERROR(__xludf.DUMMYFUNCTION("IMPORTRANGE(""https://docs.google.com/spreadsheets/d/1saC2UP2JuYJ7WRPxjh8EMf_BSfGZ18Ous8sVKGLr-Ng/edit#gid=1892753874"",""Rekap UBM!$B$9"")"),1)</f>
        <v>1</v>
      </c>
      <c r="C13" s="96">
        <f ca="1">IFERROR(__xludf.DUMMYFUNCTION("IMPORTRANGE(""https://docs.google.com/spreadsheets/d/1saC2UP2JuYJ7WRPxjh8EMf_BSfGZ18Ous8sVKGLr-Ng/edit#gid=1892753874"",""Rekap UBM!$C$9"")"),1)</f>
        <v>1</v>
      </c>
      <c r="D13" s="105">
        <f t="shared" ca="1" si="0"/>
        <v>100</v>
      </c>
      <c r="E13" s="96">
        <f ca="1">IFERROR(__xludf.DUMMYFUNCTION("IMPORTRANGE(""https://docs.google.com/spreadsheets/d/1saC2UP2JuYJ7WRPxjh8EMf_BSfGZ18Ous8sVKGLr-Ng/edit#gid=1892753874"",""Rekap UBM!$E$9"")"),3)</f>
        <v>3</v>
      </c>
      <c r="F13" s="106">
        <f ca="1">IFERROR(__xludf.DUMMYFUNCTION("IMPORTRANGE(""https://docs.google.com/spreadsheets/d/1saC2UP2JuYJ7WRPxjh8EMf_BSfGZ18Ous8sVKGLr-Ng/edit#gid=1892753874"",""Rekap UBM!$F$9"")"),0)</f>
        <v>0</v>
      </c>
      <c r="G13" s="105">
        <f t="shared" ca="1" si="1"/>
        <v>0</v>
      </c>
      <c r="H13" s="106">
        <f ca="1">IFERROR(__xludf.DUMMYFUNCTION("IMPORTRANGE(""https://docs.google.com/spreadsheets/d/1saC2UP2JuYJ7WRPxjh8EMf_BSfGZ18Ous8sVKGLr-Ng/edit#gid=1892753874"",""Rekap UBM!$H$9"")"),5)</f>
        <v>5</v>
      </c>
      <c r="I13" s="106">
        <f ca="1">IFERROR(__xludf.DUMMYFUNCTION("IMPORTRANGE(""https://docs.google.com/spreadsheets/d/1saC2UP2JuYJ7WRPxjh8EMf_BSfGZ18Ous8sVKGLr-Ng/edit#gid=1892753874"",""Rekap UBM!$I$9"")"),0)</f>
        <v>0</v>
      </c>
      <c r="J13" s="105">
        <f t="shared" ca="1" si="2"/>
        <v>0</v>
      </c>
    </row>
    <row r="14" spans="1:16" x14ac:dyDescent="0.2">
      <c r="A14" s="104" t="e">
        <f>#REF!</f>
        <v>#REF!</v>
      </c>
      <c r="B14" s="96">
        <f ca="1">IFERROR(__xludf.DUMMYFUNCTION("IMPORTRANGE(""https://docs.google.com/spreadsheets/d/1ApPPV7RPuDI1EDOKjkoDXkV5Yd_NofeQTYTtAHUYGGw/edit#gid=1522333227"",""Rekap UBM!$B$9"")"),1)</f>
        <v>1</v>
      </c>
      <c r="C14" s="96">
        <f ca="1">IFERROR(__xludf.DUMMYFUNCTION("IMPORTRANGE(""https://docs.google.com/spreadsheets/d/1ApPPV7RPuDI1EDOKjkoDXkV5Yd_NofeQTYTtAHUYGGw/edit#gid=1522333227"",""Rekap UBM!$C$9"")"),1)</f>
        <v>1</v>
      </c>
      <c r="D14" s="105">
        <f t="shared" ca="1" si="0"/>
        <v>100</v>
      </c>
      <c r="E14" s="96" t="str">
        <f ca="1">IFERROR(__xludf.DUMMYFUNCTION("IMPORTRANGE(""https://docs.google.com/spreadsheets/d/1ApPPV7RPuDI1EDOKjkoDXkV5Yd_NofeQTYTtAHUYGGw/edit#gid=1522333227"",""Rekap UBM!$E$9"")"),"")</f>
        <v/>
      </c>
      <c r="F14" s="106" t="str">
        <f ca="1">IFERROR(__xludf.DUMMYFUNCTION("IMPORTRANGE(""https://docs.google.com/spreadsheets/d/1ApPPV7RPuDI1EDOKjkoDXkV5Yd_NofeQTYTtAHUYGGw/edit#gid=1522333227"",""Rekap UBM!$F$9"")"),"")</f>
        <v/>
      </c>
      <c r="G14" s="105" t="e">
        <f t="shared" ca="1" si="1"/>
        <v>#VALUE!</v>
      </c>
      <c r="H14" s="106" t="str">
        <f ca="1">IFERROR(__xludf.DUMMYFUNCTION("IMPORTRANGE(""https://docs.google.com/spreadsheets/d/1ApPPV7RPuDI1EDOKjkoDXkV5Yd_NofeQTYTtAHUYGGw/edit#gid=1522333227"",""Rekap UBM!$H$9"")"),"")</f>
        <v/>
      </c>
      <c r="I14" s="106" t="str">
        <f ca="1">IFERROR(__xludf.DUMMYFUNCTION("IMPORTRANGE(""https://docs.google.com/spreadsheets/d/1ApPPV7RPuDI1EDOKjkoDXkV5Yd_NofeQTYTtAHUYGGw/edit#gid=1522333227"",""Rekap UBM!$I$9"")"),"")</f>
        <v/>
      </c>
      <c r="J14" s="105" t="e">
        <f t="shared" ca="1" si="2"/>
        <v>#VALUE!</v>
      </c>
    </row>
    <row r="15" spans="1:16" x14ac:dyDescent="0.2">
      <c r="A15" s="104" t="e">
        <f>#REF!</f>
        <v>#REF!</v>
      </c>
      <c r="B15" s="96">
        <f ca="1">IFERROR(__xludf.DUMMYFUNCTION("IMPORTRANGE(""https://docs.google.com/spreadsheets/d/1iV_nqIfkAdyO_vl_QARxWbfnGcK2KlCCS94aVJ2QbTI/edit#gid=1522333227"",""Rekap UBM!$B$9"")"),1)</f>
        <v>1</v>
      </c>
      <c r="C15" s="96">
        <f ca="1">IFERROR(__xludf.DUMMYFUNCTION("IMPORTRANGE(""https://docs.google.com/spreadsheets/d/1iV_nqIfkAdyO_vl_QARxWbfnGcK2KlCCS94aVJ2QbTI/edit#gid=1522333227"",""Rekap UBM!$C$9"")"),1)</f>
        <v>1</v>
      </c>
      <c r="D15" s="105">
        <f t="shared" ca="1" si="0"/>
        <v>100</v>
      </c>
      <c r="E15" s="96" t="str">
        <f ca="1">IFERROR(__xludf.DUMMYFUNCTION("IMPORTRANGE(""https://docs.google.com/spreadsheets/d/1iV_nqIfkAdyO_vl_QARxWbfnGcK2KlCCS94aVJ2QbTI/edit#gid=1522333227"",""Rekap UBM!$E$9"")"),"")</f>
        <v/>
      </c>
      <c r="F15" s="106" t="str">
        <f ca="1">IFERROR(__xludf.DUMMYFUNCTION("IMPORTRANGE(""https://docs.google.com/spreadsheets/d/1iV_nqIfkAdyO_vl_QARxWbfnGcK2KlCCS94aVJ2QbTI/edit#gid=1522333227"",""Rekap UBM!$F$9"")"),"")</f>
        <v/>
      </c>
      <c r="G15" s="105" t="e">
        <f t="shared" ca="1" si="1"/>
        <v>#VALUE!</v>
      </c>
      <c r="H15" s="106" t="str">
        <f ca="1">IFERROR(__xludf.DUMMYFUNCTION("IMPORTRANGE(""https://docs.google.com/spreadsheets/d/1iV_nqIfkAdyO_vl_QARxWbfnGcK2KlCCS94aVJ2QbTI/edit#gid=1522333227"",""Rekap UBM!$H$9"")"),"")</f>
        <v/>
      </c>
      <c r="I15" s="106" t="str">
        <f ca="1">IFERROR(__xludf.DUMMYFUNCTION("IMPORTRANGE(""https://docs.google.com/spreadsheets/d/1iV_nqIfkAdyO_vl_QARxWbfnGcK2KlCCS94aVJ2QbTI/edit#gid=1522333227"",""Rekap UBM!$I$9"")"),"")</f>
        <v/>
      </c>
      <c r="J15" s="105" t="e">
        <f t="shared" ca="1" si="2"/>
        <v>#VALUE!</v>
      </c>
    </row>
    <row r="16" spans="1:16" x14ac:dyDescent="0.2">
      <c r="A16" s="104" t="e">
        <f>#REF!</f>
        <v>#REF!</v>
      </c>
      <c r="B16" s="96">
        <f ca="1">IFERROR(__xludf.DUMMYFUNCTION("IMPORTRANGE(""https://docs.google.com/spreadsheets/d/1zz70Lj6oBg1MOPSG6KJcsMeqBNtXMHYICRkg7kpt_d0/edit#gid=1892753874"",""Rekap UBM!$B$9"")"),1)</f>
        <v>1</v>
      </c>
      <c r="C16" s="96">
        <f ca="1">IFERROR(__xludf.DUMMYFUNCTION("IMPORTRANGE(""https://docs.google.com/spreadsheets/d/1zz70Lj6oBg1MOPSG6KJcsMeqBNtXMHYICRkg7kpt_d0/edit#gid=1892753874"",""Rekap UBM!$C$9"")"),1)</f>
        <v>1</v>
      </c>
      <c r="D16" s="105">
        <f t="shared" ca="1" si="0"/>
        <v>100</v>
      </c>
      <c r="E16" s="96">
        <f ca="1">IFERROR(__xludf.DUMMYFUNCTION("IMPORTRANGE(""https://docs.google.com/spreadsheets/d/1zz70Lj6oBg1MOPSG6KJcsMeqBNtXMHYICRkg7kpt_d0/edit#gid=1892753874"",""Rekap UBM!$E$9"")"),3)</f>
        <v>3</v>
      </c>
      <c r="F16" s="106">
        <f ca="1">IFERROR(__xludf.DUMMYFUNCTION("IMPORTRANGE(""https://docs.google.com/spreadsheets/d/1zz70Lj6oBg1MOPSG6KJcsMeqBNtXMHYICRkg7kpt_d0/edit#gid=1892753874"",""Rekap UBM!$F$9"")"),3)</f>
        <v>3</v>
      </c>
      <c r="G16" s="105">
        <f t="shared" ca="1" si="1"/>
        <v>100</v>
      </c>
      <c r="H16" s="106">
        <f ca="1">IFERROR(__xludf.DUMMYFUNCTION("IMPORTRANGE(""https://docs.google.com/spreadsheets/d/1zz70Lj6oBg1MOPSG6KJcsMeqBNtXMHYICRkg7kpt_d0/edit#gid=1892753874"",""Rekap UBM!$H$9"")"),3)</f>
        <v>3</v>
      </c>
      <c r="I16" s="106">
        <f ca="1">IFERROR(__xludf.DUMMYFUNCTION("IMPORTRANGE(""https://docs.google.com/spreadsheets/d/1zz70Lj6oBg1MOPSG6KJcsMeqBNtXMHYICRkg7kpt_d0/edit#gid=1892753874"",""Rekap UBM!$I$9"")"),3)</f>
        <v>3</v>
      </c>
      <c r="J16" s="105">
        <f t="shared" ca="1" si="2"/>
        <v>100</v>
      </c>
    </row>
    <row r="17" spans="1:10" x14ac:dyDescent="0.2">
      <c r="A17" s="104" t="e">
        <f>#REF!</f>
        <v>#REF!</v>
      </c>
      <c r="B17" s="96">
        <f ca="1">IFERROR(__xludf.DUMMYFUNCTION("IMPORTRANGE(""https://docs.google.com/spreadsheets/d/1773f1iHRnXhbrVjAHR7zUpu3neZdvtp1a2ikB9LJu8U/edit#gid=1522333227"",""Rekap UBM!$B$9"")"),1)</f>
        <v>1</v>
      </c>
      <c r="C17" s="96">
        <f ca="1">IFERROR(__xludf.DUMMYFUNCTION("IMPORTRANGE(""https://docs.google.com/spreadsheets/d/1773f1iHRnXhbrVjAHR7zUpu3neZdvtp1a2ikB9LJu8U/edit#gid=1522333227"",""Rekap UBM!$C$9"")"),1)</f>
        <v>1</v>
      </c>
      <c r="D17" s="105">
        <f t="shared" ca="1" si="0"/>
        <v>100</v>
      </c>
      <c r="E17" s="96">
        <f ca="1">IFERROR(__xludf.DUMMYFUNCTION("IMPORTRANGE(""https://docs.google.com/spreadsheets/d/1773f1iHRnXhbrVjAHR7zUpu3neZdvtp1a2ikB9LJu8U/edit#gid=1522333227"",""Rekap UBM!$E$9"")"),13)</f>
        <v>13</v>
      </c>
      <c r="F17" s="106">
        <f ca="1">IFERROR(__xludf.DUMMYFUNCTION("IMPORTRANGE(""https://docs.google.com/spreadsheets/d/1773f1iHRnXhbrVjAHR7zUpu3neZdvtp1a2ikB9LJu8U/edit#gid=1522333227"",""Rekap UBM!$F$9"")"),13)</f>
        <v>13</v>
      </c>
      <c r="G17" s="105">
        <f t="shared" ca="1" si="1"/>
        <v>100</v>
      </c>
      <c r="H17" s="106">
        <f ca="1">IFERROR(__xludf.DUMMYFUNCTION("IMPORTRANGE(""https://docs.google.com/spreadsheets/d/1773f1iHRnXhbrVjAHR7zUpu3neZdvtp1a2ikB9LJu8U/edit#gid=1522333227"",""Rekap UBM!$H$9"")"),1)</f>
        <v>1</v>
      </c>
      <c r="I17" s="106">
        <f ca="1">IFERROR(__xludf.DUMMYFUNCTION("IMPORTRANGE(""https://docs.google.com/spreadsheets/d/1773f1iHRnXhbrVjAHR7zUpu3neZdvtp1a2ikB9LJu8U/edit#gid=1522333227"",""Rekap UBM!$I$9"")"),1)</f>
        <v>1</v>
      </c>
      <c r="J17" s="105">
        <f t="shared" ca="1" si="2"/>
        <v>100</v>
      </c>
    </row>
    <row r="18" spans="1:10" x14ac:dyDescent="0.2">
      <c r="A18" s="104" t="e">
        <f>#REF!</f>
        <v>#REF!</v>
      </c>
      <c r="B18" s="96">
        <f ca="1">IFERROR(__xludf.DUMMYFUNCTION("IMPORTRANGE(""https://docs.google.com/spreadsheets/d/10iNzN1LqaStEosZKEbqcoOm3IdodNsG31q_nR0Y6WGo/edit#gid=1522333227"",""Rekap UBM!$B$9"")"),1)</f>
        <v>1</v>
      </c>
      <c r="C18" s="96">
        <f ca="1">IFERROR(__xludf.DUMMYFUNCTION("IMPORTRANGE(""https://docs.google.com/spreadsheets/d/10iNzN1LqaStEosZKEbqcoOm3IdodNsG31q_nR0Y6WGo/edit#gid=1522333227"",""Rekap UBM!$C$9"")"),1)</f>
        <v>1</v>
      </c>
      <c r="D18" s="105">
        <f t="shared" ca="1" si="0"/>
        <v>100</v>
      </c>
      <c r="E18" s="96" t="str">
        <f ca="1">IFERROR(__xludf.DUMMYFUNCTION("IMPORTRANGE(""https://docs.google.com/spreadsheets/d/10iNzN1LqaStEosZKEbqcoOm3IdodNsG31q_nR0Y6WGo/edit#gid=1522333227"",""Rekap UBM!$E$9"")"),"")</f>
        <v/>
      </c>
      <c r="F18" s="106" t="str">
        <f ca="1">IFERROR(__xludf.DUMMYFUNCTION("IMPORTRANGE(""https://docs.google.com/spreadsheets/d/10iNzN1LqaStEosZKEbqcoOm3IdodNsG31q_nR0Y6WGo/edit#gid=1522333227"",""Rekap UBM!$F$9"")"),"")</f>
        <v/>
      </c>
      <c r="G18" s="105" t="e">
        <f t="shared" ca="1" si="1"/>
        <v>#VALUE!</v>
      </c>
      <c r="H18" s="106" t="str">
        <f ca="1">IFERROR(__xludf.DUMMYFUNCTION("IMPORTRANGE(""https://docs.google.com/spreadsheets/d/10iNzN1LqaStEosZKEbqcoOm3IdodNsG31q_nR0Y6WGo/edit#gid=1522333227"",""Rekap UBM!$H$9"")"),"")</f>
        <v/>
      </c>
      <c r="I18" s="106" t="str">
        <f ca="1">IFERROR(__xludf.DUMMYFUNCTION("IMPORTRANGE(""https://docs.google.com/spreadsheets/d/10iNzN1LqaStEosZKEbqcoOm3IdodNsG31q_nR0Y6WGo/edit#gid=1522333227"",""Rekap UBM!$I$9"")"),"")</f>
        <v/>
      </c>
      <c r="J18" s="105" t="e">
        <f t="shared" ca="1" si="2"/>
        <v>#VALUE!</v>
      </c>
    </row>
    <row r="19" spans="1:10" x14ac:dyDescent="0.2">
      <c r="A19" s="104" t="e">
        <f>#REF!</f>
        <v>#REF!</v>
      </c>
      <c r="B19" s="96">
        <f ca="1">IFERROR(__xludf.DUMMYFUNCTION("IMPORTRANGE(""https://docs.google.com/spreadsheets/d/17PsIU8VcCQeO2M4DM42K9vv32GkafaaF1LxQevQ8tAQ/edit#gid=1892753874"",""Rekap UBM!$B$9"")"),1)</f>
        <v>1</v>
      </c>
      <c r="C19" s="96">
        <f ca="1">IFERROR(__xludf.DUMMYFUNCTION("IMPORTRANGE(""https://docs.google.com/spreadsheets/d/17PsIU8VcCQeO2M4DM42K9vv32GkafaaF1LxQevQ8tAQ/edit#gid=1892753874"",""Rekap UBM!$C$9"")"),0)</f>
        <v>0</v>
      </c>
      <c r="D19" s="105">
        <f t="shared" ca="1" si="0"/>
        <v>0</v>
      </c>
      <c r="E19" s="96" t="str">
        <f ca="1">IFERROR(__xludf.DUMMYFUNCTION("IMPORTRANGE(""https://docs.google.com/spreadsheets/d/17PsIU8VcCQeO2M4DM42K9vv32GkafaaF1LxQevQ8tAQ/edit#gid=1892753874"",""Rekap UBM!$E$9"")"),"")</f>
        <v/>
      </c>
      <c r="F19" s="106" t="str">
        <f ca="1">IFERROR(__xludf.DUMMYFUNCTION("IMPORTRANGE(""https://docs.google.com/spreadsheets/d/17PsIU8VcCQeO2M4DM42K9vv32GkafaaF1LxQevQ8tAQ/edit#gid=1892753874"",""Rekap UBM!$F$9"")"),"")</f>
        <v/>
      </c>
      <c r="G19" s="105" t="e">
        <f t="shared" ca="1" si="1"/>
        <v>#VALUE!</v>
      </c>
      <c r="H19" s="106" t="str">
        <f ca="1">IFERROR(__xludf.DUMMYFUNCTION("IMPORTRANGE(""https://docs.google.com/spreadsheets/d/17PsIU8VcCQeO2M4DM42K9vv32GkafaaF1LxQevQ8tAQ/edit#gid=1892753874"",""Rekap UBM!$H$9"")"),"")</f>
        <v/>
      </c>
      <c r="I19" s="106" t="str">
        <f ca="1">IFERROR(__xludf.DUMMYFUNCTION("IMPORTRANGE(""https://docs.google.com/spreadsheets/d/17PsIU8VcCQeO2M4DM42K9vv32GkafaaF1LxQevQ8tAQ/edit#gid=1892753874"",""Rekap UBM!$I$9"")"),"")</f>
        <v/>
      </c>
      <c r="J19" s="105" t="e">
        <f t="shared" ca="1" si="2"/>
        <v>#VALUE!</v>
      </c>
    </row>
    <row r="20" spans="1:10" x14ac:dyDescent="0.2">
      <c r="A20" s="104" t="e">
        <f>#REF!</f>
        <v>#REF!</v>
      </c>
      <c r="B20" s="96">
        <f ca="1">IFERROR(__xludf.DUMMYFUNCTION("IMPORTRANGE(""https://docs.google.com/spreadsheets/d/1d0Y9C6M4-a1TT0nIK2Gc4IXnbVyxoBB3v7o1biNGAwY/edit#gid=1892753874"",""Rekap UBM!$B$9"")"),1)</f>
        <v>1</v>
      </c>
      <c r="C20" s="96">
        <f ca="1">IFERROR(__xludf.DUMMYFUNCTION("IMPORTRANGE(""https://docs.google.com/spreadsheets/d/1d0Y9C6M4-a1TT0nIK2Gc4IXnbVyxoBB3v7o1biNGAwY/edit#gid=1892753874"",""Rekap UBM!$C$9"")"),1)</f>
        <v>1</v>
      </c>
      <c r="D20" s="105">
        <f t="shared" ca="1" si="0"/>
        <v>100</v>
      </c>
      <c r="E20" s="96">
        <f ca="1">IFERROR(__xludf.DUMMYFUNCTION("IMPORTRANGE(""https://docs.google.com/spreadsheets/d/1d0Y9C6M4-a1TT0nIK2Gc4IXnbVyxoBB3v7o1biNGAwY/edit#gid=1892753874"",""Rekap UBM!$E$9"")"),6)</f>
        <v>6</v>
      </c>
      <c r="F20" s="106">
        <f ca="1">IFERROR(__xludf.DUMMYFUNCTION("IMPORTRANGE(""https://docs.google.com/spreadsheets/d/1d0Y9C6M4-a1TT0nIK2Gc4IXnbVyxoBB3v7o1biNGAwY/edit#gid=1892753874"",""Rekap UBM!$F$9"")"),0)</f>
        <v>0</v>
      </c>
      <c r="G20" s="105">
        <f t="shared" ca="1" si="1"/>
        <v>0</v>
      </c>
      <c r="H20" s="106" t="str">
        <f ca="1">IFERROR(__xludf.DUMMYFUNCTION("IMPORTRANGE(""https://docs.google.com/spreadsheets/d/1d0Y9C6M4-a1TT0nIK2Gc4IXnbVyxoBB3v7o1biNGAwY/edit#gid=1892753874"",""Rekap UBM!$H$9"")"),"")</f>
        <v/>
      </c>
      <c r="I20" s="106">
        <f ca="1">IFERROR(__xludf.DUMMYFUNCTION("IMPORTRANGE(""https://docs.google.com/spreadsheets/d/1d0Y9C6M4-a1TT0nIK2Gc4IXnbVyxoBB3v7o1biNGAwY/edit#gid=1892753874"",""Rekap UBM!$I$9"")"),0)</f>
        <v>0</v>
      </c>
      <c r="J20" s="105" t="e">
        <f t="shared" ca="1" si="2"/>
        <v>#VALUE!</v>
      </c>
    </row>
    <row r="21" spans="1:10" ht="15.75" customHeight="1" x14ac:dyDescent="0.2">
      <c r="A21" s="104" t="e">
        <f>#REF!</f>
        <v>#REF!</v>
      </c>
      <c r="B21" s="96">
        <f ca="1">IFERROR(__xludf.DUMMYFUNCTION("IMPORTRANGE(""https://docs.google.com/spreadsheets/d/1fXA1yQzUNddp7fjR2KF22o4rRJu9lP9Ja9Oi1mRbg_E/edit#gid=1892753874"",""Rekap UBM!$B$9"")"),1)</f>
        <v>1</v>
      </c>
      <c r="C21" s="96">
        <f ca="1">IFERROR(__xludf.DUMMYFUNCTION("IMPORTRANGE(""https://docs.google.com/spreadsheets/d/1fXA1yQzUNddp7fjR2KF22o4rRJu9lP9Ja9Oi1mRbg_E/edit#gid=1892753874"",""Rekap UBM!$C$9"")"),1)</f>
        <v>1</v>
      </c>
      <c r="D21" s="105">
        <f t="shared" ca="1" si="0"/>
        <v>100</v>
      </c>
      <c r="E21" s="96">
        <f ca="1">IFERROR(__xludf.DUMMYFUNCTION("IMPORTRANGE(""https://docs.google.com/spreadsheets/d/1fXA1yQzUNddp7fjR2KF22o4rRJu9lP9Ja9Oi1mRbg_E/edit#gid=1892753874"",""Rekap UBM!$E$9"")"),1)</f>
        <v>1</v>
      </c>
      <c r="F21" s="106">
        <f ca="1">IFERROR(__xludf.DUMMYFUNCTION("IMPORTRANGE(""https://docs.google.com/spreadsheets/d/1fXA1yQzUNddp7fjR2KF22o4rRJu9lP9Ja9Oi1mRbg_E/edit#gid=1892753874"",""Rekap UBM!$F$9"")"),1)</f>
        <v>1</v>
      </c>
      <c r="G21" s="105">
        <f t="shared" ca="1" si="1"/>
        <v>100</v>
      </c>
      <c r="H21" s="106" t="str">
        <f ca="1">IFERROR(__xludf.DUMMYFUNCTION("IMPORTRANGE(""https://docs.google.com/spreadsheets/d/1fXA1yQzUNddp7fjR2KF22o4rRJu9lP9Ja9Oi1mRbg_E/edit#gid=1892753874"",""Rekap UBM!$H$9"")"),"")</f>
        <v/>
      </c>
      <c r="I21" s="106" t="str">
        <f ca="1">IFERROR(__xludf.DUMMYFUNCTION("IMPORTRANGE(""https://docs.google.com/spreadsheets/d/1fXA1yQzUNddp7fjR2KF22o4rRJu9lP9Ja9Oi1mRbg_E/edit#gid=1892753874"",""Rekap UBM!$I$9"")"),"")</f>
        <v/>
      </c>
      <c r="J21" s="105" t="e">
        <f t="shared" ca="1" si="2"/>
        <v>#VALUE!</v>
      </c>
    </row>
    <row r="22" spans="1:10" ht="15.75" customHeight="1" x14ac:dyDescent="0.2">
      <c r="A22" s="104" t="e">
        <f>#REF!</f>
        <v>#REF!</v>
      </c>
      <c r="B22" s="96">
        <f ca="1">IFERROR(__xludf.DUMMYFUNCTION("IMPORTRANGE(""https://docs.google.com/spreadsheets/d/155aL1qCqCleHwMP0Y8LT5akEbK27R0RIka-lAkeoeEo/edit#gid=1892753874"",""Rekap UBM!$B$9"")"),1)</f>
        <v>1</v>
      </c>
      <c r="C22" s="96">
        <f ca="1">IFERROR(__xludf.DUMMYFUNCTION("IMPORTRANGE(""https://docs.google.com/spreadsheets/d/155aL1qCqCleHwMP0Y8LT5akEbK27R0RIka-lAkeoeEo/edit#gid=1892753874"",""Rekap UBM!$C$9"")"),1)</f>
        <v>1</v>
      </c>
      <c r="D22" s="105">
        <f t="shared" ca="1" si="0"/>
        <v>100</v>
      </c>
      <c r="E22" s="96">
        <f ca="1">IFERROR(__xludf.DUMMYFUNCTION("IMPORTRANGE(""https://docs.google.com/spreadsheets/d/155aL1qCqCleHwMP0Y8LT5akEbK27R0RIka-lAkeoeEo/edit#gid=1892753874"",""Rekap UBM!$E$9"")"),7)</f>
        <v>7</v>
      </c>
      <c r="F22" s="106">
        <f ca="1">IFERROR(__xludf.DUMMYFUNCTION("IMPORTRANGE(""https://docs.google.com/spreadsheets/d/155aL1qCqCleHwMP0Y8LT5akEbK27R0RIka-lAkeoeEo/edit#gid=1892753874"",""Rekap UBM!$F$9"")"),0)</f>
        <v>0</v>
      </c>
      <c r="G22" s="105">
        <f t="shared" ca="1" si="1"/>
        <v>0</v>
      </c>
      <c r="H22" s="106">
        <f ca="1">IFERROR(__xludf.DUMMYFUNCTION("IMPORTRANGE(""https://docs.google.com/spreadsheets/d/155aL1qCqCleHwMP0Y8LT5akEbK27R0RIka-lAkeoeEo/edit#gid=1892753874"",""Rekap UBM!$H$9"")"),2)</f>
        <v>2</v>
      </c>
      <c r="I22" s="106">
        <f ca="1">IFERROR(__xludf.DUMMYFUNCTION("IMPORTRANGE(""https://docs.google.com/spreadsheets/d/155aL1qCqCleHwMP0Y8LT5akEbK27R0RIka-lAkeoeEo/edit#gid=1892753874"",""Rekap UBM!$I$9"")"),0)</f>
        <v>0</v>
      </c>
      <c r="J22" s="105">
        <f t="shared" ca="1" si="2"/>
        <v>0</v>
      </c>
    </row>
    <row r="23" spans="1:10" ht="15.75" customHeight="1" x14ac:dyDescent="0.2">
      <c r="A23" s="104" t="e">
        <f>#REF!</f>
        <v>#REF!</v>
      </c>
      <c r="B23" s="96">
        <f ca="1">IFERROR(__xludf.DUMMYFUNCTION("IMPORTRANGE(""https://docs.google.com/spreadsheets/d/13FRR1udp0c0o6Nmp_8YHiON78PXr-L4FqQQ028JcBYY/edit#gid=1522333227"",""Rekap UBM!$B$9"")"),1)</f>
        <v>1</v>
      </c>
      <c r="C23" s="96">
        <f ca="1">IFERROR(__xludf.DUMMYFUNCTION("IMPORTRANGE(""https://docs.google.com/spreadsheets/d/13FRR1udp0c0o6Nmp_8YHiON78PXr-L4FqQQ028JcBYY/edit#gid=1522333227"",""Rekap UBM!$C$9"")"),1)</f>
        <v>1</v>
      </c>
      <c r="D23" s="105">
        <f t="shared" ca="1" si="0"/>
        <v>100</v>
      </c>
      <c r="E23" s="96">
        <f ca="1">IFERROR(__xludf.DUMMYFUNCTION("IMPORTRANGE(""https://docs.google.com/spreadsheets/d/13FRR1udp0c0o6Nmp_8YHiON78PXr-L4FqQQ028JcBYY/edit#gid=1522333227"",""Rekap UBM!$E$9"")"),0)</f>
        <v>0</v>
      </c>
      <c r="F23" s="106">
        <f ca="1">IFERROR(__xludf.DUMMYFUNCTION("IMPORTRANGE(""https://docs.google.com/spreadsheets/d/13FRR1udp0c0o6Nmp_8YHiON78PXr-L4FqQQ028JcBYY/edit#gid=1522333227"",""Rekap UBM!$F$9"")"),0)</f>
        <v>0</v>
      </c>
      <c r="G23" s="105" t="e">
        <f t="shared" ca="1" si="1"/>
        <v>#DIV/0!</v>
      </c>
      <c r="H23" s="106">
        <f ca="1">IFERROR(__xludf.DUMMYFUNCTION("IMPORTRANGE(""https://docs.google.com/spreadsheets/d/13FRR1udp0c0o6Nmp_8YHiON78PXr-L4FqQQ028JcBYY/edit#gid=1522333227"",""Rekap UBM!$H$9"")"),0)</f>
        <v>0</v>
      </c>
      <c r="I23" s="106">
        <f ca="1">IFERROR(__xludf.DUMMYFUNCTION("IMPORTRANGE(""https://docs.google.com/spreadsheets/d/13FRR1udp0c0o6Nmp_8YHiON78PXr-L4FqQQ028JcBYY/edit#gid=1522333227"",""Rekap UBM!$I$9"")"),0)</f>
        <v>0</v>
      </c>
      <c r="J23" s="105" t="e">
        <f t="shared" ca="1" si="2"/>
        <v>#DIV/0!</v>
      </c>
    </row>
    <row r="24" spans="1:10" ht="15.75" customHeight="1" x14ac:dyDescent="0.2">
      <c r="A24" s="104" t="e">
        <f>#REF!</f>
        <v>#REF!</v>
      </c>
      <c r="B24" s="96">
        <f ca="1">IFERROR(__xludf.DUMMYFUNCTION("IMPORTRANGE(""https://docs.google.com/spreadsheets/d/1PVwe4VvYfj1Vj424c9kO9TcQogsBM6TpXMbFve9togc/edit#gid=1522333227"",""Rekap UBM!$B$9"")"),1)</f>
        <v>1</v>
      </c>
      <c r="C24" s="96">
        <f ca="1">IFERROR(__xludf.DUMMYFUNCTION("IMPORTRANGE(""https://docs.google.com/spreadsheets/d/1PVwe4VvYfj1Vj424c9kO9TcQogsBM6TpXMbFve9togc/edit#gid=1522333227"",""Rekap UBM!$C$9"")"),1)</f>
        <v>1</v>
      </c>
      <c r="D24" s="105">
        <f t="shared" ca="1" si="0"/>
        <v>100</v>
      </c>
      <c r="E24" s="96">
        <f ca="1">IFERROR(__xludf.DUMMYFUNCTION("IMPORTRANGE(""https://docs.google.com/spreadsheets/d/1PVwe4VvYfj1Vj424c9kO9TcQogsBM6TpXMbFve9togc/edit#gid=1522333227"",""Rekap UBM!$E$9"")"),3)</f>
        <v>3</v>
      </c>
      <c r="F24" s="106">
        <f ca="1">IFERROR(__xludf.DUMMYFUNCTION("IMPORTRANGE(""https://docs.google.com/spreadsheets/d/1PVwe4VvYfj1Vj424c9kO9TcQogsBM6TpXMbFve9togc/edit#gid=1522333227"",""Rekap UBM!$F$9"")"),0)</f>
        <v>0</v>
      </c>
      <c r="G24" s="105">
        <f t="shared" ca="1" si="1"/>
        <v>0</v>
      </c>
      <c r="H24" s="106">
        <f ca="1">IFERROR(__xludf.DUMMYFUNCTION("IMPORTRANGE(""https://docs.google.com/spreadsheets/d/1PVwe4VvYfj1Vj424c9kO9TcQogsBM6TpXMbFve9togc/edit#gid=1522333227"",""Rekap UBM!$H$9"")"),0)</f>
        <v>0</v>
      </c>
      <c r="I24" s="106">
        <f ca="1">IFERROR(__xludf.DUMMYFUNCTION("IMPORTRANGE(""https://docs.google.com/spreadsheets/d/1PVwe4VvYfj1Vj424c9kO9TcQogsBM6TpXMbFve9togc/edit#gid=1522333227"",""Rekap UBM!$I$9"")"),0)</f>
        <v>0</v>
      </c>
      <c r="J24" s="105" t="e">
        <f t="shared" ca="1" si="2"/>
        <v>#DIV/0!</v>
      </c>
    </row>
    <row r="25" spans="1:10" ht="15.75" customHeight="1" x14ac:dyDescent="0.2">
      <c r="A25" s="104" t="e">
        <f>#REF!</f>
        <v>#REF!</v>
      </c>
      <c r="B25" s="96">
        <f ca="1">IFERROR(__xludf.DUMMYFUNCTION("IMPORTRANGE(""https://docs.google.com/spreadsheets/d/15JUTNcWxWGx3Ha8qvwbxgnbDbT4v7N3vZYvqPZ68_Xg/edit#gid=1892753874"",""Rekap UBM!$B$9"")"),1)</f>
        <v>1</v>
      </c>
      <c r="C25" s="96">
        <f ca="1">IFERROR(__xludf.DUMMYFUNCTION("IMPORTRANGE(""https://docs.google.com/spreadsheets/d/15JUTNcWxWGx3Ha8qvwbxgnbDbT4v7N3vZYvqPZ68_Xg/edit#gid=1892753874"",""Rekap UBM!$C$9"")"),1)</f>
        <v>1</v>
      </c>
      <c r="D25" s="105">
        <f t="shared" ca="1" si="0"/>
        <v>100</v>
      </c>
      <c r="E25" s="96" t="str">
        <f ca="1">IFERROR(__xludf.DUMMYFUNCTION("IMPORTRANGE(""https://docs.google.com/spreadsheets/d/15JUTNcWxWGx3Ha8qvwbxgnbDbT4v7N3vZYvqPZ68_Xg/edit#gid=1892753874"",""Rekap UBM!$E$9"")"),"")</f>
        <v/>
      </c>
      <c r="F25" s="106" t="str">
        <f ca="1">IFERROR(__xludf.DUMMYFUNCTION("IMPORTRANGE(""https://docs.google.com/spreadsheets/d/15JUTNcWxWGx3Ha8qvwbxgnbDbT4v7N3vZYvqPZ68_Xg/edit#gid=1892753874"",""Rekap UBM!$F$9"")"),"")</f>
        <v/>
      </c>
      <c r="G25" s="105" t="e">
        <f t="shared" ca="1" si="1"/>
        <v>#VALUE!</v>
      </c>
      <c r="H25" s="106" t="str">
        <f ca="1">IFERROR(__xludf.DUMMYFUNCTION("IMPORTRANGE(""https://docs.google.com/spreadsheets/d/15JUTNcWxWGx3Ha8qvwbxgnbDbT4v7N3vZYvqPZ68_Xg/edit#gid=1892753874"",""Rekap UBM!$H$9"")"),"")</f>
        <v/>
      </c>
      <c r="I25" s="106" t="str">
        <f ca="1">IFERROR(__xludf.DUMMYFUNCTION("IMPORTRANGE(""https://docs.google.com/spreadsheets/d/15JUTNcWxWGx3Ha8qvwbxgnbDbT4v7N3vZYvqPZ68_Xg/edit#gid=1892753874"",""Rekap UBM!$I$9"")"),"")</f>
        <v/>
      </c>
      <c r="J25" s="105" t="e">
        <f t="shared" ca="1" si="2"/>
        <v>#VALUE!</v>
      </c>
    </row>
    <row r="26" spans="1:10" ht="15.75" customHeight="1" x14ac:dyDescent="0.15"/>
    <row r="27" spans="1:10" ht="15.75" customHeight="1" x14ac:dyDescent="0.2">
      <c r="B27" s="107" t="s">
        <v>66</v>
      </c>
      <c r="C27" s="3"/>
      <c r="D27" s="171" t="s">
        <v>67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Ht</vt:lpstr>
      <vt:lpstr>HT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2025-01-17T09:59:54Z</dcterms:created>
  <dcterms:modified xsi:type="dcterms:W3CDTF">2025-01-07T07:50:21Z</dcterms:modified>
</cp:coreProperties>
</file>