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 E L L\Downloads\"/>
    </mc:Choice>
  </mc:AlternateContent>
  <xr:revisionPtr revIDLastSave="0" documentId="8_{4B6CA2C6-15AE-452D-A3AF-957ED9D13801}" xr6:coauthVersionLast="47" xr6:coauthVersionMax="47" xr10:uidLastSave="{00000000-0000-0000-0000-000000000000}"/>
  <bookViews>
    <workbookView xWindow="-108" yWindow="-108" windowWidth="23256" windowHeight="12456" xr2:uid="{B5D5172B-6A05-4C1D-828C-DC0D3B8130C7}"/>
  </bookViews>
  <sheets>
    <sheet name="SP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0" i="1" l="1"/>
  <c r="H20" i="1"/>
  <c r="F20" i="1" s="1"/>
  <c r="G20" i="1" s="1"/>
  <c r="AW20" i="1" s="1"/>
  <c r="J19" i="1"/>
  <c r="I19" i="1"/>
  <c r="H19" i="1"/>
  <c r="G19" i="1"/>
  <c r="AW19" i="1" s="1"/>
  <c r="J18" i="1"/>
  <c r="I18" i="1"/>
  <c r="H18" i="1"/>
  <c r="G18" i="1"/>
  <c r="AW18" i="1" s="1"/>
  <c r="I17" i="1"/>
  <c r="H17" i="1"/>
  <c r="G17" i="1"/>
  <c r="J17" i="1" s="1"/>
  <c r="H16" i="1"/>
  <c r="J16" i="1" s="1"/>
  <c r="G16" i="1"/>
  <c r="AW16" i="1" s="1"/>
  <c r="H15" i="1"/>
  <c r="J15" i="1" s="1"/>
  <c r="G15" i="1"/>
  <c r="AW15" i="1" s="1"/>
  <c r="H14" i="1"/>
  <c r="J14" i="1" s="1"/>
  <c r="G14" i="1"/>
  <c r="AW14" i="1" s="1"/>
  <c r="H13" i="1"/>
  <c r="J13" i="1" s="1"/>
  <c r="G13" i="1"/>
  <c r="AW13" i="1" s="1"/>
  <c r="H12" i="1"/>
  <c r="I12" i="1" s="1"/>
  <c r="G12" i="1"/>
  <c r="AW12" i="1" s="1"/>
  <c r="J11" i="1"/>
  <c r="I11" i="1"/>
  <c r="H11" i="1"/>
  <c r="G11" i="1"/>
  <c r="AW11" i="1" s="1"/>
  <c r="J10" i="1"/>
  <c r="I10" i="1"/>
  <c r="H10" i="1"/>
  <c r="G10" i="1"/>
  <c r="AW10" i="1" s="1"/>
  <c r="H9" i="1"/>
  <c r="I9" i="1" s="1"/>
  <c r="G9" i="1"/>
  <c r="J9" i="1" s="1"/>
  <c r="K8" i="1" l="1"/>
  <c r="L8" i="1" s="1"/>
  <c r="Y10" i="1"/>
  <c r="W10" i="1"/>
  <c r="U10" i="1"/>
  <c r="AI10" i="1"/>
  <c r="S10" i="1"/>
  <c r="AG10" i="1"/>
  <c r="Q10" i="1"/>
  <c r="AE10" i="1"/>
  <c r="O10" i="1"/>
  <c r="AC10" i="1"/>
  <c r="M10" i="1"/>
  <c r="AA10" i="1"/>
  <c r="U12" i="1"/>
  <c r="AI12" i="1"/>
  <c r="S12" i="1"/>
  <c r="Y12" i="1"/>
  <c r="AG12" i="1"/>
  <c r="Q12" i="1"/>
  <c r="AE12" i="1"/>
  <c r="O12" i="1"/>
  <c r="AC12" i="1"/>
  <c r="M12" i="1"/>
  <c r="AA12" i="1"/>
  <c r="W12" i="1"/>
  <c r="AC16" i="1"/>
  <c r="M16" i="1"/>
  <c r="AA16" i="1"/>
  <c r="AG16" i="1"/>
  <c r="Q16" i="1"/>
  <c r="O16" i="1"/>
  <c r="Y16" i="1"/>
  <c r="W16" i="1"/>
  <c r="U16" i="1"/>
  <c r="AI16" i="1"/>
  <c r="S16" i="1"/>
  <c r="AE16" i="1"/>
  <c r="W19" i="1"/>
  <c r="U19" i="1"/>
  <c r="AA19" i="1"/>
  <c r="AI19" i="1"/>
  <c r="S19" i="1"/>
  <c r="AG19" i="1"/>
  <c r="Q19" i="1"/>
  <c r="AE19" i="1"/>
  <c r="O19" i="1"/>
  <c r="Y19" i="1"/>
  <c r="AC19" i="1"/>
  <c r="M19" i="1"/>
  <c r="AI13" i="1"/>
  <c r="S13" i="1"/>
  <c r="AG13" i="1"/>
  <c r="Q13" i="1"/>
  <c r="W13" i="1"/>
  <c r="AE13" i="1"/>
  <c r="O13" i="1"/>
  <c r="AC13" i="1"/>
  <c r="M13" i="1"/>
  <c r="AA13" i="1"/>
  <c r="Y13" i="1"/>
  <c r="U13" i="1"/>
  <c r="AE15" i="1"/>
  <c r="O15" i="1"/>
  <c r="AC15" i="1"/>
  <c r="M15" i="1"/>
  <c r="S15" i="1"/>
  <c r="Q15" i="1"/>
  <c r="AA15" i="1"/>
  <c r="Y15" i="1"/>
  <c r="W15" i="1"/>
  <c r="AI15" i="1"/>
  <c r="U15" i="1"/>
  <c r="AG15" i="1"/>
  <c r="W11" i="1"/>
  <c r="U11" i="1"/>
  <c r="AI11" i="1"/>
  <c r="S11" i="1"/>
  <c r="AG11" i="1"/>
  <c r="Q11" i="1"/>
  <c r="AE11" i="1"/>
  <c r="O11" i="1"/>
  <c r="AC11" i="1"/>
  <c r="M11" i="1"/>
  <c r="AA11" i="1"/>
  <c r="Y11" i="1"/>
  <c r="AG14" i="1"/>
  <c r="Q14" i="1"/>
  <c r="AE14" i="1"/>
  <c r="O14" i="1"/>
  <c r="AC14" i="1"/>
  <c r="M14" i="1"/>
  <c r="AA14" i="1"/>
  <c r="Y14" i="1"/>
  <c r="U14" i="1"/>
  <c r="AI14" i="1"/>
  <c r="W14" i="1"/>
  <c r="S14" i="1"/>
  <c r="Y18" i="1"/>
  <c r="W18" i="1"/>
  <c r="AC18" i="1"/>
  <c r="M18" i="1"/>
  <c r="U18" i="1"/>
  <c r="AI18" i="1"/>
  <c r="S18" i="1"/>
  <c r="AG18" i="1"/>
  <c r="Q18" i="1"/>
  <c r="AE18" i="1"/>
  <c r="O18" i="1"/>
  <c r="AA18" i="1"/>
  <c r="W20" i="1"/>
  <c r="U20" i="1"/>
  <c r="AI20" i="1"/>
  <c r="S20" i="1"/>
  <c r="AG20" i="1"/>
  <c r="Q20" i="1"/>
  <c r="AE20" i="1"/>
  <c r="O20" i="1"/>
  <c r="AC20" i="1"/>
  <c r="M20" i="1"/>
  <c r="AA20" i="1"/>
  <c r="Y20" i="1"/>
  <c r="J12" i="1"/>
  <c r="I13" i="1"/>
  <c r="I14" i="1"/>
  <c r="AW9" i="1"/>
  <c r="I15" i="1"/>
  <c r="AW17" i="1"/>
  <c r="I16" i="1"/>
  <c r="AA17" i="1" l="1"/>
  <c r="Y17" i="1"/>
  <c r="O17" i="1"/>
  <c r="AC17" i="1"/>
  <c r="M17" i="1"/>
  <c r="W17" i="1"/>
  <c r="U17" i="1"/>
  <c r="AI17" i="1"/>
  <c r="S17" i="1"/>
  <c r="AE17" i="1"/>
  <c r="AG17" i="1"/>
  <c r="Q17" i="1"/>
  <c r="AA9" i="1"/>
  <c r="Y9" i="1"/>
  <c r="O9" i="1"/>
  <c r="AC9" i="1"/>
  <c r="M9" i="1"/>
  <c r="W9" i="1"/>
  <c r="U9" i="1"/>
  <c r="AI9" i="1"/>
  <c r="S9" i="1"/>
  <c r="AG9" i="1"/>
  <c r="Q9" i="1"/>
  <c r="AE9" i="1"/>
</calcChain>
</file>

<file path=xl/sharedStrings.xml><?xml version="1.0" encoding="utf-8"?>
<sst xmlns="http://schemas.openxmlformats.org/spreadsheetml/2006/main" count="142" uniqueCount="116">
  <si>
    <t>F</t>
  </si>
  <si>
    <t>Instrumen Penghitungan Kinerja SPM</t>
  </si>
  <si>
    <t>No</t>
  </si>
  <si>
    <t>Pelayanan Kesehatan/ Program/Variabel/Sub Variabel Program</t>
  </si>
  <si>
    <t>Target Tahun 2024 (dalam %)</t>
  </si>
  <si>
    <t xml:space="preserve">Satuan sasaran </t>
  </si>
  <si>
    <t xml:space="preserve">Total Sasaran </t>
  </si>
  <si>
    <t xml:space="preserve">Target Sasaran       </t>
  </si>
  <si>
    <t xml:space="preserve">Pencapaian  (dalam satuan sasaran) </t>
  </si>
  <si>
    <t>%Cakupan Riil</t>
  </si>
  <si>
    <t xml:space="preserve">% Kinerja Puskesmas </t>
  </si>
  <si>
    <t>Capaian Kegiatan / Program</t>
  </si>
  <si>
    <t>Ketercapaian  Target Tahun n</t>
  </si>
  <si>
    <t>MASALAH</t>
  </si>
  <si>
    <t>Analisa  Akar Penyebab Masalah</t>
  </si>
  <si>
    <t>Rencana Tindak Lanjut</t>
  </si>
  <si>
    <t>Cara Penghitungan</t>
  </si>
  <si>
    <t>Sub Variabel</t>
  </si>
  <si>
    <t>Variabel</t>
  </si>
  <si>
    <t xml:space="preserve">Program </t>
  </si>
  <si>
    <t>Jan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</si>
  <si>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</si>
  <si>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</si>
  <si>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</si>
  <si>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</si>
  <si>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</si>
  <si>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</si>
  <si>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</si>
  <si>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</si>
  <si>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</si>
  <si>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</si>
  <si>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</si>
  <si>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(1)</t>
  </si>
  <si>
    <t>(2)</t>
  </si>
  <si>
    <t>(3)</t>
  </si>
  <si>
    <t>(4)</t>
  </si>
  <si>
    <t>(5)</t>
  </si>
  <si>
    <t>(6)</t>
  </si>
  <si>
    <t>(7)</t>
  </si>
  <si>
    <t>(8)</t>
  </si>
  <si>
    <t>(10)</t>
  </si>
  <si>
    <t>(11)</t>
  </si>
  <si>
    <t>(13)</t>
  </si>
  <si>
    <t>(9)</t>
  </si>
  <si>
    <t>(12)</t>
  </si>
  <si>
    <t>(14)</t>
  </si>
  <si>
    <t>(15)</t>
  </si>
  <si>
    <t>(16)</t>
  </si>
  <si>
    <t>(17)</t>
  </si>
  <si>
    <t>(18)</t>
  </si>
  <si>
    <t>(19)</t>
  </si>
  <si>
    <t>(20)</t>
  </si>
  <si>
    <t>(22)</t>
  </si>
  <si>
    <t>(23)</t>
  </si>
  <si>
    <t>(24)</t>
  </si>
  <si>
    <t>TARGET</t>
  </si>
  <si>
    <t>MANUSIA</t>
  </si>
  <si>
    <t>ALAT/ SARANA</t>
  </si>
  <si>
    <t>METODE/ CARA</t>
  </si>
  <si>
    <t>MATERIAL/ BAHAN</t>
  </si>
  <si>
    <t>PENGUKURAN</t>
  </si>
  <si>
    <t>LINGKUNGAN</t>
  </si>
  <si>
    <t>STANDART PELAYANAN MINIMAL</t>
  </si>
  <si>
    <t>1.</t>
  </si>
  <si>
    <t>Pelayanan Kesehatan  ibu hamil sesuai standar</t>
  </si>
  <si>
    <t xml:space="preserve">ibu hamil </t>
  </si>
  <si>
    <t>2.</t>
  </si>
  <si>
    <t>Pelayanan Kesehatan  ibu bersalin sesuai standar</t>
  </si>
  <si>
    <t>ibu bersalin</t>
  </si>
  <si>
    <t>Pelayanan Kesehatan  bayi baru lahir 0-28 hari sesuai standar</t>
  </si>
  <si>
    <t xml:space="preserve">bayi baru lahir </t>
  </si>
  <si>
    <t>Pelayanan Kesehatan balita 0-59 bulan sesuai standar</t>
  </si>
  <si>
    <t>balita 0-59 bulan</t>
  </si>
  <si>
    <t>Pelayanan Kesehatan pada usia pendidikan dasar  sesuai standar</t>
  </si>
  <si>
    <t>usia pendidikan dasar</t>
  </si>
  <si>
    <t>Pelayanan Kesehatan usia produktif  sesuai standar</t>
  </si>
  <si>
    <t xml:space="preserve">orang </t>
  </si>
  <si>
    <t>Pelayanan Kesehatan  usia lanjut  sesuai standar</t>
  </si>
  <si>
    <t>Pelayanan Kesehatan penderita hipertensi  sesuai standar</t>
  </si>
  <si>
    <t>Pelayanan Kesehatan penderita diabetes melitus  sesuai standar</t>
  </si>
  <si>
    <t>pelayanan kesehatan orang dengan gangguan jiwa berat  sesuai standar</t>
  </si>
  <si>
    <t>pelayanan kesehatan orang terduga tuberkulosis  sesuai standar</t>
  </si>
  <si>
    <t>Pelayanan kesehatan orang dengan resiko terinfeksi virus yang melemahkan daya tahan tubuh manusia (Human Immunodifiency Virus)  sesuai standar</t>
  </si>
  <si>
    <t>-</t>
  </si>
  <si>
    <t>Orang</t>
  </si>
  <si>
    <t xml:space="preserve">Interpretasi rata2  kinerja program UKP: </t>
  </si>
  <si>
    <t>+53</t>
  </si>
  <si>
    <t>+60</t>
  </si>
  <si>
    <t xml:space="preserve">1. Baik   bila nilai rata-rata </t>
  </si>
  <si>
    <t xml:space="preserve">2. Cukup bila nilai rata-rata </t>
  </si>
  <si>
    <t xml:space="preserve"> 81 - 90 % </t>
  </si>
  <si>
    <t xml:space="preserve">3. Rendah bila nilai rata-rata </t>
  </si>
  <si>
    <t>≤ 80%</t>
  </si>
  <si>
    <t>data laporan yang diterima perbulan</t>
  </si>
  <si>
    <t>data di siha 2025</t>
  </si>
  <si>
    <t>Kolom ke</t>
  </si>
  <si>
    <t>Keterangan:</t>
  </si>
  <si>
    <r>
      <rPr>
        <b/>
        <sz val="12"/>
        <color rgb="FF000000"/>
        <rFont val="Times New Roman"/>
      </rPr>
      <t>Upaya Pelayanan Kesehatan</t>
    </r>
    <r>
      <rPr>
        <sz val="12"/>
        <color rgb="FF000000"/>
        <rFont val="Times New Roman"/>
      </rPr>
      <t>:  UKM esensial, UKM pengembangan, UKP  (Upaya Pelayanan kesehatan yang dilakukan di Puskesmas )</t>
    </r>
  </si>
  <si>
    <r>
      <rPr>
        <b/>
        <sz val="12"/>
        <color rgb="FF000000"/>
        <rFont val="Times New Roman"/>
      </rPr>
      <t>Program</t>
    </r>
    <r>
      <rPr>
        <sz val="12"/>
        <color rgb="FF000000"/>
        <rFont val="Times New Roman"/>
      </rPr>
      <t xml:space="preserve"> : bagian Upaya Pelayanan Kesehatan, misalnya UKM esensial terdiri dari 5 Program ( Promosi Kesehatan, Kesehatan Lingkungan, KIA-KB dll)</t>
    </r>
  </si>
  <si>
    <r>
      <rPr>
        <b/>
        <sz val="12"/>
        <color rgb="FF000000"/>
        <rFont val="Times New Roman"/>
      </rPr>
      <t>Variabel</t>
    </r>
    <r>
      <rPr>
        <sz val="12"/>
        <color rgb="FF000000"/>
        <rFont val="Times New Roman"/>
      </rPr>
      <t xml:space="preserve"> : bagian dari Program , contoh variabel Promosi Kesehatan adalah tatanan sehat, intervensi/penyuluhan, pengembangan UKBM dll</t>
    </r>
  </si>
  <si>
    <r>
      <rPr>
        <b/>
        <sz val="12"/>
        <color rgb="FF000000"/>
        <rFont val="Times New Roman"/>
      </rPr>
      <t>Subvariabel:</t>
    </r>
    <r>
      <rPr>
        <sz val="12"/>
        <color rgb="FF000000"/>
        <rFont val="Times New Roman"/>
      </rPr>
      <t xml:space="preserve"> bagian dari variabel, contoh: subvariabel Tatanan sehat adalah rumah tangga sehat yang memenuhi  10 indikator PHBS, Institusi Pendidikan yang memenuhi 7-8 indikator PHBS dst</t>
    </r>
  </si>
  <si>
    <r>
      <rPr>
        <b/>
        <sz val="12"/>
        <color rgb="FF000000"/>
        <rFont val="Times New Roman"/>
      </rPr>
      <t xml:space="preserve">Target tahun 2022 </t>
    </r>
    <r>
      <rPr>
        <sz val="12"/>
        <color rgb="FF000000"/>
        <rFont val="Times New Roman"/>
      </rPr>
      <t>( dalam %) atau tahun berjalan</t>
    </r>
  </si>
  <si>
    <r>
      <rPr>
        <b/>
        <sz val="12"/>
        <color rgb="FF000000"/>
        <rFont val="Times New Roman"/>
      </rPr>
      <t>Satuan sasaran</t>
    </r>
    <r>
      <rPr>
        <sz val="12"/>
        <color rgb="FF000000"/>
        <rFont val="Times New Roman"/>
      </rPr>
      <t>: satuan kegiatan program, misal orang, balita, rumah tangga dll</t>
    </r>
  </si>
  <si>
    <r>
      <rPr>
        <b/>
        <sz val="12"/>
        <color rgb="FF000000"/>
        <rFont val="Times New Roman"/>
      </rPr>
      <t>Total Sasaran</t>
    </r>
    <r>
      <rPr>
        <sz val="12"/>
        <color rgb="FF000000"/>
        <rFont val="Times New Roman"/>
      </rPr>
      <t xml:space="preserve">: sasaran target keseluruhan ( 100%), jumlah populasi/area di wilayah kerja </t>
    </r>
  </si>
  <si>
    <r>
      <rPr>
        <b/>
        <sz val="12"/>
        <color rgb="FF000000"/>
        <rFont val="Times New Roman"/>
      </rPr>
      <t>Target Sasaran</t>
    </r>
    <r>
      <rPr>
        <sz val="12"/>
        <color rgb="FF000000"/>
        <rFont val="Times New Roman"/>
      </rPr>
      <t xml:space="preserve">  = kolom 3 ( Target tahun 2022) dikali kolom 5 (total sasaran), jml sasaran/area yg akan diberi pelayanan oleh Puskesmas</t>
    </r>
  </si>
  <si>
    <r>
      <rPr>
        <b/>
        <sz val="12"/>
        <color rgb="FF000000"/>
        <rFont val="Times New Roman"/>
      </rPr>
      <t>Pencapaian:</t>
    </r>
    <r>
      <rPr>
        <sz val="12"/>
        <color rgb="FF000000"/>
        <rFont val="Times New Roman"/>
      </rPr>
      <t xml:space="preserve"> hasil masing kegiatan Puskesmas (dalam satuan sasaran )</t>
    </r>
  </si>
  <si>
    <r>
      <rPr>
        <b/>
        <sz val="12"/>
        <color rgb="FF000000"/>
        <rFont val="Times New Roman"/>
      </rPr>
      <t>% cakupan riil</t>
    </r>
    <r>
      <rPr>
        <sz val="12"/>
        <color rgb="FF000000"/>
        <rFont val="Times New Roman"/>
      </rPr>
      <t>= kolom 7  ( pencapaian) dibagi kolom 5 ( total sasaran) dikali 100%; cakupan sesungguhnya dari tiap program, dibandingkan dengan total sasaran.</t>
    </r>
  </si>
  <si>
    <t>9-11</t>
  </si>
  <si>
    <r>
      <rPr>
        <b/>
        <sz val="12"/>
        <color rgb="FF000000"/>
        <rFont val="Times New Roman"/>
      </rPr>
      <t>% Kinerja Puskesmas</t>
    </r>
    <r>
      <rPr>
        <sz val="12"/>
        <color rgb="FF000000"/>
        <rFont val="Times New Roman"/>
      </rPr>
      <t>= pencapaian kinerja Puskesmas dibandingkan Target Sasaran, penilaian ketercapaian target sasaran</t>
    </r>
  </si>
  <si>
    <r>
      <rPr>
        <b/>
        <sz val="12"/>
        <color rgb="FF000000"/>
        <rFont val="Times New Roman"/>
      </rPr>
      <t>%  Kinerja Sub Variabel</t>
    </r>
    <r>
      <rPr>
        <sz val="12"/>
        <color rgb="FF000000"/>
        <rFont val="Times New Roman"/>
      </rPr>
      <t>/Variabel/Program Puskesmas= Pencapaian  ( kolom 7) dibagi Target sasaran ( kolom 6) dikali 100%</t>
    </r>
  </si>
  <si>
    <r>
      <rPr>
        <b/>
        <sz val="12"/>
        <color rgb="FF000000"/>
        <rFont val="Times New Roman"/>
      </rPr>
      <t>% kinerja variabel Puskesmas</t>
    </r>
    <r>
      <rPr>
        <sz val="12"/>
        <color rgb="FF000000"/>
        <rFont val="Times New Roman"/>
      </rPr>
      <t>=  penjumlahan % kinerja subvariabel ( kolom 9) dibagi sejumlah subvariabel</t>
    </r>
  </si>
  <si>
    <t>Catatan: Bagi program yang tidak mempunyai subvariabel, maka bisa langsung mengisi % kinerja variabel dan % kinerja rata- rata program</t>
  </si>
  <si>
    <r>
      <rPr>
        <b/>
        <sz val="12"/>
        <color rgb="FF000000"/>
        <rFont val="Times New Roman"/>
      </rPr>
      <t>% kinerja rata2 program</t>
    </r>
    <r>
      <rPr>
        <sz val="12"/>
        <color rgb="FF000000"/>
        <rFont val="Times New Roman"/>
      </rPr>
      <t>= penjumlahan % kinerja variabel  ( kolom 10) dibagi sejumlah variabel</t>
    </r>
  </si>
  <si>
    <r>
      <rPr>
        <b/>
        <sz val="12"/>
        <color theme="1"/>
        <rFont val="Times New Roman"/>
      </rPr>
      <t>Ketercapaian target</t>
    </r>
    <r>
      <rPr>
        <sz val="12"/>
        <color theme="1"/>
        <rFont val="Times New Roman"/>
      </rPr>
      <t xml:space="preserve"> tahun 2022 : membandingkan % target tahun 2022 ( kolom 3) dengan % capaian riil ( kolom 8)</t>
    </r>
  </si>
  <si>
    <r>
      <rPr>
        <b/>
        <sz val="12"/>
        <color rgb="FF000000"/>
        <rFont val="Times New Roman"/>
      </rPr>
      <t>Analisa Akar Penyebab Masalah</t>
    </r>
    <r>
      <rPr>
        <sz val="12"/>
        <color rgb="FF000000"/>
        <rFont val="Times New Roman"/>
      </rPr>
      <t>: akar masalah terkecil penyebab ketidak tercapaian target</t>
    </r>
  </si>
  <si>
    <r>
      <rPr>
        <b/>
        <sz val="12"/>
        <color rgb="FF000000"/>
        <rFont val="Times New Roman"/>
      </rPr>
      <t>Rencana Tindak lanjut</t>
    </r>
    <r>
      <rPr>
        <sz val="12"/>
        <color rgb="FF000000"/>
        <rFont val="Times New Roman"/>
      </rPr>
      <t>: berhubungan dengan analisa akar penyebab masalah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</si>
</sst>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2"/>
      <color theme="1"/>
      <name val="Tahoma"/>
    </font>
    <font>
      <sz val="11"/>
      <name val="Calibri"/>
    </font>
    <font>
      <sz val="10"/>
      <color theme="1"/>
      <name val="Times New Roman"/>
    </font>
    <font>
      <sz val="12"/>
      <color rgb="FF000000"/>
      <name val="Times New Roman"/>
    </font>
    <font>
      <sz val="12"/>
      <color rgb="FF000000"/>
      <name val="Tahoma"/>
    </font>
    <font>
      <sz val="11"/>
      <color theme="1"/>
      <name val="Tahoma"/>
    </font>
    <font>
      <sz val="14"/>
      <color theme="1"/>
      <name val="Times New Roman"/>
    </font>
    <font>
      <b/>
      <sz val="14"/>
      <color theme="1"/>
      <name val="Times New Roman"/>
    </font>
    <font>
      <b/>
      <sz val="12"/>
      <color theme="1"/>
      <name val="Tahoma"/>
    </font>
    <font>
      <sz val="12"/>
      <color theme="1"/>
      <name val="&quot;Times New Roman&quot;"/>
    </font>
    <font>
      <b/>
      <sz val="11"/>
      <color theme="1"/>
      <name val="Tahoma"/>
    </font>
    <font>
      <b/>
      <sz val="12"/>
      <color rgb="FF000000"/>
      <name val="Tahoma"/>
    </font>
    <font>
      <sz val="10"/>
      <color theme="1"/>
      <name val="Calibri"/>
    </font>
    <font>
      <sz val="11"/>
      <color theme="1"/>
      <name val="Calibri"/>
    </font>
    <font>
      <sz val="14"/>
      <color theme="1"/>
      <name val="&quot;Times New Roman&quot;"/>
    </font>
    <font>
      <sz val="12"/>
      <color theme="1"/>
      <name val="Calibri"/>
    </font>
    <font>
      <sz val="13"/>
      <color theme="1"/>
      <name val="&quot;Times New Roman&quot;"/>
    </font>
    <font>
      <b/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D99594"/>
        <bgColor rgb="FFD99594"/>
      </patternFill>
    </fill>
    <fill>
      <patternFill patternType="solid">
        <fgColor rgb="FFC2D69B"/>
        <bgColor rgb="FFC2D69B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2" fillId="0" borderId="11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1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2" borderId="11" xfId="0" applyFont="1" applyFill="1" applyBorder="1"/>
    <xf numFmtId="164" fontId="2" fillId="0" borderId="1" xfId="0" applyNumberFormat="1" applyFont="1" applyBorder="1" applyAlignment="1">
      <alignment vertical="top"/>
    </xf>
    <xf numFmtId="0" fontId="9" fillId="3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2" fontId="11" fillId="3" borderId="11" xfId="0" applyNumberFormat="1" applyFont="1" applyFill="1" applyBorder="1" applyAlignment="1">
      <alignment horizontal="center" vertical="center"/>
    </xf>
    <xf numFmtId="2" fontId="12" fillId="4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/>
    <xf numFmtId="0" fontId="5" fillId="3" borderId="11" xfId="0" applyFont="1" applyFill="1" applyBorder="1" applyAlignment="1">
      <alignment horizontal="center" vertical="center" wrapText="1"/>
    </xf>
    <xf numFmtId="0" fontId="10" fillId="0" borderId="11" xfId="0" applyFont="1" applyBorder="1"/>
    <xf numFmtId="16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0" fillId="0" borderId="7" xfId="0" applyFont="1" applyBorder="1"/>
    <xf numFmtId="0" fontId="5" fillId="0" borderId="5" xfId="0" applyFont="1" applyBorder="1" applyAlignment="1">
      <alignment horizontal="left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2" fontId="11" fillId="2" borderId="11" xfId="0" applyNumberFormat="1" applyFont="1" applyFill="1" applyBorder="1" applyAlignment="1">
      <alignment horizontal="center" vertical="top"/>
    </xf>
    <xf numFmtId="164" fontId="11" fillId="2" borderId="11" xfId="0" applyNumberFormat="1" applyFont="1" applyFill="1" applyBorder="1" applyAlignment="1">
      <alignment horizontal="center" vertical="top"/>
    </xf>
    <xf numFmtId="1" fontId="15" fillId="3" borderId="11" xfId="0" applyNumberFormat="1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1" fontId="9" fillId="5" borderId="11" xfId="0" applyNumberFormat="1" applyFont="1" applyFill="1" applyBorder="1" applyAlignment="1">
      <alignment horizontal="center" vertical="center" wrapText="1"/>
    </xf>
    <xf numFmtId="1" fontId="10" fillId="5" borderId="1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" fillId="0" borderId="0" xfId="0" applyFont="1"/>
    <xf numFmtId="0" fontId="14" fillId="5" borderId="8" xfId="0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 wrapText="1"/>
    </xf>
    <xf numFmtId="0" fontId="18" fillId="0" borderId="11" xfId="0" applyFont="1" applyBorder="1"/>
    <xf numFmtId="164" fontId="11" fillId="3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top"/>
    </xf>
    <xf numFmtId="0" fontId="10" fillId="0" borderId="5" xfId="0" applyFont="1" applyBorder="1"/>
    <xf numFmtId="0" fontId="2" fillId="0" borderId="11" xfId="0" applyFont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center" vertical="top" wrapText="1"/>
    </xf>
    <xf numFmtId="0" fontId="14" fillId="5" borderId="8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center"/>
    </xf>
    <xf numFmtId="1" fontId="19" fillId="5" borderId="8" xfId="0" applyNumberFormat="1" applyFont="1" applyFill="1" applyBorder="1" applyAlignment="1">
      <alignment horizontal="center" vertical="center"/>
    </xf>
    <xf numFmtId="1" fontId="18" fillId="5" borderId="8" xfId="0" applyNumberFormat="1" applyFont="1" applyFill="1" applyBorder="1" applyAlignment="1">
      <alignment horizontal="center" vertical="center"/>
    </xf>
    <xf numFmtId="1" fontId="20" fillId="5" borderId="8" xfId="0" applyNumberFormat="1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readingOrder="1"/>
    </xf>
    <xf numFmtId="164" fontId="2" fillId="2" borderId="5" xfId="0" applyNumberFormat="1" applyFont="1" applyFill="1" applyBorder="1" applyAlignment="1">
      <alignment horizontal="center" vertical="top"/>
    </xf>
    <xf numFmtId="0" fontId="18" fillId="0" borderId="11" xfId="0" applyFont="1" applyBorder="1" applyAlignment="1">
      <alignment wrapText="1"/>
    </xf>
    <xf numFmtId="1" fontId="16" fillId="5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top" wrapText="1"/>
    </xf>
    <xf numFmtId="2" fontId="2" fillId="5" borderId="8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top"/>
    </xf>
    <xf numFmtId="0" fontId="18" fillId="0" borderId="11" xfId="0" applyFont="1" applyBorder="1" applyAlignment="1">
      <alignment vertical="center" wrapText="1"/>
    </xf>
    <xf numFmtId="0" fontId="2" fillId="0" borderId="0" xfId="0" applyFont="1"/>
    <xf numFmtId="9" fontId="5" fillId="0" borderId="11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vertical="top"/>
    </xf>
    <xf numFmtId="0" fontId="8" fillId="0" borderId="0" xfId="0" applyFont="1" applyAlignment="1">
      <alignment horizontal="left" vertic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1" fillId="0" borderId="0" xfId="0" quotePrefix="1" applyFont="1"/>
    <xf numFmtId="0" fontId="8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9" fontId="2" fillId="0" borderId="1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9" fontId="2" fillId="0" borderId="4" xfId="0" applyNumberFormat="1" applyFont="1" applyBorder="1" applyAlignment="1">
      <alignment horizontal="center" wrapText="1"/>
    </xf>
    <xf numFmtId="10" fontId="1" fillId="0" borderId="0" xfId="0" applyNumberFormat="1" applyFont="1"/>
    <xf numFmtId="0" fontId="8" fillId="0" borderId="0" xfId="0" applyFont="1" applyAlignment="1">
      <alignment horizontal="left" vertical="center" wrapText="1"/>
    </xf>
    <xf numFmtId="9" fontId="2" fillId="0" borderId="0" xfId="0" applyNumberFormat="1" applyFont="1" applyAlignment="1">
      <alignment horizontal="center" wrapText="1"/>
    </xf>
    <xf numFmtId="0" fontId="2" fillId="0" borderId="10" xfId="0" applyFont="1" applyBorder="1" applyAlignment="1">
      <alignment wrapText="1"/>
    </xf>
    <xf numFmtId="0" fontId="8" fillId="0" borderId="9" xfId="0" applyFont="1" applyBorder="1" applyAlignment="1">
      <alignment horizontal="left" vertical="center"/>
    </xf>
    <xf numFmtId="0" fontId="2" fillId="0" borderId="12" xfId="0" applyFont="1" applyBorder="1"/>
    <xf numFmtId="0" fontId="2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0" fillId="0" borderId="0" xfId="0"/>
    <xf numFmtId="0" fontId="8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6" fontId="2" fillId="0" borderId="11" xfId="0" quotePrefix="1" applyNumberFormat="1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2" fillId="0" borderId="11" xfId="0" applyFont="1" applyBorder="1"/>
    <xf numFmtId="0" fontId="2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M%20ESENSIAL%20&amp;%20PERK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M ESENSIAL &amp; PERK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27DD-C659-4C35-808C-5FA2BD37C5E5}">
  <sheetPr>
    <tabColor rgb="FF00B0F0"/>
  </sheetPr>
  <dimension ref="A1:AW1000"/>
  <sheetViews>
    <sheetView tabSelected="1" workbookViewId="0">
      <pane ySplit="9" topLeftCell="A10" activePane="bottomLeft" state="frozen"/>
      <selection pane="bottomLeft" activeCell="B11" sqref="B11:C11"/>
    </sheetView>
  </sheetViews>
  <sheetFormatPr defaultColWidth="14.44140625" defaultRowHeight="15" customHeight="1"/>
  <cols>
    <col min="1" max="1" width="5.33203125" customWidth="1"/>
    <col min="2" max="2" width="9.33203125" customWidth="1"/>
    <col min="3" max="3" width="30.6640625" customWidth="1"/>
    <col min="4" max="4" width="21.44140625" customWidth="1"/>
    <col min="5" max="5" width="13.44140625" customWidth="1"/>
    <col min="6" max="6" width="10.44140625" customWidth="1"/>
    <col min="7" max="7" width="10" customWidth="1"/>
    <col min="8" max="8" width="14.109375" customWidth="1"/>
    <col min="9" max="9" width="13.6640625" customWidth="1"/>
    <col min="10" max="10" width="10.6640625" customWidth="1"/>
    <col min="11" max="11" width="11" customWidth="1"/>
    <col min="12" max="12" width="10.88671875" customWidth="1"/>
    <col min="13" max="36" width="12.6640625" customWidth="1"/>
    <col min="37" max="38" width="17.88671875" customWidth="1"/>
    <col min="39" max="44" width="18.88671875" customWidth="1"/>
    <col min="45" max="45" width="40.33203125" customWidth="1"/>
    <col min="46" max="46" width="5.109375" customWidth="1"/>
    <col min="47" max="47" width="47.5546875" customWidth="1"/>
    <col min="48" max="49" width="8.6640625" customWidth="1"/>
  </cols>
  <sheetData>
    <row r="1" spans="1:49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9" ht="15.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9" ht="11.25" customHeight="1">
      <c r="A3" s="3"/>
      <c r="B3" s="3"/>
      <c r="C3" s="3"/>
      <c r="D3" s="3"/>
      <c r="E3" s="3"/>
      <c r="F3" s="4"/>
      <c r="G3" s="4"/>
      <c r="H3" s="4"/>
      <c r="I3" s="3"/>
      <c r="J3" s="3"/>
      <c r="K3" s="3"/>
      <c r="L3" s="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Q3" s="5"/>
      <c r="AR3" s="5"/>
      <c r="AS3" s="5"/>
    </row>
    <row r="4" spans="1:49" ht="24.75" customHeight="1">
      <c r="A4" s="6" t="s">
        <v>2</v>
      </c>
      <c r="B4" s="7" t="s">
        <v>3</v>
      </c>
      <c r="C4" s="8"/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7" t="s">
        <v>10</v>
      </c>
      <c r="K4" s="10"/>
      <c r="L4" s="8"/>
      <c r="M4" s="11" t="s">
        <v>11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 t="s">
        <v>12</v>
      </c>
      <c r="AL4" s="14" t="s">
        <v>13</v>
      </c>
      <c r="AM4" s="15" t="s">
        <v>14</v>
      </c>
      <c r="AN4" s="10"/>
      <c r="AO4" s="10"/>
      <c r="AP4" s="10"/>
      <c r="AQ4" s="10"/>
      <c r="AR4" s="8"/>
      <c r="AS4" s="16" t="s">
        <v>15</v>
      </c>
      <c r="AU4" s="6" t="s">
        <v>16</v>
      </c>
    </row>
    <row r="5" spans="1:49" ht="32.25" customHeight="1">
      <c r="A5" s="17"/>
      <c r="B5" s="18"/>
      <c r="C5" s="19"/>
      <c r="D5" s="17"/>
      <c r="E5" s="17"/>
      <c r="F5" s="17"/>
      <c r="G5" s="17"/>
      <c r="H5" s="17"/>
      <c r="I5" s="17"/>
      <c r="J5" s="20" t="s">
        <v>17</v>
      </c>
      <c r="K5" s="20" t="s">
        <v>18</v>
      </c>
      <c r="L5" s="20" t="s">
        <v>19</v>
      </c>
      <c r="M5" s="11" t="s">
        <v>20</v>
      </c>
      <c r="N5" s="13"/>
      <c r="O5" s="11" t="s">
        <v>21</v>
      </c>
      <c r="P5" s="13"/>
      <c r="Q5" s="11" t="s">
        <v>22</v>
      </c>
      <c r="R5" s="13"/>
      <c r="S5" s="11" t="s">
        <v>23</v>
      </c>
      <c r="T5" s="13"/>
      <c r="U5" s="11" t="s">
        <v>24</v>
      </c>
      <c r="V5" s="13"/>
      <c r="W5" s="11" t="s">
        <v>25</v>
      </c>
      <c r="X5" s="13"/>
      <c r="Y5" s="11" t="s">
        <v>26</v>
      </c>
      <c r="Z5" s="13"/>
      <c r="AA5" s="11" t="s">
        <v>27</v>
      </c>
      <c r="AB5" s="13"/>
      <c r="AC5" s="11" t="s">
        <v>28</v>
      </c>
      <c r="AD5" s="13"/>
      <c r="AE5" s="11" t="s">
        <v>29</v>
      </c>
      <c r="AF5" s="13"/>
      <c r="AG5" s="11" t="s">
        <v>30</v>
      </c>
      <c r="AH5" s="13"/>
      <c r="AI5" s="11" t="s">
        <v>31</v>
      </c>
      <c r="AJ5" s="13"/>
      <c r="AK5" s="17"/>
      <c r="AL5" s="17"/>
      <c r="AM5" s="18"/>
      <c r="AN5" s="21"/>
      <c r="AO5" s="21"/>
      <c r="AP5" s="21"/>
      <c r="AQ5" s="21"/>
      <c r="AR5" s="19"/>
      <c r="AS5" s="17"/>
      <c r="AU5" s="17"/>
    </row>
    <row r="6" spans="1:49" ht="20.25" customHeight="1">
      <c r="A6" s="22" t="s">
        <v>32</v>
      </c>
      <c r="B6" s="23" t="s">
        <v>33</v>
      </c>
      <c r="C6" s="13"/>
      <c r="D6" s="24" t="s">
        <v>34</v>
      </c>
      <c r="E6" s="24" t="s">
        <v>35</v>
      </c>
      <c r="F6" s="24" t="s">
        <v>36</v>
      </c>
      <c r="G6" s="24" t="s">
        <v>37</v>
      </c>
      <c r="H6" s="24" t="s">
        <v>38</v>
      </c>
      <c r="I6" s="24" t="s">
        <v>39</v>
      </c>
      <c r="J6" s="25" t="s">
        <v>40</v>
      </c>
      <c r="K6" s="25" t="s">
        <v>41</v>
      </c>
      <c r="L6" s="26" t="s">
        <v>42</v>
      </c>
      <c r="M6" s="27" t="s">
        <v>43</v>
      </c>
      <c r="N6" s="13"/>
      <c r="O6" s="27" t="s">
        <v>40</v>
      </c>
      <c r="P6" s="13"/>
      <c r="Q6" s="27" t="s">
        <v>41</v>
      </c>
      <c r="R6" s="13"/>
      <c r="S6" s="27" t="s">
        <v>44</v>
      </c>
      <c r="T6" s="13"/>
      <c r="U6" s="27" t="s">
        <v>42</v>
      </c>
      <c r="V6" s="13"/>
      <c r="W6" s="27" t="s">
        <v>45</v>
      </c>
      <c r="X6" s="13"/>
      <c r="Y6" s="27" t="s">
        <v>46</v>
      </c>
      <c r="Z6" s="13"/>
      <c r="AA6" s="27" t="s">
        <v>47</v>
      </c>
      <c r="AB6" s="13"/>
      <c r="AC6" s="27" t="s">
        <v>48</v>
      </c>
      <c r="AD6" s="13"/>
      <c r="AE6" s="27" t="s">
        <v>49</v>
      </c>
      <c r="AF6" s="13"/>
      <c r="AG6" s="27" t="s">
        <v>50</v>
      </c>
      <c r="AH6" s="13"/>
      <c r="AI6" s="27" t="s">
        <v>51</v>
      </c>
      <c r="AJ6" s="13"/>
      <c r="AK6" s="28" t="s">
        <v>52</v>
      </c>
      <c r="AL6" s="29"/>
      <c r="AM6" s="30" t="s">
        <v>53</v>
      </c>
      <c r="AN6" s="10"/>
      <c r="AO6" s="10"/>
      <c r="AP6" s="10"/>
      <c r="AQ6" s="10"/>
      <c r="AR6" s="8"/>
      <c r="AS6" s="28" t="s">
        <v>54</v>
      </c>
      <c r="AU6" s="31"/>
    </row>
    <row r="7" spans="1:49" ht="21" customHeight="1">
      <c r="A7" s="32"/>
      <c r="B7" s="12"/>
      <c r="C7" s="13"/>
      <c r="D7" s="33"/>
      <c r="E7" s="34"/>
      <c r="F7" s="35"/>
      <c r="G7" s="35"/>
      <c r="H7" s="35"/>
      <c r="I7" s="36"/>
      <c r="J7" s="37"/>
      <c r="K7" s="37"/>
      <c r="L7" s="38"/>
      <c r="M7" s="39" t="s">
        <v>55</v>
      </c>
      <c r="N7" s="40"/>
      <c r="O7" s="39" t="s">
        <v>55</v>
      </c>
      <c r="P7" s="40"/>
      <c r="Q7" s="39" t="s">
        <v>55</v>
      </c>
      <c r="R7" s="40"/>
      <c r="S7" s="39" t="s">
        <v>55</v>
      </c>
      <c r="T7" s="40"/>
      <c r="U7" s="39" t="s">
        <v>55</v>
      </c>
      <c r="V7" s="40"/>
      <c r="W7" s="39" t="s">
        <v>55</v>
      </c>
      <c r="X7" s="40"/>
      <c r="Y7" s="39" t="s">
        <v>55</v>
      </c>
      <c r="Z7" s="40"/>
      <c r="AA7" s="39" t="s">
        <v>55</v>
      </c>
      <c r="AB7" s="40"/>
      <c r="AC7" s="39" t="s">
        <v>55</v>
      </c>
      <c r="AD7" s="40"/>
      <c r="AE7" s="39" t="s">
        <v>55</v>
      </c>
      <c r="AF7" s="40"/>
      <c r="AG7" s="39" t="s">
        <v>55</v>
      </c>
      <c r="AH7" s="40"/>
      <c r="AI7" s="39" t="s">
        <v>55</v>
      </c>
      <c r="AJ7" s="40"/>
      <c r="AK7" s="41"/>
      <c r="AL7" s="41"/>
      <c r="AM7" s="42" t="s">
        <v>56</v>
      </c>
      <c r="AN7" s="43" t="s">
        <v>57</v>
      </c>
      <c r="AO7" s="43" t="s">
        <v>58</v>
      </c>
      <c r="AP7" s="43" t="s">
        <v>59</v>
      </c>
      <c r="AQ7" s="43" t="s">
        <v>60</v>
      </c>
      <c r="AR7" s="44" t="s">
        <v>61</v>
      </c>
      <c r="AS7" s="45"/>
      <c r="AU7" s="31"/>
    </row>
    <row r="8" spans="1:49" ht="26.25" customHeight="1">
      <c r="A8" s="46" t="s">
        <v>62</v>
      </c>
      <c r="B8" s="12"/>
      <c r="C8" s="13"/>
      <c r="D8" s="47"/>
      <c r="E8" s="48"/>
      <c r="F8" s="48"/>
      <c r="G8" s="48"/>
      <c r="H8" s="48"/>
      <c r="I8" s="49"/>
      <c r="J8" s="37"/>
      <c r="K8" s="50">
        <f>AVERAGE(J9:J20)</f>
        <v>99.930669173019581</v>
      </c>
      <c r="L8" s="51">
        <f>K8</f>
        <v>99.930669173019581</v>
      </c>
      <c r="M8" s="52"/>
      <c r="N8" s="40"/>
      <c r="O8" s="53"/>
      <c r="P8" s="40"/>
      <c r="Q8" s="53"/>
      <c r="R8" s="40"/>
      <c r="S8" s="53"/>
      <c r="T8" s="40"/>
      <c r="U8" s="53"/>
      <c r="V8" s="40"/>
      <c r="W8" s="53"/>
      <c r="X8" s="40"/>
      <c r="Y8" s="53"/>
      <c r="Z8" s="40"/>
      <c r="AA8" s="53"/>
      <c r="AB8" s="40"/>
      <c r="AC8" s="53"/>
      <c r="AD8" s="40"/>
      <c r="AE8" s="53"/>
      <c r="AF8" s="40"/>
      <c r="AG8" s="53"/>
      <c r="AH8" s="54"/>
      <c r="AI8" s="52"/>
      <c r="AJ8" s="54"/>
      <c r="AK8" s="41"/>
      <c r="AL8" s="41"/>
      <c r="AM8" s="55"/>
      <c r="AN8" s="56"/>
      <c r="AO8" s="56"/>
      <c r="AP8" s="56"/>
      <c r="AQ8" s="56"/>
      <c r="AR8" s="57"/>
      <c r="AS8" s="58"/>
    </row>
    <row r="9" spans="1:49" ht="45.75" customHeight="1">
      <c r="A9" s="34" t="s">
        <v>63</v>
      </c>
      <c r="B9" s="59" t="s">
        <v>64</v>
      </c>
      <c r="C9" s="13"/>
      <c r="D9" s="60">
        <v>1</v>
      </c>
      <c r="E9" s="61" t="s">
        <v>65</v>
      </c>
      <c r="F9" s="62">
        <v>555</v>
      </c>
      <c r="G9" s="63">
        <f>$F$9*$D$9</f>
        <v>555</v>
      </c>
      <c r="H9" s="64">
        <f>SUM($N$9,$P$9,$R$9,$T$9,$V$9,$X$9,$Z$9,$AB$9,$AD$9,$AF$9,$AH$9,$AJ$9)</f>
        <v>559</v>
      </c>
      <c r="I9" s="65">
        <f>$H$9/$F$9*100</f>
        <v>100.72072072072072</v>
      </c>
      <c r="J9" s="66">
        <f>IF($H$9/$G$9*100&gt;=100,100,IF($H$9/$G$9*100&lt;100,$H$9/$G$9*100))</f>
        <v>100</v>
      </c>
      <c r="K9" s="67"/>
      <c r="L9" s="68"/>
      <c r="M9" s="69">
        <f>$AW$9*1</f>
        <v>46.25</v>
      </c>
      <c r="N9" s="70">
        <v>31</v>
      </c>
      <c r="O9" s="71">
        <f>$AW$9*2</f>
        <v>92.5</v>
      </c>
      <c r="P9" s="70">
        <v>69</v>
      </c>
      <c r="Q9" s="71">
        <f t="shared" ref="Q9:Q20" si="0">AW9*3</f>
        <v>138.75</v>
      </c>
      <c r="R9" s="72">
        <v>40</v>
      </c>
      <c r="S9" s="71">
        <f t="shared" ref="S9:S20" si="1">AW9*4</f>
        <v>185</v>
      </c>
      <c r="T9" s="72">
        <v>42</v>
      </c>
      <c r="U9" s="71">
        <f>$AW$9*5</f>
        <v>231.25</v>
      </c>
      <c r="V9" s="72">
        <v>43</v>
      </c>
      <c r="W9" s="71">
        <f t="shared" ref="W9:W20" si="2">AW9*6</f>
        <v>277.5</v>
      </c>
      <c r="X9" s="72">
        <v>32</v>
      </c>
      <c r="Y9" s="71">
        <f t="shared" ref="Y9:Y20" si="3">AW9*7</f>
        <v>323.75</v>
      </c>
      <c r="Z9" s="72">
        <v>54</v>
      </c>
      <c r="AA9" s="71">
        <f t="shared" ref="AA9:AA20" si="4">AW9*8</f>
        <v>370</v>
      </c>
      <c r="AB9" s="72">
        <v>55</v>
      </c>
      <c r="AC9" s="71">
        <f t="shared" ref="AC9:AC20" si="5">AW9*9</f>
        <v>416.25</v>
      </c>
      <c r="AD9" s="72">
        <v>52</v>
      </c>
      <c r="AE9" s="71">
        <f t="shared" ref="AE9:AE20" si="6">AW9*10</f>
        <v>462.5</v>
      </c>
      <c r="AF9" s="72">
        <v>55</v>
      </c>
      <c r="AG9" s="71">
        <f t="shared" ref="AG9:AG20" si="7">AW9*11</f>
        <v>508.75</v>
      </c>
      <c r="AH9" s="73">
        <v>46</v>
      </c>
      <c r="AI9" s="69">
        <f t="shared" ref="AI9:AI20" si="8">AW9*12</f>
        <v>555</v>
      </c>
      <c r="AJ9" s="73">
        <v>40</v>
      </c>
      <c r="AK9" s="74"/>
      <c r="AL9" s="74"/>
      <c r="AM9" s="75"/>
      <c r="AN9" s="76"/>
      <c r="AO9" s="76"/>
      <c r="AP9" s="76"/>
      <c r="AQ9" s="77"/>
      <c r="AR9" s="77"/>
      <c r="AS9" s="78"/>
      <c r="AU9" s="31"/>
      <c r="AW9" s="79">
        <f t="shared" ref="AW9:AW20" si="9">G9/12</f>
        <v>46.25</v>
      </c>
    </row>
    <row r="10" spans="1:49" ht="47.25" customHeight="1">
      <c r="A10" s="34" t="s">
        <v>66</v>
      </c>
      <c r="B10" s="59" t="s">
        <v>67</v>
      </c>
      <c r="C10" s="13"/>
      <c r="D10" s="60">
        <v>1</v>
      </c>
      <c r="E10" s="61" t="s">
        <v>68</v>
      </c>
      <c r="F10" s="80">
        <v>551</v>
      </c>
      <c r="G10" s="81">
        <f>$F$10*$D$10</f>
        <v>551</v>
      </c>
      <c r="H10" s="64">
        <f>SUM($N$10,$P$10,$R$10,$T$10,$V$10,$X$10,$Z$10,$AB$10,$AD$10,$AF$10,$AH$10,$AJ$10)</f>
        <v>551</v>
      </c>
      <c r="I10" s="65">
        <f>$H$10/$F$10*100</f>
        <v>100</v>
      </c>
      <c r="J10" s="66">
        <f>IF($H$10/$G$10*100&gt;=100,100,IF($H$10/$G$10*100&lt;100,$H$10/$G$10*100))</f>
        <v>100</v>
      </c>
      <c r="K10" s="68"/>
      <c r="L10" s="68"/>
      <c r="M10" s="69">
        <f>$AW$10*1</f>
        <v>45.916666666666664</v>
      </c>
      <c r="N10" s="82">
        <v>40</v>
      </c>
      <c r="O10" s="71">
        <f>$AW$10*2</f>
        <v>91.833333333333329</v>
      </c>
      <c r="P10" s="82">
        <v>36</v>
      </c>
      <c r="Q10" s="71">
        <f t="shared" si="0"/>
        <v>137.75</v>
      </c>
      <c r="R10" s="72">
        <v>31</v>
      </c>
      <c r="S10" s="71">
        <f t="shared" si="1"/>
        <v>183.66666666666666</v>
      </c>
      <c r="T10" s="72">
        <v>33</v>
      </c>
      <c r="U10" s="71">
        <f t="shared" ref="U10:U20" si="10">AW10*5</f>
        <v>229.58333333333331</v>
      </c>
      <c r="V10" s="72">
        <v>46</v>
      </c>
      <c r="W10" s="71">
        <f t="shared" si="2"/>
        <v>275.5</v>
      </c>
      <c r="X10" s="72">
        <v>45</v>
      </c>
      <c r="Y10" s="71">
        <f t="shared" si="3"/>
        <v>321.41666666666663</v>
      </c>
      <c r="Z10" s="72">
        <v>95</v>
      </c>
      <c r="AA10" s="71">
        <f t="shared" si="4"/>
        <v>367.33333333333331</v>
      </c>
      <c r="AB10" s="72">
        <v>42</v>
      </c>
      <c r="AC10" s="71">
        <f t="shared" si="5"/>
        <v>413.25</v>
      </c>
      <c r="AD10" s="72">
        <v>45</v>
      </c>
      <c r="AE10" s="71">
        <f t="shared" si="6"/>
        <v>459.16666666666663</v>
      </c>
      <c r="AF10" s="72">
        <v>41</v>
      </c>
      <c r="AG10" s="71">
        <f t="shared" si="7"/>
        <v>505.08333333333331</v>
      </c>
      <c r="AH10" s="73">
        <v>45</v>
      </c>
      <c r="AI10" s="69">
        <f t="shared" si="8"/>
        <v>551</v>
      </c>
      <c r="AJ10" s="73">
        <v>52</v>
      </c>
      <c r="AK10" s="74"/>
      <c r="AL10" s="74"/>
      <c r="AM10" s="83"/>
      <c r="AN10" s="83"/>
      <c r="AO10" s="83"/>
      <c r="AP10" s="83"/>
      <c r="AQ10" s="77"/>
      <c r="AR10" s="77"/>
      <c r="AS10" s="58"/>
      <c r="AU10" s="31"/>
      <c r="AW10" s="79">
        <f t="shared" si="9"/>
        <v>45.916666666666664</v>
      </c>
    </row>
    <row r="11" spans="1:49" ht="43.5" customHeight="1">
      <c r="A11" s="34">
        <v>3</v>
      </c>
      <c r="B11" s="59" t="s">
        <v>69</v>
      </c>
      <c r="C11" s="13"/>
      <c r="D11" s="60">
        <v>1</v>
      </c>
      <c r="E11" s="61" t="s">
        <v>70</v>
      </c>
      <c r="F11" s="80">
        <v>529</v>
      </c>
      <c r="G11" s="81">
        <f>$D$11*$F$11</f>
        <v>529</v>
      </c>
      <c r="H11" s="64">
        <f>SUM($N$11,$P$11,$R$11,$T$11,$V$11,$X$11,$Z$11,$AB$11,$AD$11,$AF$11,$AH$11,$AJ$11)</f>
        <v>544</v>
      </c>
      <c r="I11" s="65">
        <f>$H$11/$F$11*100</f>
        <v>102.83553875236295</v>
      </c>
      <c r="J11" s="84">
        <f>IF($H$11/$G$11*100&gt;=100,100,IF($H$11/$G$11*100&lt;100,$H$11/$G$11*100))</f>
        <v>100</v>
      </c>
      <c r="K11" s="85"/>
      <c r="L11" s="85"/>
      <c r="M11" s="69">
        <f>$AW$11*1</f>
        <v>44.083333333333336</v>
      </c>
      <c r="N11" s="82">
        <v>38</v>
      </c>
      <c r="O11" s="71">
        <f t="shared" ref="O11:O20" si="11">AW11*2</f>
        <v>88.166666666666671</v>
      </c>
      <c r="P11" s="82">
        <v>36</v>
      </c>
      <c r="Q11" s="71">
        <f t="shared" si="0"/>
        <v>132.25</v>
      </c>
      <c r="R11" s="72">
        <v>30</v>
      </c>
      <c r="S11" s="71">
        <f t="shared" si="1"/>
        <v>176.33333333333334</v>
      </c>
      <c r="T11" s="72">
        <v>33</v>
      </c>
      <c r="U11" s="71">
        <f t="shared" si="10"/>
        <v>220.41666666666669</v>
      </c>
      <c r="V11" s="72">
        <v>46</v>
      </c>
      <c r="W11" s="71">
        <f t="shared" si="2"/>
        <v>264.5</v>
      </c>
      <c r="X11" s="72">
        <v>45</v>
      </c>
      <c r="Y11" s="71">
        <f t="shared" si="3"/>
        <v>308.58333333333337</v>
      </c>
      <c r="Z11" s="72">
        <v>95</v>
      </c>
      <c r="AA11" s="71">
        <f t="shared" si="4"/>
        <v>352.66666666666669</v>
      </c>
      <c r="AB11" s="72">
        <v>43</v>
      </c>
      <c r="AC11" s="71">
        <f t="shared" si="5"/>
        <v>396.75</v>
      </c>
      <c r="AD11" s="72">
        <v>43</v>
      </c>
      <c r="AE11" s="71">
        <f t="shared" si="6"/>
        <v>440.83333333333337</v>
      </c>
      <c r="AF11" s="72">
        <v>39</v>
      </c>
      <c r="AG11" s="71">
        <f t="shared" si="7"/>
        <v>484.91666666666669</v>
      </c>
      <c r="AH11" s="73">
        <v>45</v>
      </c>
      <c r="AI11" s="69">
        <f t="shared" si="8"/>
        <v>529</v>
      </c>
      <c r="AJ11" s="73">
        <v>51</v>
      </c>
      <c r="AK11" s="86"/>
      <c r="AL11" s="86"/>
      <c r="AM11" s="83"/>
      <c r="AN11" s="83"/>
      <c r="AO11" s="83"/>
      <c r="AP11" s="83"/>
      <c r="AQ11" s="54"/>
      <c r="AR11" s="54"/>
      <c r="AS11" s="58"/>
      <c r="AU11" s="87"/>
      <c r="AW11" s="79">
        <f t="shared" si="9"/>
        <v>44.083333333333336</v>
      </c>
    </row>
    <row r="12" spans="1:49" ht="44.25" customHeight="1">
      <c r="A12" s="34">
        <v>4</v>
      </c>
      <c r="B12" s="59" t="s">
        <v>71</v>
      </c>
      <c r="C12" s="13"/>
      <c r="D12" s="60">
        <v>1</v>
      </c>
      <c r="E12" s="40" t="s">
        <v>72</v>
      </c>
      <c r="F12" s="80">
        <v>2086</v>
      </c>
      <c r="G12" s="81">
        <f>$D$12*$F$12</f>
        <v>2086</v>
      </c>
      <c r="H12" s="64">
        <f>SUM($N$12,$P$12,$R$12,$T$12,$V$12,$X$12,$Z$12,$AB$12,$AD$12,$AF$12,$AH$12,$AJ$12)</f>
        <v>2086</v>
      </c>
      <c r="I12" s="65">
        <f>$H$12/$F$12*100</f>
        <v>100</v>
      </c>
      <c r="J12" s="84">
        <f>IF($H$12/$G$12*100&gt;=100,100,IF($H$12/$G$12*100&lt;100,$H$12/$G$12*100))</f>
        <v>100</v>
      </c>
      <c r="K12" s="88"/>
      <c r="L12" s="88"/>
      <c r="M12" s="69">
        <f>$AW$12*1</f>
        <v>173.83333333333334</v>
      </c>
      <c r="N12" s="82">
        <v>145</v>
      </c>
      <c r="O12" s="71">
        <f t="shared" si="11"/>
        <v>347.66666666666669</v>
      </c>
      <c r="P12" s="82">
        <v>145</v>
      </c>
      <c r="Q12" s="71">
        <f t="shared" si="0"/>
        <v>521.5</v>
      </c>
      <c r="R12" s="72">
        <v>156</v>
      </c>
      <c r="S12" s="71">
        <f t="shared" si="1"/>
        <v>695.33333333333337</v>
      </c>
      <c r="T12" s="72">
        <v>188</v>
      </c>
      <c r="U12" s="71">
        <f t="shared" si="10"/>
        <v>869.16666666666674</v>
      </c>
      <c r="V12" s="72">
        <v>204</v>
      </c>
      <c r="W12" s="71">
        <f t="shared" si="2"/>
        <v>1043</v>
      </c>
      <c r="X12" s="72">
        <v>140</v>
      </c>
      <c r="Y12" s="71">
        <f t="shared" si="3"/>
        <v>1216.8333333333335</v>
      </c>
      <c r="Z12" s="72">
        <v>175</v>
      </c>
      <c r="AA12" s="71">
        <f t="shared" si="4"/>
        <v>1390.6666666666667</v>
      </c>
      <c r="AB12" s="72">
        <v>151</v>
      </c>
      <c r="AC12" s="71">
        <f t="shared" si="5"/>
        <v>1564.5</v>
      </c>
      <c r="AD12" s="72">
        <v>168</v>
      </c>
      <c r="AE12" s="71">
        <f t="shared" si="6"/>
        <v>1738.3333333333335</v>
      </c>
      <c r="AF12" s="72">
        <v>178</v>
      </c>
      <c r="AG12" s="71">
        <f t="shared" si="7"/>
        <v>1912.1666666666667</v>
      </c>
      <c r="AH12" s="73">
        <v>196</v>
      </c>
      <c r="AI12" s="69">
        <f t="shared" si="8"/>
        <v>2086</v>
      </c>
      <c r="AJ12" s="73">
        <v>240</v>
      </c>
      <c r="AK12" s="54"/>
      <c r="AL12" s="54"/>
      <c r="AM12" s="83"/>
      <c r="AN12" s="83"/>
      <c r="AO12" s="83"/>
      <c r="AP12" s="83"/>
      <c r="AQ12" s="54"/>
      <c r="AR12" s="54"/>
      <c r="AS12" s="54"/>
      <c r="AU12" s="31"/>
      <c r="AW12" s="79">
        <f t="shared" si="9"/>
        <v>173.83333333333334</v>
      </c>
    </row>
    <row r="13" spans="1:49" ht="40.5" customHeight="1">
      <c r="A13" s="34">
        <v>5</v>
      </c>
      <c r="B13" s="59" t="s">
        <v>73</v>
      </c>
      <c r="C13" s="13"/>
      <c r="D13" s="60">
        <v>1</v>
      </c>
      <c r="E13" s="40" t="s">
        <v>74</v>
      </c>
      <c r="F13" s="89">
        <v>6869</v>
      </c>
      <c r="G13" s="81">
        <f>$D$13*F13</f>
        <v>6869</v>
      </c>
      <c r="H13" s="64">
        <f>SUM($N$13,$P$13,$R$13,$T$13,$V$13,$X$13,$Z$13,$AB$13,$AD$13,$AF$13,$AH$13,$AJ$13)</f>
        <v>7133</v>
      </c>
      <c r="I13" s="65">
        <f>$H$13/$F$13*100</f>
        <v>103.84335420002913</v>
      </c>
      <c r="J13" s="84">
        <f>IF($H$13/$G$13*100&gt;=100,100,IF($H$13/$G$13*100&lt;100,$H$13/$G$13*100))</f>
        <v>100</v>
      </c>
      <c r="K13" s="90"/>
      <c r="L13" s="90"/>
      <c r="M13" s="69">
        <f>$AW$13*1</f>
        <v>572.41666666666663</v>
      </c>
      <c r="N13" s="82">
        <v>0</v>
      </c>
      <c r="O13" s="71">
        <f t="shared" si="11"/>
        <v>1144.8333333333333</v>
      </c>
      <c r="P13" s="82">
        <v>1292</v>
      </c>
      <c r="Q13" s="71">
        <f t="shared" si="0"/>
        <v>1717.25</v>
      </c>
      <c r="R13" s="72">
        <v>3755</v>
      </c>
      <c r="S13" s="71">
        <f t="shared" si="1"/>
        <v>2289.6666666666665</v>
      </c>
      <c r="T13" s="72">
        <v>1971</v>
      </c>
      <c r="U13" s="71">
        <f t="shared" si="10"/>
        <v>2862.083333333333</v>
      </c>
      <c r="V13" s="72">
        <v>112</v>
      </c>
      <c r="W13" s="71">
        <f t="shared" si="2"/>
        <v>3434.5</v>
      </c>
      <c r="X13" s="72">
        <v>3</v>
      </c>
      <c r="Y13" s="71">
        <f t="shared" si="3"/>
        <v>4006.9166666666665</v>
      </c>
      <c r="Z13" s="72">
        <v>0</v>
      </c>
      <c r="AA13" s="71">
        <f t="shared" si="4"/>
        <v>4579.333333333333</v>
      </c>
      <c r="AB13" s="72">
        <v>0</v>
      </c>
      <c r="AC13" s="71">
        <f t="shared" si="5"/>
        <v>5151.75</v>
      </c>
      <c r="AD13" s="72">
        <v>0</v>
      </c>
      <c r="AE13" s="71">
        <f t="shared" si="6"/>
        <v>5724.1666666666661</v>
      </c>
      <c r="AF13" s="72">
        <v>0</v>
      </c>
      <c r="AG13" s="71">
        <f t="shared" si="7"/>
        <v>6296.583333333333</v>
      </c>
      <c r="AH13" s="73">
        <v>0</v>
      </c>
      <c r="AI13" s="69">
        <f t="shared" si="8"/>
        <v>6869</v>
      </c>
      <c r="AJ13" s="73">
        <v>0</v>
      </c>
      <c r="AK13" s="54"/>
      <c r="AL13" s="54"/>
      <c r="AM13" s="83"/>
      <c r="AN13" s="83"/>
      <c r="AO13" s="83"/>
      <c r="AP13" s="83"/>
      <c r="AQ13" s="54"/>
      <c r="AR13" s="54"/>
      <c r="AS13" s="54"/>
      <c r="AU13" s="87"/>
      <c r="AW13" s="79">
        <f t="shared" si="9"/>
        <v>572.41666666666663</v>
      </c>
    </row>
    <row r="14" spans="1:49" ht="43.5" customHeight="1">
      <c r="A14" s="61">
        <v>6</v>
      </c>
      <c r="B14" s="59" t="s">
        <v>75</v>
      </c>
      <c r="C14" s="13"/>
      <c r="D14" s="60">
        <v>1</v>
      </c>
      <c r="E14" s="91" t="s">
        <v>76</v>
      </c>
      <c r="F14" s="92">
        <v>28727</v>
      </c>
      <c r="G14" s="81">
        <f>$D$14*$F$14</f>
        <v>28727</v>
      </c>
      <c r="H14" s="64">
        <f>SUM($N$14,$P$14,$R$14,$T$14,$V$14,$X$14,$Z$14,$AB$14,$AD$14,$AF$14,$AH$14,$AJ$14)</f>
        <v>28488</v>
      </c>
      <c r="I14" s="65">
        <f>$H$14/$F$14*100</f>
        <v>99.168030076234899</v>
      </c>
      <c r="J14" s="84">
        <f>IF($H$14/$G$14*100&gt;=100,100,IF($H$14/$G$14*100&lt;100,$H$14/$G$14*100))</f>
        <v>99.168030076234899</v>
      </c>
      <c r="K14" s="90"/>
      <c r="L14" s="90"/>
      <c r="M14" s="69">
        <f>$AW$14*1</f>
        <v>2393.9166666666665</v>
      </c>
      <c r="N14" s="93">
        <v>3164</v>
      </c>
      <c r="O14" s="71">
        <f t="shared" si="11"/>
        <v>4787.833333333333</v>
      </c>
      <c r="P14" s="94">
        <v>2199</v>
      </c>
      <c r="Q14" s="71">
        <f t="shared" si="0"/>
        <v>7181.75</v>
      </c>
      <c r="R14" s="72">
        <v>1869</v>
      </c>
      <c r="S14" s="71">
        <f t="shared" si="1"/>
        <v>9575.6666666666661</v>
      </c>
      <c r="T14" s="72">
        <v>2379</v>
      </c>
      <c r="U14" s="71">
        <f t="shared" si="10"/>
        <v>11969.583333333332</v>
      </c>
      <c r="V14" s="72">
        <v>2370</v>
      </c>
      <c r="W14" s="71">
        <f t="shared" si="2"/>
        <v>14363.5</v>
      </c>
      <c r="X14" s="72">
        <v>2397</v>
      </c>
      <c r="Y14" s="71">
        <f t="shared" si="3"/>
        <v>16757.416666666664</v>
      </c>
      <c r="Z14" s="72">
        <v>4175</v>
      </c>
      <c r="AA14" s="71">
        <f t="shared" si="4"/>
        <v>19151.333333333332</v>
      </c>
      <c r="AB14" s="72">
        <v>2762</v>
      </c>
      <c r="AC14" s="71">
        <f t="shared" si="5"/>
        <v>21545.25</v>
      </c>
      <c r="AD14" s="72">
        <v>1971</v>
      </c>
      <c r="AE14" s="71">
        <f t="shared" si="6"/>
        <v>23939.166666666664</v>
      </c>
      <c r="AF14" s="72">
        <v>2314</v>
      </c>
      <c r="AG14" s="71">
        <f t="shared" si="7"/>
        <v>26333.083333333332</v>
      </c>
      <c r="AH14" s="73">
        <v>2566</v>
      </c>
      <c r="AI14" s="69">
        <f t="shared" si="8"/>
        <v>28727</v>
      </c>
      <c r="AJ14" s="73">
        <v>322</v>
      </c>
      <c r="AK14" s="54"/>
      <c r="AL14" s="54"/>
      <c r="AM14" s="83"/>
      <c r="AN14" s="83"/>
      <c r="AO14" s="83"/>
      <c r="AP14" s="83"/>
      <c r="AQ14" s="54"/>
      <c r="AR14" s="54"/>
      <c r="AS14" s="54"/>
      <c r="AU14" s="87"/>
      <c r="AW14" s="79">
        <f t="shared" si="9"/>
        <v>2393.9166666666665</v>
      </c>
    </row>
    <row r="15" spans="1:49" ht="32.25" customHeight="1">
      <c r="A15" s="34">
        <v>7</v>
      </c>
      <c r="B15" s="59" t="s">
        <v>77</v>
      </c>
      <c r="C15" s="13"/>
      <c r="D15" s="60">
        <v>1</v>
      </c>
      <c r="E15" s="91" t="s">
        <v>76</v>
      </c>
      <c r="F15" s="95">
        <v>4618</v>
      </c>
      <c r="G15" s="81">
        <f>$D$15*$F$15</f>
        <v>4618</v>
      </c>
      <c r="H15" s="64">
        <f>SUM($N$15,$P$15,$R$15,$T$15,$V$15,$X$15,$Z$15,$AB$15,$AD$15,$AF$15,$AH$15,$AJ$15)</f>
        <v>4651</v>
      </c>
      <c r="I15" s="65">
        <f>$H$15/$F$15*100</f>
        <v>100.71459506279774</v>
      </c>
      <c r="J15" s="84">
        <f>IF($H$15/$G$15*100&gt;=100,100,IF($H$15/$G$15*100&lt;100,$H$15/$G$15*100))</f>
        <v>100</v>
      </c>
      <c r="K15" s="90"/>
      <c r="L15" s="90"/>
      <c r="M15" s="69">
        <f>$AW$15*1</f>
        <v>384.83333333333331</v>
      </c>
      <c r="N15" s="82">
        <v>531</v>
      </c>
      <c r="O15" s="71">
        <f t="shared" si="11"/>
        <v>769.66666666666663</v>
      </c>
      <c r="P15" s="82">
        <v>484</v>
      </c>
      <c r="Q15" s="71">
        <f t="shared" si="0"/>
        <v>1154.5</v>
      </c>
      <c r="R15" s="72">
        <v>341</v>
      </c>
      <c r="S15" s="71">
        <f t="shared" si="1"/>
        <v>1539.3333333333333</v>
      </c>
      <c r="T15" s="72">
        <v>321</v>
      </c>
      <c r="U15" s="71">
        <f t="shared" si="10"/>
        <v>1924.1666666666665</v>
      </c>
      <c r="V15" s="72">
        <v>552</v>
      </c>
      <c r="W15" s="71">
        <f t="shared" si="2"/>
        <v>2309</v>
      </c>
      <c r="X15" s="72">
        <v>143</v>
      </c>
      <c r="Y15" s="71">
        <f t="shared" si="3"/>
        <v>2693.833333333333</v>
      </c>
      <c r="Z15" s="72">
        <v>433</v>
      </c>
      <c r="AA15" s="71">
        <f t="shared" si="4"/>
        <v>3078.6666666666665</v>
      </c>
      <c r="AB15" s="72">
        <v>111</v>
      </c>
      <c r="AC15" s="71">
        <f t="shared" si="5"/>
        <v>3463.5</v>
      </c>
      <c r="AD15" s="72">
        <v>628</v>
      </c>
      <c r="AE15" s="71">
        <f t="shared" si="6"/>
        <v>3848.333333333333</v>
      </c>
      <c r="AF15" s="72">
        <v>391</v>
      </c>
      <c r="AG15" s="71">
        <f t="shared" si="7"/>
        <v>4233.1666666666661</v>
      </c>
      <c r="AH15" s="73">
        <v>379</v>
      </c>
      <c r="AI15" s="69">
        <f t="shared" si="8"/>
        <v>4618</v>
      </c>
      <c r="AJ15" s="73">
        <v>337</v>
      </c>
      <c r="AK15" s="54"/>
      <c r="AL15" s="54"/>
      <c r="AM15" s="83"/>
      <c r="AN15" s="83"/>
      <c r="AO15" s="83"/>
      <c r="AP15" s="83"/>
      <c r="AQ15" s="54"/>
      <c r="AR15" s="54"/>
      <c r="AS15" s="54"/>
      <c r="AU15" s="87"/>
      <c r="AW15" s="79">
        <f t="shared" si="9"/>
        <v>384.83333333333331</v>
      </c>
    </row>
    <row r="16" spans="1:49" ht="34.5" customHeight="1">
      <c r="A16" s="61">
        <v>8</v>
      </c>
      <c r="B16" s="96" t="s">
        <v>78</v>
      </c>
      <c r="C16" s="13"/>
      <c r="D16" s="60">
        <v>1</v>
      </c>
      <c r="E16" s="91" t="s">
        <v>76</v>
      </c>
      <c r="F16" s="92">
        <v>2812</v>
      </c>
      <c r="G16" s="81">
        <f>$D$16*$F$16</f>
        <v>2812</v>
      </c>
      <c r="H16" s="64">
        <f>SUM($N$16,$P$16,$R$16,$T$16,$V$16,$X$16,$Z$16,$AB$16,$AD$16,$AF$16,$AH$16,$AJ$16)</f>
        <v>3016</v>
      </c>
      <c r="I16" s="65">
        <f>$H$16/$F$16*100</f>
        <v>107.25462304409672</v>
      </c>
      <c r="J16" s="84">
        <f>IF($H$16/$G$16*100&gt;=100,100,IF($H$16/$G$16*100&lt;100,$H$16/$G$16*100))</f>
        <v>100</v>
      </c>
      <c r="K16" s="90"/>
      <c r="L16" s="90"/>
      <c r="M16" s="69">
        <f>$AW$16*1</f>
        <v>234.33333333333334</v>
      </c>
      <c r="N16" s="82">
        <v>569</v>
      </c>
      <c r="O16" s="71">
        <f t="shared" si="11"/>
        <v>468.66666666666669</v>
      </c>
      <c r="P16" s="82">
        <v>109</v>
      </c>
      <c r="Q16" s="71">
        <f t="shared" si="0"/>
        <v>703</v>
      </c>
      <c r="R16" s="72">
        <v>101</v>
      </c>
      <c r="S16" s="71">
        <f t="shared" si="1"/>
        <v>937.33333333333337</v>
      </c>
      <c r="T16" s="72">
        <v>198</v>
      </c>
      <c r="U16" s="71">
        <f t="shared" si="10"/>
        <v>1171.6666666666667</v>
      </c>
      <c r="V16" s="72">
        <v>197</v>
      </c>
      <c r="W16" s="71">
        <f t="shared" si="2"/>
        <v>1406</v>
      </c>
      <c r="X16" s="72">
        <v>235</v>
      </c>
      <c r="Y16" s="71">
        <f t="shared" si="3"/>
        <v>1640.3333333333335</v>
      </c>
      <c r="Z16" s="72">
        <v>458</v>
      </c>
      <c r="AA16" s="71">
        <f t="shared" si="4"/>
        <v>1874.6666666666667</v>
      </c>
      <c r="AB16" s="72">
        <v>487</v>
      </c>
      <c r="AC16" s="71">
        <f t="shared" si="5"/>
        <v>2109</v>
      </c>
      <c r="AD16" s="72">
        <v>523</v>
      </c>
      <c r="AE16" s="71">
        <f t="shared" si="6"/>
        <v>2343.3333333333335</v>
      </c>
      <c r="AF16" s="72">
        <v>59</v>
      </c>
      <c r="AG16" s="71">
        <f t="shared" si="7"/>
        <v>2577.666666666667</v>
      </c>
      <c r="AH16" s="73">
        <v>23</v>
      </c>
      <c r="AI16" s="69">
        <f t="shared" si="8"/>
        <v>2812</v>
      </c>
      <c r="AJ16" s="73">
        <v>57</v>
      </c>
      <c r="AK16" s="54"/>
      <c r="AL16" s="54"/>
      <c r="AM16" s="83"/>
      <c r="AN16" s="83"/>
      <c r="AO16" s="83"/>
      <c r="AP16" s="83"/>
      <c r="AQ16" s="54"/>
      <c r="AR16" s="54"/>
      <c r="AS16" s="54"/>
      <c r="AU16" s="97"/>
      <c r="AW16" s="79">
        <f t="shared" si="9"/>
        <v>234.33333333333334</v>
      </c>
    </row>
    <row r="17" spans="1:49" ht="33.75" customHeight="1">
      <c r="A17" s="98">
        <v>9</v>
      </c>
      <c r="B17" s="99" t="s">
        <v>79</v>
      </c>
      <c r="C17" s="13"/>
      <c r="D17" s="60">
        <v>1</v>
      </c>
      <c r="E17" s="91" t="s">
        <v>76</v>
      </c>
      <c r="F17" s="92">
        <v>949</v>
      </c>
      <c r="G17" s="81">
        <f>1*$F$17</f>
        <v>949</v>
      </c>
      <c r="H17" s="64">
        <f>SUM($N$17,$P$17,$R$17,$T$17,$V$17,$X$17,$Z$17,$AB$17,$AD$17,$AF$17,$AH$17,$AJ$17)</f>
        <v>950</v>
      </c>
      <c r="I17" s="65">
        <f>$H$17/$F$17*100</f>
        <v>100.10537407797682</v>
      </c>
      <c r="J17" s="84">
        <f>IF($H$17/$G$17*100&gt;=100,100,IF($H$17/$G$17*100&lt;100,$H$17/$G$17*100))</f>
        <v>100</v>
      </c>
      <c r="K17" s="90"/>
      <c r="L17" s="100"/>
      <c r="M17" s="69">
        <f>$AW$17*1</f>
        <v>79.083333333333329</v>
      </c>
      <c r="N17" s="82">
        <v>234</v>
      </c>
      <c r="O17" s="71">
        <f t="shared" si="11"/>
        <v>158.16666666666666</v>
      </c>
      <c r="P17" s="82">
        <v>21</v>
      </c>
      <c r="Q17" s="71">
        <f t="shared" si="0"/>
        <v>237.25</v>
      </c>
      <c r="R17" s="72">
        <v>18</v>
      </c>
      <c r="S17" s="71">
        <f t="shared" si="1"/>
        <v>316.33333333333331</v>
      </c>
      <c r="T17" s="72">
        <v>43</v>
      </c>
      <c r="U17" s="71">
        <f t="shared" si="10"/>
        <v>395.41666666666663</v>
      </c>
      <c r="V17" s="72">
        <v>80</v>
      </c>
      <c r="W17" s="71">
        <f t="shared" si="2"/>
        <v>474.5</v>
      </c>
      <c r="X17" s="72">
        <v>80</v>
      </c>
      <c r="Y17" s="71">
        <f t="shared" si="3"/>
        <v>553.58333333333326</v>
      </c>
      <c r="Z17" s="72">
        <v>88</v>
      </c>
      <c r="AA17" s="71">
        <f t="shared" si="4"/>
        <v>632.66666666666663</v>
      </c>
      <c r="AB17" s="72">
        <v>79</v>
      </c>
      <c r="AC17" s="71">
        <f t="shared" si="5"/>
        <v>711.75</v>
      </c>
      <c r="AD17" s="72">
        <v>197</v>
      </c>
      <c r="AE17" s="71">
        <f t="shared" si="6"/>
        <v>790.83333333333326</v>
      </c>
      <c r="AF17" s="72">
        <v>37</v>
      </c>
      <c r="AG17" s="71">
        <f t="shared" si="7"/>
        <v>869.91666666666663</v>
      </c>
      <c r="AH17" s="73">
        <v>28</v>
      </c>
      <c r="AI17" s="69">
        <f t="shared" si="8"/>
        <v>949</v>
      </c>
      <c r="AJ17" s="73">
        <v>45</v>
      </c>
      <c r="AK17" s="83"/>
      <c r="AL17" s="83"/>
      <c r="AM17" s="83"/>
      <c r="AN17" s="83"/>
      <c r="AO17" s="83"/>
      <c r="AP17" s="83"/>
      <c r="AQ17" s="83"/>
      <c r="AR17" s="83"/>
      <c r="AS17" s="83"/>
      <c r="AU17" s="31"/>
      <c r="AW17" s="79">
        <f t="shared" si="9"/>
        <v>79.083333333333329</v>
      </c>
    </row>
    <row r="18" spans="1:49" ht="39.75" customHeight="1">
      <c r="A18" s="34">
        <v>10</v>
      </c>
      <c r="B18" s="99" t="s">
        <v>80</v>
      </c>
      <c r="C18" s="13"/>
      <c r="D18" s="60">
        <v>1</v>
      </c>
      <c r="E18" s="91" t="s">
        <v>76</v>
      </c>
      <c r="F18" s="89">
        <v>84</v>
      </c>
      <c r="G18" s="81">
        <f>$D$18*$F$18</f>
        <v>84</v>
      </c>
      <c r="H18" s="64">
        <f>SUM($N$18,$P$18,$R$18,$T$18,$V$18,$X$18,$Z$18,$AB$18,$AD$18,$AF$18,$AH$18,$AJ$18)</f>
        <v>89</v>
      </c>
      <c r="I18" s="65">
        <f>$H$18/$F$18*100</f>
        <v>105.95238095238095</v>
      </c>
      <c r="J18" s="84">
        <f>IF($H$18/$G$18*100&gt;=100,100,IF($H$18/$G$18*100&lt;100,$H$18/$G$18*100))</f>
        <v>100</v>
      </c>
      <c r="K18" s="90"/>
      <c r="L18" s="100"/>
      <c r="M18" s="69">
        <f>$AW$18*1</f>
        <v>7</v>
      </c>
      <c r="N18" s="82">
        <v>14</v>
      </c>
      <c r="O18" s="71">
        <f t="shared" si="11"/>
        <v>14</v>
      </c>
      <c r="P18" s="82">
        <v>7</v>
      </c>
      <c r="Q18" s="71">
        <f t="shared" si="0"/>
        <v>21</v>
      </c>
      <c r="R18" s="72">
        <v>8</v>
      </c>
      <c r="S18" s="71">
        <f t="shared" si="1"/>
        <v>28</v>
      </c>
      <c r="T18" s="72">
        <v>5</v>
      </c>
      <c r="U18" s="71">
        <f t="shared" si="10"/>
        <v>35</v>
      </c>
      <c r="V18" s="72">
        <v>6</v>
      </c>
      <c r="W18" s="71">
        <f t="shared" si="2"/>
        <v>42</v>
      </c>
      <c r="X18" s="72">
        <v>10</v>
      </c>
      <c r="Y18" s="71">
        <f t="shared" si="3"/>
        <v>49</v>
      </c>
      <c r="Z18" s="72">
        <v>12</v>
      </c>
      <c r="AA18" s="71">
        <f t="shared" si="4"/>
        <v>56</v>
      </c>
      <c r="AB18" s="72">
        <v>10</v>
      </c>
      <c r="AC18" s="71">
        <f t="shared" si="5"/>
        <v>63</v>
      </c>
      <c r="AD18" s="72">
        <v>6</v>
      </c>
      <c r="AE18" s="71">
        <f t="shared" si="6"/>
        <v>70</v>
      </c>
      <c r="AF18" s="72">
        <v>9</v>
      </c>
      <c r="AG18" s="71">
        <f t="shared" si="7"/>
        <v>77</v>
      </c>
      <c r="AH18" s="73">
        <v>1</v>
      </c>
      <c r="AI18" s="69">
        <f t="shared" si="8"/>
        <v>84</v>
      </c>
      <c r="AJ18" s="73">
        <v>1</v>
      </c>
      <c r="AK18" s="83"/>
      <c r="AL18" s="83"/>
      <c r="AM18" s="83"/>
      <c r="AN18" s="83"/>
      <c r="AO18" s="83"/>
      <c r="AP18" s="83"/>
      <c r="AQ18" s="83"/>
      <c r="AR18" s="83"/>
      <c r="AS18" s="101"/>
      <c r="AU18" s="31"/>
      <c r="AW18" s="79">
        <f t="shared" si="9"/>
        <v>7</v>
      </c>
    </row>
    <row r="19" spans="1:49" ht="36" customHeight="1">
      <c r="A19" s="34">
        <v>11</v>
      </c>
      <c r="B19" s="99" t="s">
        <v>81</v>
      </c>
      <c r="C19" s="13"/>
      <c r="D19" s="60">
        <v>1</v>
      </c>
      <c r="E19" s="91" t="s">
        <v>76</v>
      </c>
      <c r="F19" s="89">
        <v>814</v>
      </c>
      <c r="G19" s="81">
        <f>$D$19*$F$19</f>
        <v>814</v>
      </c>
      <c r="H19" s="64">
        <f>SUM($N$19,$P$19,$R$19,$T$19,$V$19,$X$19,$Z$19,$AB$19,$AD$19,$AF$19,$AH$19,$AJ$19)</f>
        <v>846</v>
      </c>
      <c r="I19" s="65">
        <f>$H$19/$F$19*100</f>
        <v>103.93120393120394</v>
      </c>
      <c r="J19" s="84">
        <f>IF($H$19/$G$19*100&gt;=100,100,IF($H$19/$G$19*100&lt;100,$H$19/$G$19*100))</f>
        <v>100</v>
      </c>
      <c r="K19" s="90"/>
      <c r="L19" s="100"/>
      <c r="M19" s="69">
        <f>$AW$19*1</f>
        <v>67.833333333333329</v>
      </c>
      <c r="N19" s="82">
        <v>75</v>
      </c>
      <c r="O19" s="71">
        <f t="shared" si="11"/>
        <v>135.66666666666666</v>
      </c>
      <c r="P19" s="82">
        <v>62</v>
      </c>
      <c r="Q19" s="71">
        <f t="shared" si="0"/>
        <v>203.5</v>
      </c>
      <c r="R19" s="72">
        <v>98</v>
      </c>
      <c r="S19" s="71">
        <f t="shared" si="1"/>
        <v>271.33333333333331</v>
      </c>
      <c r="T19" s="72">
        <v>62</v>
      </c>
      <c r="U19" s="71">
        <f t="shared" si="10"/>
        <v>339.16666666666663</v>
      </c>
      <c r="V19" s="102">
        <v>75</v>
      </c>
      <c r="W19" s="71">
        <f t="shared" si="2"/>
        <v>407</v>
      </c>
      <c r="X19" s="72">
        <v>113</v>
      </c>
      <c r="Y19" s="71">
        <f t="shared" si="3"/>
        <v>474.83333333333331</v>
      </c>
      <c r="Z19" s="72">
        <v>50</v>
      </c>
      <c r="AA19" s="71">
        <f t="shared" si="4"/>
        <v>542.66666666666663</v>
      </c>
      <c r="AB19" s="72">
        <v>63</v>
      </c>
      <c r="AC19" s="71">
        <f t="shared" si="5"/>
        <v>610.5</v>
      </c>
      <c r="AD19" s="72">
        <v>70</v>
      </c>
      <c r="AE19" s="71">
        <f t="shared" si="6"/>
        <v>678.33333333333326</v>
      </c>
      <c r="AF19" s="72">
        <v>85</v>
      </c>
      <c r="AG19" s="71">
        <f t="shared" si="7"/>
        <v>746.16666666666663</v>
      </c>
      <c r="AH19" s="73">
        <v>58</v>
      </c>
      <c r="AI19" s="69">
        <f t="shared" si="8"/>
        <v>814</v>
      </c>
      <c r="AJ19" s="73">
        <v>35</v>
      </c>
      <c r="AK19" s="83"/>
      <c r="AL19" s="83"/>
      <c r="AM19" s="83"/>
      <c r="AN19" s="83"/>
      <c r="AO19" s="83"/>
      <c r="AP19" s="83"/>
      <c r="AQ19" s="83"/>
      <c r="AR19" s="83"/>
      <c r="AS19" s="103"/>
      <c r="AU19" s="97"/>
      <c r="AW19" s="79">
        <f t="shared" si="9"/>
        <v>67.833333333333329</v>
      </c>
    </row>
    <row r="20" spans="1:49" ht="81" customHeight="1">
      <c r="A20" s="34">
        <v>12</v>
      </c>
      <c r="B20" s="99" t="s">
        <v>82</v>
      </c>
      <c r="C20" s="13"/>
      <c r="D20" s="60">
        <v>1</v>
      </c>
      <c r="E20" s="91" t="s">
        <v>76</v>
      </c>
      <c r="F20" s="104">
        <f>H20</f>
        <v>1228</v>
      </c>
      <c r="G20" s="63">
        <f>F20*D20</f>
        <v>1228</v>
      </c>
      <c r="H20" s="64">
        <f>SUM(N20,P20,R20,T20,V20,X20,Z20,AB20,AD20,AF20,AH20,AJ20)</f>
        <v>1228</v>
      </c>
      <c r="I20" s="105">
        <v>100</v>
      </c>
      <c r="J20" s="66">
        <v>100</v>
      </c>
      <c r="K20" s="106"/>
      <c r="L20" s="100"/>
      <c r="M20" s="69">
        <f>$AW$20*1</f>
        <v>102.33333333333333</v>
      </c>
      <c r="N20" s="82">
        <v>43</v>
      </c>
      <c r="O20" s="71">
        <f t="shared" si="11"/>
        <v>204.66666666666666</v>
      </c>
      <c r="P20" s="82">
        <v>82</v>
      </c>
      <c r="Q20" s="71">
        <f t="shared" si="0"/>
        <v>307</v>
      </c>
      <c r="R20" s="72">
        <v>70</v>
      </c>
      <c r="S20" s="71">
        <f t="shared" si="1"/>
        <v>409.33333333333331</v>
      </c>
      <c r="T20" s="72">
        <v>135</v>
      </c>
      <c r="U20" s="71">
        <f t="shared" si="10"/>
        <v>511.66666666666663</v>
      </c>
      <c r="V20" s="72">
        <v>112</v>
      </c>
      <c r="W20" s="71">
        <f t="shared" si="2"/>
        <v>614</v>
      </c>
      <c r="X20" s="72">
        <v>121</v>
      </c>
      <c r="Y20" s="71">
        <f t="shared" si="3"/>
        <v>716.33333333333326</v>
      </c>
      <c r="Z20" s="72">
        <v>126</v>
      </c>
      <c r="AA20" s="71">
        <f t="shared" si="4"/>
        <v>818.66666666666663</v>
      </c>
      <c r="AB20" s="72">
        <v>121</v>
      </c>
      <c r="AC20" s="71">
        <f t="shared" si="5"/>
        <v>921</v>
      </c>
      <c r="AD20" s="72">
        <v>124</v>
      </c>
      <c r="AE20" s="71">
        <f t="shared" si="6"/>
        <v>1023.3333333333333</v>
      </c>
      <c r="AF20" s="72">
        <v>108</v>
      </c>
      <c r="AG20" s="71">
        <f t="shared" si="7"/>
        <v>1125.6666666666665</v>
      </c>
      <c r="AH20" s="73">
        <v>111</v>
      </c>
      <c r="AI20" s="69">
        <f t="shared" si="8"/>
        <v>1228</v>
      </c>
      <c r="AJ20" s="73">
        <v>75</v>
      </c>
      <c r="AK20" s="83"/>
      <c r="AL20" s="83"/>
      <c r="AM20" s="76" t="s">
        <v>83</v>
      </c>
      <c r="AN20" s="76" t="s">
        <v>83</v>
      </c>
      <c r="AO20" s="76" t="s">
        <v>83</v>
      </c>
      <c r="AP20" s="76" t="s">
        <v>83</v>
      </c>
      <c r="AQ20" s="76"/>
      <c r="AR20" s="76" t="s">
        <v>83</v>
      </c>
      <c r="AS20" s="107" t="e">
        <f>'[1]UKM ESENSIAL &amp; PERKES'!AS130</f>
        <v>#REF!</v>
      </c>
      <c r="AU20" s="31"/>
      <c r="AW20" s="79">
        <f t="shared" si="9"/>
        <v>102.33333333333333</v>
      </c>
    </row>
    <row r="21" spans="1:49" ht="15.75" customHeight="1">
      <c r="A21" s="108"/>
      <c r="B21" s="108"/>
      <c r="C21" s="108"/>
      <c r="D21" s="109">
        <v>1</v>
      </c>
      <c r="E21" s="110" t="s">
        <v>84</v>
      </c>
      <c r="F21" s="4"/>
      <c r="G21" s="4"/>
      <c r="H21" s="4"/>
      <c r="I21" s="3"/>
      <c r="J21" s="3"/>
      <c r="K21" s="3"/>
      <c r="L21" s="3"/>
    </row>
    <row r="22" spans="1:49" ht="15" customHeight="1">
      <c r="A22" s="111"/>
      <c r="B22" s="112"/>
      <c r="C22" s="113" t="s">
        <v>85</v>
      </c>
      <c r="D22" s="109">
        <v>1</v>
      </c>
      <c r="E22" s="110" t="s">
        <v>84</v>
      </c>
      <c r="F22" s="4"/>
      <c r="G22" s="4"/>
      <c r="H22" s="4"/>
      <c r="I22" s="3"/>
      <c r="J22" s="3"/>
      <c r="K22" s="3"/>
      <c r="L22" s="3"/>
      <c r="V22" s="114" t="s">
        <v>86</v>
      </c>
      <c r="X22" s="114" t="s">
        <v>87</v>
      </c>
      <c r="Z22" s="79">
        <v>0</v>
      </c>
    </row>
    <row r="23" spans="1:49" ht="15.75" customHeight="1">
      <c r="A23" s="111"/>
      <c r="B23" s="115"/>
      <c r="C23" s="115" t="s">
        <v>88</v>
      </c>
      <c r="D23" s="109">
        <v>1</v>
      </c>
      <c r="E23" s="110" t="s">
        <v>84</v>
      </c>
      <c r="F23" s="4"/>
      <c r="G23" s="4"/>
      <c r="H23" s="4"/>
      <c r="I23" s="3"/>
      <c r="J23" s="3"/>
      <c r="K23" s="3"/>
      <c r="L23" s="3"/>
      <c r="AB23" s="79">
        <v>6</v>
      </c>
      <c r="AF23" s="79">
        <v>107</v>
      </c>
      <c r="AH23" s="79">
        <v>219</v>
      </c>
      <c r="AJ23" s="79">
        <v>75</v>
      </c>
    </row>
    <row r="24" spans="1:49" ht="15.75" customHeight="1">
      <c r="A24" s="111"/>
      <c r="B24" s="115"/>
      <c r="C24" s="115" t="s">
        <v>89</v>
      </c>
      <c r="D24" s="116" t="s">
        <v>90</v>
      </c>
      <c r="E24" s="3"/>
      <c r="F24" s="4"/>
      <c r="G24" s="4"/>
      <c r="H24" s="4"/>
      <c r="I24" s="3"/>
      <c r="J24" s="3"/>
      <c r="K24" s="3"/>
      <c r="L24" s="3"/>
      <c r="AB24" s="79">
        <v>-81</v>
      </c>
      <c r="AF24" s="79">
        <v>0</v>
      </c>
      <c r="AH24" s="79">
        <v>0</v>
      </c>
      <c r="AJ24" s="79">
        <v>0</v>
      </c>
    </row>
    <row r="25" spans="1:49" ht="16.5" customHeight="1">
      <c r="A25" s="108"/>
      <c r="B25" s="115"/>
      <c r="C25" s="115" t="s">
        <v>91</v>
      </c>
      <c r="D25" s="117" t="s">
        <v>92</v>
      </c>
      <c r="E25" s="3"/>
      <c r="F25" s="118"/>
      <c r="G25" s="118"/>
      <c r="H25" s="118"/>
      <c r="I25" s="108"/>
      <c r="J25" s="108"/>
      <c r="K25" s="108"/>
      <c r="L25" s="108"/>
      <c r="N25" s="79">
        <v>40</v>
      </c>
      <c r="P25" s="79">
        <v>79</v>
      </c>
      <c r="R25" s="79">
        <v>68</v>
      </c>
      <c r="T25" s="79">
        <v>112</v>
      </c>
      <c r="V25" s="79">
        <v>112</v>
      </c>
      <c r="X25" s="79">
        <v>105</v>
      </c>
      <c r="Z25" s="79">
        <v>83</v>
      </c>
      <c r="AB25" s="79">
        <v>6</v>
      </c>
      <c r="AD25" s="79">
        <v>11</v>
      </c>
      <c r="AF25" s="79">
        <v>107</v>
      </c>
      <c r="AH25" s="79">
        <v>219</v>
      </c>
      <c r="AJ25" s="79">
        <v>75</v>
      </c>
      <c r="AK25" s="79" t="s">
        <v>93</v>
      </c>
    </row>
    <row r="26" spans="1:49" ht="16.5" customHeight="1">
      <c r="A26" s="108"/>
      <c r="B26" s="119"/>
      <c r="C26" s="119"/>
      <c r="D26" s="120"/>
      <c r="E26" s="3"/>
      <c r="F26" s="118"/>
      <c r="G26" s="118"/>
      <c r="H26" s="118"/>
      <c r="I26" s="108"/>
      <c r="J26" s="108"/>
      <c r="K26" s="108"/>
      <c r="L26" s="108"/>
      <c r="N26" s="79">
        <v>43</v>
      </c>
      <c r="O26" s="121"/>
      <c r="P26" s="79">
        <v>82</v>
      </c>
      <c r="R26" s="79">
        <v>70</v>
      </c>
      <c r="T26" s="79">
        <v>135</v>
      </c>
      <c r="V26" s="79">
        <v>112</v>
      </c>
      <c r="X26" s="79">
        <v>121</v>
      </c>
      <c r="Z26" s="79">
        <v>126</v>
      </c>
      <c r="AB26" s="79">
        <v>121</v>
      </c>
      <c r="AD26" s="79">
        <v>124</v>
      </c>
      <c r="AF26" s="79">
        <v>108</v>
      </c>
      <c r="AH26" s="79">
        <v>111</v>
      </c>
      <c r="AJ26" s="79">
        <v>75</v>
      </c>
      <c r="AK26" s="79" t="s">
        <v>94</v>
      </c>
    </row>
    <row r="27" spans="1:49" ht="16.5" customHeight="1">
      <c r="A27" s="108"/>
      <c r="B27" s="122"/>
      <c r="C27" s="122"/>
      <c r="D27" s="123"/>
      <c r="E27" s="3"/>
      <c r="F27" s="118"/>
      <c r="G27" s="118"/>
      <c r="H27" s="118"/>
      <c r="I27" s="108"/>
      <c r="J27" s="108"/>
      <c r="K27" s="108"/>
      <c r="L27" s="108"/>
    </row>
    <row r="28" spans="1:49" ht="15.75" customHeight="1">
      <c r="A28" s="124" t="s">
        <v>95</v>
      </c>
      <c r="B28" s="125" t="s">
        <v>96</v>
      </c>
      <c r="C28" s="21"/>
      <c r="D28" s="126"/>
      <c r="E28" s="127"/>
      <c r="F28" s="127"/>
      <c r="G28" s="128"/>
      <c r="H28" s="128"/>
      <c r="I28" s="128"/>
      <c r="J28" s="128"/>
      <c r="K28" s="128"/>
      <c r="L28" s="128"/>
    </row>
    <row r="29" spans="1:49" ht="15.75" customHeight="1">
      <c r="A29" s="129">
        <v>2</v>
      </c>
      <c r="B29" s="130" t="s">
        <v>97</v>
      </c>
      <c r="C29" s="130"/>
      <c r="D29" s="130"/>
      <c r="E29" s="130"/>
      <c r="F29" s="131"/>
      <c r="G29" s="131"/>
      <c r="H29" s="131"/>
      <c r="I29" s="130"/>
      <c r="J29" s="130"/>
      <c r="K29" s="130"/>
      <c r="L29" s="130"/>
    </row>
    <row r="30" spans="1:49" ht="15.75" customHeight="1">
      <c r="A30" s="129"/>
      <c r="B30" s="130" t="s">
        <v>98</v>
      </c>
      <c r="C30" s="130"/>
      <c r="D30" s="130"/>
      <c r="E30" s="130"/>
      <c r="F30" s="131"/>
      <c r="G30" s="131"/>
      <c r="H30" s="131"/>
      <c r="I30" s="130"/>
      <c r="J30" s="131"/>
      <c r="K30" s="131"/>
      <c r="L30" s="131"/>
    </row>
    <row r="31" spans="1:49" ht="15.75" customHeight="1">
      <c r="A31" s="129"/>
      <c r="B31" s="130" t="s">
        <v>99</v>
      </c>
      <c r="C31" s="130"/>
      <c r="D31" s="130"/>
      <c r="E31" s="130"/>
      <c r="F31" s="131"/>
      <c r="G31" s="131"/>
      <c r="H31" s="131"/>
      <c r="I31" s="130"/>
      <c r="J31" s="131"/>
      <c r="K31" s="131"/>
      <c r="L31" s="131"/>
    </row>
    <row r="32" spans="1:49" ht="15.75" customHeight="1">
      <c r="A32" s="129"/>
      <c r="B32" s="132" t="s">
        <v>100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</row>
    <row r="33" spans="1:12" ht="15.75" customHeight="1">
      <c r="A33" s="129">
        <v>3</v>
      </c>
      <c r="B33" s="130" t="s">
        <v>101</v>
      </c>
      <c r="C33" s="130"/>
      <c r="D33" s="130"/>
      <c r="E33" s="130"/>
      <c r="F33" s="131"/>
      <c r="G33" s="131"/>
      <c r="H33" s="131"/>
      <c r="I33" s="130"/>
      <c r="J33" s="131"/>
      <c r="K33" s="131"/>
      <c r="L33" s="131"/>
    </row>
    <row r="34" spans="1:12" ht="15.75" customHeight="1">
      <c r="A34" s="129">
        <v>4</v>
      </c>
      <c r="B34" s="134" t="s">
        <v>102</v>
      </c>
      <c r="C34" s="134"/>
      <c r="D34" s="134"/>
      <c r="E34" s="134"/>
      <c r="F34" s="131"/>
      <c r="G34" s="131"/>
      <c r="H34" s="131"/>
      <c r="I34" s="131"/>
      <c r="J34" s="131"/>
      <c r="K34" s="131"/>
      <c r="L34" s="131"/>
    </row>
    <row r="35" spans="1:12" ht="15.75" customHeight="1">
      <c r="A35" s="129">
        <v>5</v>
      </c>
      <c r="B35" s="134" t="s">
        <v>103</v>
      </c>
      <c r="C35" s="134"/>
      <c r="D35" s="134"/>
      <c r="E35" s="134"/>
      <c r="F35" s="131"/>
      <c r="G35" s="131"/>
      <c r="H35" s="131"/>
      <c r="I35" s="131"/>
      <c r="J35" s="131"/>
      <c r="K35" s="131"/>
      <c r="L35" s="131"/>
    </row>
    <row r="36" spans="1:12" ht="15.75" customHeight="1">
      <c r="A36" s="129">
        <v>6</v>
      </c>
      <c r="B36" s="130" t="s">
        <v>104</v>
      </c>
      <c r="C36" s="130"/>
      <c r="D36" s="130"/>
      <c r="E36" s="130"/>
      <c r="F36" s="131"/>
      <c r="G36" s="131"/>
      <c r="H36" s="131"/>
      <c r="I36" s="130"/>
      <c r="J36" s="135"/>
      <c r="K36" s="135"/>
      <c r="L36" s="135"/>
    </row>
    <row r="37" spans="1:12" ht="15.75" customHeight="1">
      <c r="A37" s="129">
        <v>7</v>
      </c>
      <c r="B37" s="130" t="s">
        <v>105</v>
      </c>
      <c r="C37" s="135"/>
      <c r="D37" s="135"/>
      <c r="E37" s="135"/>
      <c r="F37" s="136"/>
      <c r="G37" s="136"/>
      <c r="H37" s="136"/>
      <c r="I37" s="135"/>
      <c r="J37" s="135"/>
      <c r="K37" s="135"/>
      <c r="L37" s="135"/>
    </row>
    <row r="38" spans="1:12" ht="15.75" customHeight="1">
      <c r="A38" s="129">
        <v>8</v>
      </c>
      <c r="B38" s="130" t="s">
        <v>106</v>
      </c>
      <c r="C38" s="135"/>
      <c r="D38" s="135"/>
      <c r="E38" s="135"/>
      <c r="F38" s="136"/>
      <c r="G38" s="136"/>
      <c r="H38" s="136"/>
      <c r="I38" s="135"/>
      <c r="J38" s="135"/>
      <c r="K38" s="135"/>
      <c r="L38" s="135"/>
    </row>
    <row r="39" spans="1:12" ht="15.75" customHeight="1">
      <c r="A39" s="137" t="s">
        <v>107</v>
      </c>
      <c r="B39" s="130" t="s">
        <v>108</v>
      </c>
      <c r="C39" s="135"/>
      <c r="D39" s="135"/>
      <c r="E39" s="135"/>
      <c r="F39" s="136"/>
      <c r="G39" s="136"/>
      <c r="H39" s="136"/>
      <c r="I39" s="135"/>
      <c r="J39" s="135"/>
      <c r="K39" s="135"/>
      <c r="L39" s="135"/>
    </row>
    <row r="40" spans="1:12" ht="15.75" customHeight="1">
      <c r="A40" s="129">
        <v>9</v>
      </c>
      <c r="B40" s="130" t="s">
        <v>109</v>
      </c>
      <c r="C40" s="135"/>
      <c r="D40" s="135"/>
      <c r="E40" s="135"/>
      <c r="F40" s="136"/>
      <c r="G40" s="136"/>
      <c r="H40" s="136"/>
      <c r="I40" s="135"/>
      <c r="J40" s="135"/>
      <c r="K40" s="135"/>
      <c r="L40" s="135"/>
    </row>
    <row r="41" spans="1:12" ht="15.75" customHeight="1">
      <c r="A41" s="129">
        <v>10</v>
      </c>
      <c r="B41" s="130" t="s">
        <v>110</v>
      </c>
      <c r="C41" s="135"/>
      <c r="D41" s="135"/>
      <c r="E41" s="135"/>
      <c r="F41" s="136"/>
      <c r="G41" s="136"/>
      <c r="H41" s="136"/>
      <c r="I41" s="135"/>
      <c r="J41" s="135"/>
      <c r="K41" s="135"/>
      <c r="L41" s="135"/>
    </row>
    <row r="42" spans="1:12" ht="15.75" customHeight="1">
      <c r="A42" s="129"/>
      <c r="B42" s="130" t="s">
        <v>111</v>
      </c>
      <c r="C42" s="135"/>
      <c r="D42" s="135"/>
      <c r="E42" s="135"/>
      <c r="F42" s="136"/>
      <c r="G42" s="136"/>
      <c r="H42" s="136"/>
      <c r="I42" s="135"/>
      <c r="J42" s="135"/>
      <c r="K42" s="135"/>
      <c r="L42" s="135"/>
    </row>
    <row r="43" spans="1:12" ht="15.75" customHeight="1">
      <c r="A43" s="129">
        <v>11</v>
      </c>
      <c r="B43" s="130" t="s">
        <v>112</v>
      </c>
      <c r="C43" s="135"/>
      <c r="D43" s="135"/>
      <c r="E43" s="135"/>
      <c r="F43" s="136"/>
      <c r="G43" s="136"/>
      <c r="H43" s="136"/>
      <c r="I43" s="135"/>
      <c r="J43" s="135"/>
      <c r="K43" s="135"/>
      <c r="L43" s="135"/>
    </row>
    <row r="44" spans="1:12" ht="15.75" customHeight="1">
      <c r="A44" s="129">
        <v>12</v>
      </c>
      <c r="B44" s="135" t="s">
        <v>113</v>
      </c>
      <c r="C44" s="135"/>
      <c r="D44" s="135"/>
      <c r="E44" s="135"/>
      <c r="F44" s="136"/>
      <c r="G44" s="136"/>
      <c r="H44" s="136"/>
      <c r="I44" s="135"/>
      <c r="J44" s="135"/>
      <c r="K44" s="135"/>
      <c r="L44" s="135"/>
    </row>
    <row r="45" spans="1:12" ht="15.75" customHeight="1">
      <c r="A45" s="129">
        <v>13</v>
      </c>
      <c r="B45" s="138" t="s">
        <v>114</v>
      </c>
      <c r="C45" s="139"/>
      <c r="D45" s="139"/>
      <c r="E45" s="139"/>
      <c r="F45" s="140"/>
      <c r="G45" s="136"/>
      <c r="H45" s="136"/>
      <c r="I45" s="135"/>
      <c r="J45" s="135"/>
      <c r="K45" s="135"/>
      <c r="L45" s="135"/>
    </row>
    <row r="46" spans="1:12" ht="15.75" customHeight="1">
      <c r="A46" s="129">
        <v>14</v>
      </c>
      <c r="B46" s="138" t="s">
        <v>115</v>
      </c>
      <c r="C46" s="139"/>
      <c r="D46" s="139"/>
      <c r="E46" s="139"/>
      <c r="F46" s="140"/>
      <c r="G46" s="136"/>
      <c r="H46" s="136"/>
      <c r="I46" s="135"/>
      <c r="J46" s="135"/>
      <c r="K46" s="135"/>
      <c r="L46" s="135"/>
    </row>
    <row r="47" spans="1:12" ht="15.75" customHeight="1">
      <c r="A47" s="3"/>
      <c r="B47" s="3"/>
      <c r="C47" s="3"/>
      <c r="D47" s="3"/>
      <c r="E47" s="3"/>
      <c r="F47" s="4"/>
      <c r="G47" s="4"/>
      <c r="H47" s="4"/>
      <c r="I47" s="3"/>
      <c r="J47" s="3"/>
      <c r="K47" s="3"/>
      <c r="L47" s="3"/>
    </row>
    <row r="48" spans="1:12" ht="15.75" customHeight="1">
      <c r="A48" s="3"/>
      <c r="B48" s="3"/>
      <c r="C48" s="3"/>
      <c r="D48" s="3"/>
      <c r="E48" s="3"/>
      <c r="F48" s="4"/>
      <c r="G48" s="4"/>
      <c r="H48" s="4"/>
      <c r="I48" s="3"/>
      <c r="J48" s="3"/>
      <c r="K48" s="3"/>
      <c r="L48" s="3"/>
    </row>
    <row r="49" spans="6:8" ht="15.75" customHeight="1">
      <c r="F49" s="141"/>
      <c r="G49" s="141"/>
      <c r="H49" s="141"/>
    </row>
    <row r="50" spans="6:8" ht="15.75" customHeight="1">
      <c r="F50" s="141"/>
      <c r="G50" s="141"/>
      <c r="H50" s="141"/>
    </row>
    <row r="51" spans="6:8" ht="15.75" customHeight="1">
      <c r="F51" s="141"/>
      <c r="G51" s="141"/>
      <c r="H51" s="141"/>
    </row>
    <row r="52" spans="6:8" ht="15.75" customHeight="1">
      <c r="F52" s="141"/>
      <c r="G52" s="141"/>
      <c r="H52" s="141"/>
    </row>
    <row r="53" spans="6:8" ht="15.75" customHeight="1">
      <c r="F53" s="141"/>
      <c r="G53" s="141"/>
      <c r="H53" s="141"/>
    </row>
    <row r="54" spans="6:8" ht="15.75" customHeight="1">
      <c r="F54" s="141"/>
      <c r="G54" s="141"/>
      <c r="H54" s="141"/>
    </row>
    <row r="55" spans="6:8" ht="15.75" customHeight="1">
      <c r="F55" s="141"/>
      <c r="G55" s="141"/>
      <c r="H55" s="141"/>
    </row>
    <row r="56" spans="6:8" ht="15.75" customHeight="1">
      <c r="F56" s="141"/>
      <c r="G56" s="141"/>
      <c r="H56" s="141"/>
    </row>
    <row r="57" spans="6:8" ht="15.75" customHeight="1">
      <c r="F57" s="141"/>
      <c r="G57" s="141"/>
      <c r="H57" s="141"/>
    </row>
    <row r="58" spans="6:8" ht="15.75" customHeight="1">
      <c r="F58" s="141"/>
      <c r="G58" s="141"/>
      <c r="H58" s="141"/>
    </row>
    <row r="59" spans="6:8" ht="15.75" customHeight="1">
      <c r="F59" s="141"/>
      <c r="G59" s="141"/>
      <c r="H59" s="141"/>
    </row>
    <row r="60" spans="6:8" ht="15.75" customHeight="1">
      <c r="F60" s="141"/>
      <c r="G60" s="141"/>
      <c r="H60" s="141"/>
    </row>
    <row r="61" spans="6:8" ht="15.75" customHeight="1">
      <c r="F61" s="141"/>
      <c r="G61" s="141"/>
      <c r="H61" s="141"/>
    </row>
    <row r="62" spans="6:8" ht="15.75" customHeight="1">
      <c r="F62" s="141"/>
      <c r="G62" s="141"/>
      <c r="H62" s="141"/>
    </row>
    <row r="63" spans="6:8" ht="15.75" customHeight="1">
      <c r="F63" s="141"/>
      <c r="G63" s="141"/>
      <c r="H63" s="141"/>
    </row>
    <row r="64" spans="6:8" ht="15.75" customHeight="1">
      <c r="F64" s="141"/>
      <c r="G64" s="141"/>
      <c r="H64" s="141"/>
    </row>
    <row r="65" spans="6:8" ht="15.75" customHeight="1">
      <c r="F65" s="141"/>
      <c r="G65" s="141"/>
      <c r="H65" s="141"/>
    </row>
    <row r="66" spans="6:8" ht="15.75" customHeight="1">
      <c r="F66" s="141"/>
      <c r="G66" s="141"/>
      <c r="H66" s="141"/>
    </row>
    <row r="67" spans="6:8" ht="15.75" customHeight="1">
      <c r="F67" s="141"/>
      <c r="G67" s="141"/>
      <c r="H67" s="141"/>
    </row>
    <row r="68" spans="6:8" ht="15.75" customHeight="1">
      <c r="F68" s="141"/>
      <c r="G68" s="141"/>
      <c r="H68" s="141"/>
    </row>
    <row r="69" spans="6:8" ht="15.75" customHeight="1">
      <c r="F69" s="141"/>
      <c r="G69" s="141"/>
      <c r="H69" s="141"/>
    </row>
    <row r="70" spans="6:8" ht="15.75" customHeight="1">
      <c r="F70" s="141"/>
      <c r="G70" s="141"/>
      <c r="H70" s="141"/>
    </row>
    <row r="71" spans="6:8" ht="15.75" customHeight="1">
      <c r="F71" s="141"/>
      <c r="G71" s="141"/>
      <c r="H71" s="141"/>
    </row>
    <row r="72" spans="6:8" ht="15.75" customHeight="1">
      <c r="F72" s="141"/>
      <c r="G72" s="141"/>
      <c r="H72" s="141"/>
    </row>
    <row r="73" spans="6:8" ht="15.75" customHeight="1">
      <c r="F73" s="141"/>
      <c r="G73" s="141"/>
      <c r="H73" s="141"/>
    </row>
    <row r="74" spans="6:8" ht="15.75" customHeight="1">
      <c r="F74" s="141"/>
      <c r="G74" s="141"/>
      <c r="H74" s="141"/>
    </row>
    <row r="75" spans="6:8" ht="15.75" customHeight="1">
      <c r="F75" s="141"/>
      <c r="G75" s="141"/>
      <c r="H75" s="141"/>
    </row>
    <row r="76" spans="6:8" ht="15.75" customHeight="1">
      <c r="F76" s="141"/>
      <c r="G76" s="141"/>
      <c r="H76" s="141"/>
    </row>
    <row r="77" spans="6:8" ht="15.75" customHeight="1">
      <c r="F77" s="141"/>
      <c r="G77" s="141"/>
      <c r="H77" s="141"/>
    </row>
    <row r="78" spans="6:8" ht="15.75" customHeight="1">
      <c r="F78" s="141"/>
      <c r="G78" s="141"/>
      <c r="H78" s="141"/>
    </row>
    <row r="79" spans="6:8" ht="15.75" customHeight="1">
      <c r="F79" s="141"/>
      <c r="G79" s="141"/>
      <c r="H79" s="141"/>
    </row>
    <row r="80" spans="6:8" ht="15.75" customHeight="1">
      <c r="F80" s="141"/>
      <c r="G80" s="141"/>
      <c r="H80" s="141"/>
    </row>
    <row r="81" spans="6:8" ht="15.75" customHeight="1">
      <c r="F81" s="141"/>
      <c r="G81" s="141"/>
      <c r="H81" s="141"/>
    </row>
    <row r="82" spans="6:8" ht="15.75" customHeight="1">
      <c r="F82" s="141"/>
      <c r="G82" s="141"/>
      <c r="H82" s="141"/>
    </row>
    <row r="83" spans="6:8" ht="15.75" customHeight="1">
      <c r="F83" s="141"/>
      <c r="G83" s="141"/>
      <c r="H83" s="141"/>
    </row>
    <row r="84" spans="6:8" ht="15.75" customHeight="1">
      <c r="F84" s="141"/>
      <c r="G84" s="141"/>
      <c r="H84" s="141"/>
    </row>
    <row r="85" spans="6:8" ht="15.75" customHeight="1">
      <c r="F85" s="141"/>
      <c r="G85" s="141"/>
      <c r="H85" s="141"/>
    </row>
    <row r="86" spans="6:8" ht="15.75" customHeight="1">
      <c r="F86" s="141"/>
      <c r="G86" s="141"/>
      <c r="H86" s="141"/>
    </row>
    <row r="87" spans="6:8" ht="15.75" customHeight="1">
      <c r="F87" s="141"/>
      <c r="G87" s="141"/>
      <c r="H87" s="141"/>
    </row>
    <row r="88" spans="6:8" ht="15.75" customHeight="1">
      <c r="F88" s="141"/>
      <c r="G88" s="141"/>
      <c r="H88" s="141"/>
    </row>
    <row r="89" spans="6:8" ht="15.75" customHeight="1">
      <c r="F89" s="141"/>
      <c r="G89" s="141"/>
      <c r="H89" s="141"/>
    </row>
    <row r="90" spans="6:8" ht="15.75" customHeight="1">
      <c r="F90" s="141"/>
      <c r="G90" s="141"/>
      <c r="H90" s="141"/>
    </row>
    <row r="91" spans="6:8" ht="15.75" customHeight="1">
      <c r="F91" s="141"/>
      <c r="G91" s="141"/>
      <c r="H91" s="141"/>
    </row>
    <row r="92" spans="6:8" ht="15.75" customHeight="1">
      <c r="F92" s="141"/>
      <c r="G92" s="141"/>
      <c r="H92" s="141"/>
    </row>
    <row r="93" spans="6:8" ht="15.75" customHeight="1">
      <c r="F93" s="141"/>
      <c r="G93" s="141"/>
      <c r="H93" s="141"/>
    </row>
    <row r="94" spans="6:8" ht="15.75" customHeight="1">
      <c r="F94" s="141"/>
      <c r="G94" s="141"/>
      <c r="H94" s="141"/>
    </row>
    <row r="95" spans="6:8" ht="15.75" customHeight="1">
      <c r="F95" s="141"/>
      <c r="G95" s="141"/>
      <c r="H95" s="141"/>
    </row>
    <row r="96" spans="6:8" ht="15.75" customHeight="1">
      <c r="F96" s="141"/>
      <c r="G96" s="141"/>
      <c r="H96" s="141"/>
    </row>
    <row r="97" spans="6:8" ht="15.75" customHeight="1">
      <c r="F97" s="141"/>
      <c r="G97" s="141"/>
      <c r="H97" s="141"/>
    </row>
    <row r="98" spans="6:8" ht="15.75" customHeight="1">
      <c r="F98" s="141"/>
      <c r="G98" s="141"/>
      <c r="H98" s="141"/>
    </row>
    <row r="99" spans="6:8" ht="15.75" customHeight="1">
      <c r="F99" s="141"/>
      <c r="G99" s="141"/>
      <c r="H99" s="141"/>
    </row>
    <row r="100" spans="6:8" ht="15.75" customHeight="1">
      <c r="F100" s="141"/>
      <c r="G100" s="141"/>
      <c r="H100" s="141"/>
    </row>
    <row r="101" spans="6:8" ht="15.75" customHeight="1">
      <c r="F101" s="141"/>
      <c r="G101" s="141"/>
      <c r="H101" s="141"/>
    </row>
    <row r="102" spans="6:8" ht="15.75" customHeight="1">
      <c r="F102" s="141"/>
      <c r="G102" s="141"/>
      <c r="H102" s="141"/>
    </row>
    <row r="103" spans="6:8" ht="15.75" customHeight="1">
      <c r="F103" s="141"/>
      <c r="G103" s="141"/>
      <c r="H103" s="141"/>
    </row>
    <row r="104" spans="6:8" ht="15.75" customHeight="1">
      <c r="F104" s="141"/>
      <c r="G104" s="141"/>
      <c r="H104" s="141"/>
    </row>
    <row r="105" spans="6:8" ht="15.75" customHeight="1">
      <c r="F105" s="141"/>
      <c r="G105" s="141"/>
      <c r="H105" s="141"/>
    </row>
    <row r="106" spans="6:8" ht="15.75" customHeight="1">
      <c r="F106" s="141"/>
      <c r="G106" s="141"/>
      <c r="H106" s="141"/>
    </row>
    <row r="107" spans="6:8" ht="15.75" customHeight="1">
      <c r="F107" s="141"/>
      <c r="G107" s="141"/>
      <c r="H107" s="141"/>
    </row>
    <row r="108" spans="6:8" ht="15.75" customHeight="1">
      <c r="F108" s="141"/>
      <c r="G108" s="141"/>
      <c r="H108" s="141"/>
    </row>
    <row r="109" spans="6:8" ht="15.75" customHeight="1">
      <c r="F109" s="141"/>
      <c r="G109" s="141"/>
      <c r="H109" s="141"/>
    </row>
    <row r="110" spans="6:8" ht="15.75" customHeight="1">
      <c r="F110" s="141"/>
      <c r="G110" s="141"/>
      <c r="H110" s="141"/>
    </row>
    <row r="111" spans="6:8" ht="15.75" customHeight="1">
      <c r="F111" s="141"/>
      <c r="G111" s="141"/>
      <c r="H111" s="141"/>
    </row>
    <row r="112" spans="6:8" ht="15.75" customHeight="1">
      <c r="F112" s="141"/>
      <c r="G112" s="141"/>
      <c r="H112" s="141"/>
    </row>
    <row r="113" spans="6:8" ht="15.75" customHeight="1">
      <c r="F113" s="141"/>
      <c r="G113" s="141"/>
      <c r="H113" s="141"/>
    </row>
    <row r="114" spans="6:8" ht="15.75" customHeight="1">
      <c r="F114" s="141"/>
      <c r="G114" s="141"/>
      <c r="H114" s="141"/>
    </row>
    <row r="115" spans="6:8" ht="15.75" customHeight="1">
      <c r="F115" s="141"/>
      <c r="G115" s="141"/>
      <c r="H115" s="141"/>
    </row>
    <row r="116" spans="6:8" ht="15.75" customHeight="1">
      <c r="F116" s="141"/>
      <c r="G116" s="141"/>
      <c r="H116" s="141"/>
    </row>
    <row r="117" spans="6:8" ht="15.75" customHeight="1">
      <c r="F117" s="141"/>
      <c r="G117" s="141"/>
      <c r="H117" s="141"/>
    </row>
    <row r="118" spans="6:8" ht="15.75" customHeight="1">
      <c r="F118" s="141"/>
      <c r="G118" s="141"/>
      <c r="H118" s="141"/>
    </row>
    <row r="119" spans="6:8" ht="15.75" customHeight="1">
      <c r="F119" s="141"/>
      <c r="G119" s="141"/>
      <c r="H119" s="141"/>
    </row>
    <row r="120" spans="6:8" ht="15.75" customHeight="1">
      <c r="F120" s="141"/>
      <c r="G120" s="141"/>
      <c r="H120" s="141"/>
    </row>
    <row r="121" spans="6:8" ht="15.75" customHeight="1">
      <c r="F121" s="141"/>
      <c r="G121" s="141"/>
      <c r="H121" s="141"/>
    </row>
    <row r="122" spans="6:8" ht="15.75" customHeight="1">
      <c r="F122" s="141"/>
      <c r="G122" s="141"/>
      <c r="H122" s="141"/>
    </row>
    <row r="123" spans="6:8" ht="15.75" customHeight="1">
      <c r="F123" s="141"/>
      <c r="G123" s="141"/>
      <c r="H123" s="141"/>
    </row>
    <row r="124" spans="6:8" ht="15.75" customHeight="1">
      <c r="F124" s="141"/>
      <c r="G124" s="141"/>
      <c r="H124" s="141"/>
    </row>
    <row r="125" spans="6:8" ht="15.75" customHeight="1">
      <c r="F125" s="141"/>
      <c r="G125" s="141"/>
      <c r="H125" s="141"/>
    </row>
    <row r="126" spans="6:8" ht="15.75" customHeight="1">
      <c r="F126" s="141"/>
      <c r="G126" s="141"/>
      <c r="H126" s="141"/>
    </row>
    <row r="127" spans="6:8" ht="15.75" customHeight="1">
      <c r="F127" s="141"/>
      <c r="G127" s="141"/>
      <c r="H127" s="141"/>
    </row>
    <row r="128" spans="6:8" ht="15.75" customHeight="1">
      <c r="F128" s="141"/>
      <c r="G128" s="141"/>
      <c r="H128" s="141"/>
    </row>
    <row r="129" spans="6:8" ht="15.75" customHeight="1">
      <c r="F129" s="141"/>
      <c r="G129" s="141"/>
      <c r="H129" s="141"/>
    </row>
    <row r="130" spans="6:8" ht="15.75" customHeight="1">
      <c r="F130" s="141"/>
      <c r="G130" s="141"/>
      <c r="H130" s="141"/>
    </row>
    <row r="131" spans="6:8" ht="15.75" customHeight="1">
      <c r="F131" s="141"/>
      <c r="G131" s="141"/>
      <c r="H131" s="141"/>
    </row>
    <row r="132" spans="6:8" ht="15.75" customHeight="1">
      <c r="F132" s="141"/>
      <c r="G132" s="141"/>
      <c r="H132" s="141"/>
    </row>
    <row r="133" spans="6:8" ht="15.75" customHeight="1">
      <c r="F133" s="141"/>
      <c r="G133" s="141"/>
      <c r="H133" s="141"/>
    </row>
    <row r="134" spans="6:8" ht="15.75" customHeight="1">
      <c r="F134" s="141"/>
      <c r="G134" s="141"/>
      <c r="H134" s="141"/>
    </row>
    <row r="135" spans="6:8" ht="15.75" customHeight="1">
      <c r="F135" s="141"/>
      <c r="G135" s="141"/>
      <c r="H135" s="141"/>
    </row>
    <row r="136" spans="6:8" ht="15.75" customHeight="1">
      <c r="F136" s="141"/>
      <c r="G136" s="141"/>
      <c r="H136" s="141"/>
    </row>
    <row r="137" spans="6:8" ht="15.75" customHeight="1">
      <c r="F137" s="141"/>
      <c r="G137" s="141"/>
      <c r="H137" s="141"/>
    </row>
    <row r="138" spans="6:8" ht="15.75" customHeight="1">
      <c r="F138" s="141"/>
      <c r="G138" s="141"/>
      <c r="H138" s="141"/>
    </row>
    <row r="139" spans="6:8" ht="15.75" customHeight="1">
      <c r="F139" s="141"/>
      <c r="G139" s="141"/>
      <c r="H139" s="141"/>
    </row>
    <row r="140" spans="6:8" ht="15.75" customHeight="1">
      <c r="F140" s="141"/>
      <c r="G140" s="141"/>
      <c r="H140" s="141"/>
    </row>
    <row r="141" spans="6:8" ht="15.75" customHeight="1">
      <c r="F141" s="141"/>
      <c r="G141" s="141"/>
      <c r="H141" s="141"/>
    </row>
    <row r="142" spans="6:8" ht="15.75" customHeight="1">
      <c r="F142" s="141"/>
      <c r="G142" s="141"/>
      <c r="H142" s="141"/>
    </row>
    <row r="143" spans="6:8" ht="15.75" customHeight="1">
      <c r="F143" s="141"/>
      <c r="G143" s="141"/>
      <c r="H143" s="141"/>
    </row>
    <row r="144" spans="6:8" ht="15.75" customHeight="1">
      <c r="F144" s="141"/>
      <c r="G144" s="141"/>
      <c r="H144" s="141"/>
    </row>
    <row r="145" spans="6:8" ht="15.75" customHeight="1">
      <c r="F145" s="141"/>
      <c r="G145" s="141"/>
      <c r="H145" s="141"/>
    </row>
    <row r="146" spans="6:8" ht="15.75" customHeight="1">
      <c r="F146" s="141"/>
      <c r="G146" s="141"/>
      <c r="H146" s="141"/>
    </row>
    <row r="147" spans="6:8" ht="15.75" customHeight="1">
      <c r="F147" s="141"/>
      <c r="G147" s="141"/>
      <c r="H147" s="141"/>
    </row>
    <row r="148" spans="6:8" ht="15.75" customHeight="1">
      <c r="F148" s="141"/>
      <c r="G148" s="141"/>
      <c r="H148" s="141"/>
    </row>
    <row r="149" spans="6:8" ht="15.75" customHeight="1">
      <c r="F149" s="141"/>
      <c r="G149" s="141"/>
      <c r="H149" s="141"/>
    </row>
    <row r="150" spans="6:8" ht="15.75" customHeight="1">
      <c r="F150" s="141"/>
      <c r="G150" s="141"/>
      <c r="H150" s="141"/>
    </row>
    <row r="151" spans="6:8" ht="15.75" customHeight="1">
      <c r="F151" s="141"/>
      <c r="G151" s="141"/>
      <c r="H151" s="141"/>
    </row>
    <row r="152" spans="6:8" ht="15.75" customHeight="1">
      <c r="F152" s="141"/>
      <c r="G152" s="141"/>
      <c r="H152" s="141"/>
    </row>
    <row r="153" spans="6:8" ht="15.75" customHeight="1">
      <c r="F153" s="141"/>
      <c r="G153" s="141"/>
      <c r="H153" s="141"/>
    </row>
    <row r="154" spans="6:8" ht="15.75" customHeight="1">
      <c r="F154" s="141"/>
      <c r="G154" s="141"/>
      <c r="H154" s="141"/>
    </row>
    <row r="155" spans="6:8" ht="15.75" customHeight="1">
      <c r="F155" s="141"/>
      <c r="G155" s="141"/>
      <c r="H155" s="141"/>
    </row>
    <row r="156" spans="6:8" ht="15.75" customHeight="1">
      <c r="F156" s="141"/>
      <c r="G156" s="141"/>
      <c r="H156" s="141"/>
    </row>
    <row r="157" spans="6:8" ht="15.75" customHeight="1">
      <c r="F157" s="141"/>
      <c r="G157" s="141"/>
      <c r="H157" s="141"/>
    </row>
    <row r="158" spans="6:8" ht="15.75" customHeight="1">
      <c r="F158" s="141"/>
      <c r="G158" s="141"/>
      <c r="H158" s="141"/>
    </row>
    <row r="159" spans="6:8" ht="15.75" customHeight="1">
      <c r="F159" s="141"/>
      <c r="G159" s="141"/>
      <c r="H159" s="141"/>
    </row>
    <row r="160" spans="6:8" ht="15.75" customHeight="1">
      <c r="F160" s="141"/>
      <c r="G160" s="141"/>
      <c r="H160" s="141"/>
    </row>
    <row r="161" spans="6:8" ht="15.75" customHeight="1">
      <c r="F161" s="141"/>
      <c r="G161" s="141"/>
      <c r="H161" s="141"/>
    </row>
    <row r="162" spans="6:8" ht="15.75" customHeight="1">
      <c r="F162" s="141"/>
      <c r="G162" s="141"/>
      <c r="H162" s="141"/>
    </row>
    <row r="163" spans="6:8" ht="15.75" customHeight="1">
      <c r="F163" s="141"/>
      <c r="G163" s="141"/>
      <c r="H163" s="141"/>
    </row>
    <row r="164" spans="6:8" ht="15.75" customHeight="1">
      <c r="F164" s="141"/>
      <c r="G164" s="141"/>
      <c r="H164" s="141"/>
    </row>
    <row r="165" spans="6:8" ht="15.75" customHeight="1">
      <c r="F165" s="141"/>
      <c r="G165" s="141"/>
      <c r="H165" s="141"/>
    </row>
    <row r="166" spans="6:8" ht="15.75" customHeight="1">
      <c r="F166" s="141"/>
      <c r="G166" s="141"/>
      <c r="H166" s="141"/>
    </row>
    <row r="167" spans="6:8" ht="15.75" customHeight="1">
      <c r="F167" s="141"/>
      <c r="G167" s="141"/>
      <c r="H167" s="141"/>
    </row>
    <row r="168" spans="6:8" ht="15.75" customHeight="1">
      <c r="F168" s="141"/>
      <c r="G168" s="141"/>
      <c r="H168" s="141"/>
    </row>
    <row r="169" spans="6:8" ht="15.75" customHeight="1">
      <c r="F169" s="141"/>
      <c r="G169" s="141"/>
      <c r="H169" s="141"/>
    </row>
    <row r="170" spans="6:8" ht="15.75" customHeight="1">
      <c r="F170" s="141"/>
      <c r="G170" s="141"/>
      <c r="H170" s="141"/>
    </row>
    <row r="171" spans="6:8" ht="15.75" customHeight="1">
      <c r="F171" s="141"/>
      <c r="G171" s="141"/>
      <c r="H171" s="141"/>
    </row>
    <row r="172" spans="6:8" ht="15.75" customHeight="1">
      <c r="F172" s="141"/>
      <c r="G172" s="141"/>
      <c r="H172" s="141"/>
    </row>
    <row r="173" spans="6:8" ht="15.75" customHeight="1">
      <c r="F173" s="141"/>
      <c r="G173" s="141"/>
      <c r="H173" s="141"/>
    </row>
    <row r="174" spans="6:8" ht="15.75" customHeight="1">
      <c r="F174" s="141"/>
      <c r="G174" s="141"/>
      <c r="H174" s="141"/>
    </row>
    <row r="175" spans="6:8" ht="15.75" customHeight="1">
      <c r="F175" s="141"/>
      <c r="G175" s="141"/>
      <c r="H175" s="141"/>
    </row>
    <row r="176" spans="6:8" ht="15.75" customHeight="1">
      <c r="F176" s="141"/>
      <c r="G176" s="141"/>
      <c r="H176" s="141"/>
    </row>
    <row r="177" spans="6:8" ht="15.75" customHeight="1">
      <c r="F177" s="141"/>
      <c r="G177" s="141"/>
      <c r="H177" s="141"/>
    </row>
    <row r="178" spans="6:8" ht="15.75" customHeight="1">
      <c r="F178" s="141"/>
      <c r="G178" s="141"/>
      <c r="H178" s="141"/>
    </row>
    <row r="179" spans="6:8" ht="15.75" customHeight="1">
      <c r="F179" s="141"/>
      <c r="G179" s="141"/>
      <c r="H179" s="141"/>
    </row>
    <row r="180" spans="6:8" ht="15.75" customHeight="1">
      <c r="F180" s="141"/>
      <c r="G180" s="141"/>
      <c r="H180" s="141"/>
    </row>
    <row r="181" spans="6:8" ht="15.75" customHeight="1">
      <c r="F181" s="141"/>
      <c r="G181" s="141"/>
      <c r="H181" s="141"/>
    </row>
    <row r="182" spans="6:8" ht="15.75" customHeight="1">
      <c r="F182" s="141"/>
      <c r="G182" s="141"/>
      <c r="H182" s="141"/>
    </row>
    <row r="183" spans="6:8" ht="15.75" customHeight="1">
      <c r="F183" s="141"/>
      <c r="G183" s="141"/>
      <c r="H183" s="141"/>
    </row>
    <row r="184" spans="6:8" ht="15.75" customHeight="1">
      <c r="F184" s="141"/>
      <c r="G184" s="141"/>
      <c r="H184" s="141"/>
    </row>
    <row r="185" spans="6:8" ht="15.75" customHeight="1">
      <c r="F185" s="141"/>
      <c r="G185" s="141"/>
      <c r="H185" s="141"/>
    </row>
    <row r="186" spans="6:8" ht="15.75" customHeight="1">
      <c r="F186" s="141"/>
      <c r="G186" s="141"/>
      <c r="H186" s="141"/>
    </row>
    <row r="187" spans="6:8" ht="15.75" customHeight="1">
      <c r="F187" s="141"/>
      <c r="G187" s="141"/>
      <c r="H187" s="141"/>
    </row>
    <row r="188" spans="6:8" ht="15.75" customHeight="1">
      <c r="F188" s="141"/>
      <c r="G188" s="141"/>
      <c r="H188" s="141"/>
    </row>
    <row r="189" spans="6:8" ht="15.75" customHeight="1">
      <c r="F189" s="141"/>
      <c r="G189" s="141"/>
      <c r="H189" s="141"/>
    </row>
    <row r="190" spans="6:8" ht="15.75" customHeight="1">
      <c r="F190" s="141"/>
      <c r="G190" s="141"/>
      <c r="H190" s="141"/>
    </row>
    <row r="191" spans="6:8" ht="15.75" customHeight="1">
      <c r="F191" s="141"/>
      <c r="G191" s="141"/>
      <c r="H191" s="141"/>
    </row>
    <row r="192" spans="6:8" ht="15.75" customHeight="1">
      <c r="F192" s="141"/>
      <c r="G192" s="141"/>
      <c r="H192" s="141"/>
    </row>
    <row r="193" spans="6:8" ht="15.75" customHeight="1">
      <c r="F193" s="141"/>
      <c r="G193" s="141"/>
      <c r="H193" s="141"/>
    </row>
    <row r="194" spans="6:8" ht="15.75" customHeight="1">
      <c r="F194" s="141"/>
      <c r="G194" s="141"/>
      <c r="H194" s="141"/>
    </row>
    <row r="195" spans="6:8" ht="15.75" customHeight="1">
      <c r="F195" s="141"/>
      <c r="G195" s="141"/>
      <c r="H195" s="141"/>
    </row>
    <row r="196" spans="6:8" ht="15.75" customHeight="1">
      <c r="F196" s="141"/>
      <c r="G196" s="141"/>
      <c r="H196" s="141"/>
    </row>
    <row r="197" spans="6:8" ht="15.75" customHeight="1">
      <c r="F197" s="141"/>
      <c r="G197" s="141"/>
      <c r="H197" s="141"/>
    </row>
    <row r="198" spans="6:8" ht="15.75" customHeight="1">
      <c r="F198" s="141"/>
      <c r="G198" s="141"/>
      <c r="H198" s="141"/>
    </row>
    <row r="199" spans="6:8" ht="15.75" customHeight="1">
      <c r="F199" s="141"/>
      <c r="G199" s="141"/>
      <c r="H199" s="141"/>
    </row>
    <row r="200" spans="6:8" ht="15.75" customHeight="1">
      <c r="F200" s="141"/>
      <c r="G200" s="141"/>
      <c r="H200" s="141"/>
    </row>
    <row r="201" spans="6:8" ht="15.75" customHeight="1">
      <c r="F201" s="141"/>
      <c r="G201" s="141"/>
      <c r="H201" s="141"/>
    </row>
    <row r="202" spans="6:8" ht="15.75" customHeight="1">
      <c r="F202" s="141"/>
      <c r="G202" s="141"/>
      <c r="H202" s="141"/>
    </row>
    <row r="203" spans="6:8" ht="15.75" customHeight="1">
      <c r="F203" s="141"/>
      <c r="G203" s="141"/>
      <c r="H203" s="141"/>
    </row>
    <row r="204" spans="6:8" ht="15.75" customHeight="1">
      <c r="F204" s="141"/>
      <c r="G204" s="141"/>
      <c r="H204" s="141"/>
    </row>
    <row r="205" spans="6:8" ht="15.75" customHeight="1">
      <c r="F205" s="141"/>
      <c r="G205" s="141"/>
      <c r="H205" s="141"/>
    </row>
    <row r="206" spans="6:8" ht="15.75" customHeight="1">
      <c r="F206" s="141"/>
      <c r="G206" s="141"/>
      <c r="H206" s="141"/>
    </row>
    <row r="207" spans="6:8" ht="15.75" customHeight="1">
      <c r="F207" s="141"/>
      <c r="G207" s="141"/>
      <c r="H207" s="141"/>
    </row>
    <row r="208" spans="6:8" ht="15.75" customHeight="1">
      <c r="F208" s="141"/>
      <c r="G208" s="141"/>
      <c r="H208" s="141"/>
    </row>
    <row r="209" spans="6:8" ht="15.75" customHeight="1">
      <c r="F209" s="141"/>
      <c r="G209" s="141"/>
      <c r="H209" s="141"/>
    </row>
    <row r="210" spans="6:8" ht="15.75" customHeight="1">
      <c r="F210" s="141"/>
      <c r="G210" s="141"/>
      <c r="H210" s="141"/>
    </row>
    <row r="211" spans="6:8" ht="15.75" customHeight="1">
      <c r="F211" s="141"/>
      <c r="G211" s="141"/>
      <c r="H211" s="141"/>
    </row>
    <row r="212" spans="6:8" ht="15.75" customHeight="1">
      <c r="F212" s="141"/>
      <c r="G212" s="141"/>
      <c r="H212" s="141"/>
    </row>
    <row r="213" spans="6:8" ht="15.75" customHeight="1">
      <c r="F213" s="141"/>
      <c r="G213" s="141"/>
      <c r="H213" s="141"/>
    </row>
    <row r="214" spans="6:8" ht="15.75" customHeight="1">
      <c r="F214" s="141"/>
      <c r="G214" s="141"/>
      <c r="H214" s="141"/>
    </row>
    <row r="215" spans="6:8" ht="15.75" customHeight="1">
      <c r="F215" s="141"/>
      <c r="G215" s="141"/>
      <c r="H215" s="141"/>
    </row>
    <row r="216" spans="6:8" ht="15.75" customHeight="1">
      <c r="F216" s="141"/>
      <c r="G216" s="141"/>
      <c r="H216" s="141"/>
    </row>
    <row r="217" spans="6:8" ht="15.75" customHeight="1">
      <c r="F217" s="141"/>
      <c r="G217" s="141"/>
      <c r="H217" s="141"/>
    </row>
    <row r="218" spans="6:8" ht="15.75" customHeight="1">
      <c r="F218" s="141"/>
      <c r="G218" s="141"/>
      <c r="H218" s="141"/>
    </row>
    <row r="219" spans="6:8" ht="15.75" customHeight="1">
      <c r="F219" s="141"/>
      <c r="G219" s="141"/>
      <c r="H219" s="141"/>
    </row>
    <row r="220" spans="6:8" ht="15.75" customHeight="1">
      <c r="F220" s="141"/>
      <c r="G220" s="141"/>
      <c r="H220" s="141"/>
    </row>
    <row r="221" spans="6:8" ht="15.75" customHeight="1">
      <c r="F221" s="141"/>
      <c r="G221" s="141"/>
      <c r="H221" s="141"/>
    </row>
    <row r="222" spans="6:8" ht="15.75" customHeight="1">
      <c r="F222" s="141"/>
      <c r="G222" s="141"/>
      <c r="H222" s="141"/>
    </row>
    <row r="223" spans="6:8" ht="15.75" customHeight="1">
      <c r="F223" s="141"/>
      <c r="G223" s="141"/>
      <c r="H223" s="141"/>
    </row>
    <row r="224" spans="6:8" ht="15.75" customHeight="1">
      <c r="F224" s="141"/>
      <c r="G224" s="141"/>
      <c r="H224" s="141"/>
    </row>
    <row r="225" spans="6:8" ht="15.75" customHeight="1">
      <c r="F225" s="141"/>
      <c r="G225" s="141"/>
      <c r="H225" s="141"/>
    </row>
    <row r="226" spans="6:8" ht="15.75" customHeight="1">
      <c r="F226" s="141"/>
      <c r="G226" s="141"/>
      <c r="H226" s="141"/>
    </row>
    <row r="227" spans="6:8" ht="15.75" customHeight="1">
      <c r="F227" s="141"/>
      <c r="G227" s="141"/>
      <c r="H227" s="141"/>
    </row>
    <row r="228" spans="6:8" ht="15.75" customHeight="1">
      <c r="F228" s="141"/>
      <c r="G228" s="141"/>
      <c r="H228" s="141"/>
    </row>
    <row r="229" spans="6:8" ht="15.75" customHeight="1">
      <c r="F229" s="141"/>
      <c r="G229" s="141"/>
      <c r="H229" s="141"/>
    </row>
    <row r="230" spans="6:8" ht="15.75" customHeight="1">
      <c r="F230" s="141"/>
      <c r="G230" s="141"/>
      <c r="H230" s="141"/>
    </row>
    <row r="231" spans="6:8" ht="15.75" customHeight="1">
      <c r="F231" s="141"/>
      <c r="G231" s="141"/>
      <c r="H231" s="141"/>
    </row>
    <row r="232" spans="6:8" ht="15.75" customHeight="1">
      <c r="F232" s="141"/>
      <c r="G232" s="141"/>
      <c r="H232" s="141"/>
    </row>
    <row r="233" spans="6:8" ht="15.75" customHeight="1">
      <c r="F233" s="141"/>
      <c r="G233" s="141"/>
      <c r="H233" s="141"/>
    </row>
    <row r="234" spans="6:8" ht="15.75" customHeight="1">
      <c r="F234" s="141"/>
      <c r="G234" s="141"/>
      <c r="H234" s="141"/>
    </row>
    <row r="235" spans="6:8" ht="15.75" customHeight="1">
      <c r="F235" s="141"/>
      <c r="G235" s="141"/>
      <c r="H235" s="141"/>
    </row>
    <row r="236" spans="6:8" ht="15.75" customHeight="1">
      <c r="F236" s="141"/>
      <c r="G236" s="141"/>
      <c r="H236" s="141"/>
    </row>
    <row r="237" spans="6:8" ht="15.75" customHeight="1">
      <c r="F237" s="141"/>
      <c r="G237" s="141"/>
      <c r="H237" s="141"/>
    </row>
    <row r="238" spans="6:8" ht="15.75" customHeight="1">
      <c r="F238" s="141"/>
      <c r="G238" s="141"/>
      <c r="H238" s="141"/>
    </row>
    <row r="239" spans="6:8" ht="15.75" customHeight="1">
      <c r="F239" s="141"/>
      <c r="G239" s="141"/>
      <c r="H239" s="141"/>
    </row>
    <row r="240" spans="6:8" ht="15.75" customHeight="1">
      <c r="F240" s="141"/>
      <c r="G240" s="141"/>
      <c r="H240" s="141"/>
    </row>
    <row r="241" spans="6:8" ht="15.75" customHeight="1">
      <c r="F241" s="141"/>
      <c r="G241" s="141"/>
      <c r="H241" s="141"/>
    </row>
    <row r="242" spans="6:8" ht="15.75" customHeight="1">
      <c r="F242" s="141"/>
      <c r="G242" s="141"/>
      <c r="H242" s="141"/>
    </row>
    <row r="243" spans="6:8" ht="15.75" customHeight="1">
      <c r="F243" s="141"/>
      <c r="G243" s="141"/>
      <c r="H243" s="141"/>
    </row>
    <row r="244" spans="6:8" ht="15.75" customHeight="1">
      <c r="F244" s="141"/>
      <c r="G244" s="141"/>
      <c r="H244" s="141"/>
    </row>
    <row r="245" spans="6:8" ht="15.75" customHeight="1">
      <c r="F245" s="141"/>
      <c r="G245" s="141"/>
      <c r="H245" s="141"/>
    </row>
    <row r="246" spans="6:8" ht="15.75" customHeight="1">
      <c r="F246" s="141"/>
      <c r="G246" s="141"/>
      <c r="H246" s="141"/>
    </row>
    <row r="247" spans="6:8" ht="15.75" customHeight="1"/>
    <row r="248" spans="6:8" ht="15.75" customHeight="1"/>
    <row r="249" spans="6:8" ht="15.75" customHeight="1"/>
    <row r="250" spans="6:8" ht="15.75" customHeight="1"/>
    <row r="251" spans="6:8" ht="15.75" customHeight="1"/>
    <row r="252" spans="6:8" ht="15.75" customHeight="1"/>
    <row r="253" spans="6:8" ht="15.75" customHeight="1"/>
    <row r="254" spans="6:8" ht="15.75" customHeight="1"/>
    <row r="255" spans="6:8" ht="15.75" customHeight="1"/>
    <row r="256" spans="6: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7">
    <mergeCell ref="B20:C20"/>
    <mergeCell ref="B28:C28"/>
    <mergeCell ref="B32:AS32"/>
    <mergeCell ref="B14:C14"/>
    <mergeCell ref="B15:C15"/>
    <mergeCell ref="B16:C16"/>
    <mergeCell ref="B17:C17"/>
    <mergeCell ref="B18:C18"/>
    <mergeCell ref="B19:C19"/>
    <mergeCell ref="A8:C8"/>
    <mergeCell ref="B9:C9"/>
    <mergeCell ref="B10:C10"/>
    <mergeCell ref="B11:C11"/>
    <mergeCell ref="B12:C12"/>
    <mergeCell ref="B13:C13"/>
    <mergeCell ref="AC6:AD6"/>
    <mergeCell ref="AE6:AF6"/>
    <mergeCell ref="AG6:AH6"/>
    <mergeCell ref="AI6:AJ6"/>
    <mergeCell ref="AM6:AR6"/>
    <mergeCell ref="A7:C7"/>
    <mergeCell ref="AI5:AJ5"/>
    <mergeCell ref="B6:C6"/>
    <mergeCell ref="M6:N6"/>
    <mergeCell ref="O6:P6"/>
    <mergeCell ref="Q6:R6"/>
    <mergeCell ref="S6:T6"/>
    <mergeCell ref="U6:V6"/>
    <mergeCell ref="W6:X6"/>
    <mergeCell ref="Y6:Z6"/>
    <mergeCell ref="AA6:AB6"/>
    <mergeCell ref="AM4:AR5"/>
    <mergeCell ref="AS4:AS5"/>
    <mergeCell ref="AU4:AU5"/>
    <mergeCell ref="M5:N5"/>
    <mergeCell ref="O5:P5"/>
    <mergeCell ref="Q5:R5"/>
    <mergeCell ref="S5:T5"/>
    <mergeCell ref="U5:V5"/>
    <mergeCell ref="W5:X5"/>
    <mergeCell ref="Y5:Z5"/>
    <mergeCell ref="H4:H5"/>
    <mergeCell ref="I4:I5"/>
    <mergeCell ref="J4:L4"/>
    <mergeCell ref="M4:AJ4"/>
    <mergeCell ref="AK4:AK5"/>
    <mergeCell ref="AL4:AL5"/>
    <mergeCell ref="AA5:AB5"/>
    <mergeCell ref="AC5:AD5"/>
    <mergeCell ref="AE5:AF5"/>
    <mergeCell ref="AG5:AH5"/>
    <mergeCell ref="A4:A5"/>
    <mergeCell ref="B4:C5"/>
    <mergeCell ref="D4:D5"/>
    <mergeCell ref="E4:E5"/>
    <mergeCell ref="F4:F5"/>
    <mergeCell ref="G4:G5"/>
  </mergeCells>
  <pageMargins left="0.70866141732283505" right="0.70866141732283505" top="0.74803149606299202" bottom="0.74803149606299202" header="0" footer="0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E L L</dc:creator>
  <cp:lastModifiedBy>D E L L</cp:lastModifiedBy>
  <dcterms:created xsi:type="dcterms:W3CDTF">2026-01-15T02:20:30Z</dcterms:created>
  <dcterms:modified xsi:type="dcterms:W3CDTF">2026-01-15T02:20:46Z</dcterms:modified>
</cp:coreProperties>
</file>