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ipik\Downloads\PKP\"/>
    </mc:Choice>
  </mc:AlternateContent>
  <xr:revisionPtr revIDLastSave="0" documentId="13_ncr:1_{46AEE2CF-FCE7-4131-A185-112E65EB7EA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.KLASTER DEWASA LANSIA 0809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KW47+/6DFLj229OY3dmaJm2OhOPLKZzLjEQ0/vmJXHk="/>
    </ext>
  </extLst>
</workbook>
</file>

<file path=xl/calcChain.xml><?xml version="1.0" encoding="utf-8"?>
<calcChain xmlns="http://schemas.openxmlformats.org/spreadsheetml/2006/main">
  <c r="H67" i="3" l="1"/>
  <c r="J67" i="3" s="1"/>
  <c r="J66" i="3" s="1"/>
  <c r="H65" i="3"/>
  <c r="J65" i="3" s="1"/>
  <c r="J64" i="3" s="1"/>
  <c r="H63" i="3"/>
  <c r="J63" i="3" s="1"/>
  <c r="J62" i="3" s="1"/>
  <c r="H61" i="3"/>
  <c r="J61" i="3" s="1"/>
  <c r="H60" i="3"/>
  <c r="J60" i="3" s="1"/>
  <c r="H58" i="3"/>
  <c r="H57" i="3"/>
  <c r="H56" i="3"/>
  <c r="J56" i="3" s="1"/>
  <c r="H55" i="3"/>
  <c r="J55" i="3" s="1"/>
  <c r="H52" i="3"/>
  <c r="J52" i="3" s="1"/>
  <c r="H51" i="3"/>
  <c r="J51" i="3" s="1"/>
  <c r="H50" i="3"/>
  <c r="J50" i="3" s="1"/>
  <c r="H49" i="3"/>
  <c r="J49" i="3" s="1"/>
  <c r="H48" i="3"/>
  <c r="J48" i="3" s="1"/>
  <c r="H47" i="3"/>
  <c r="J47" i="3" s="1"/>
  <c r="H46" i="3"/>
  <c r="J46" i="3" s="1"/>
  <c r="H44" i="3"/>
  <c r="J44" i="3" s="1"/>
  <c r="J43" i="3" s="1"/>
  <c r="I42" i="3"/>
  <c r="H42" i="3"/>
  <c r="H40" i="3"/>
  <c r="J40" i="3" s="1"/>
  <c r="H39" i="3"/>
  <c r="J39" i="3" s="1"/>
  <c r="H38" i="3"/>
  <c r="J38" i="3" s="1"/>
  <c r="H37" i="3"/>
  <c r="J37" i="3" s="1"/>
  <c r="H36" i="3"/>
  <c r="J36" i="3" s="1"/>
  <c r="H35" i="3"/>
  <c r="J35" i="3" s="1"/>
  <c r="H34" i="3"/>
  <c r="J34" i="3" s="1"/>
  <c r="H33" i="3"/>
  <c r="J33" i="3" s="1"/>
  <c r="H32" i="3"/>
  <c r="J32" i="3" s="1"/>
  <c r="H31" i="3"/>
  <c r="J31" i="3" s="1"/>
  <c r="H30" i="3"/>
  <c r="J30" i="3" s="1"/>
  <c r="H29" i="3"/>
  <c r="J29" i="3" s="1"/>
  <c r="H28" i="3"/>
  <c r="J28" i="3" s="1"/>
  <c r="H27" i="3"/>
  <c r="J27" i="3" s="1"/>
  <c r="H26" i="3"/>
  <c r="J26" i="3" s="1"/>
  <c r="H25" i="3"/>
  <c r="J25" i="3" s="1"/>
  <c r="H24" i="3"/>
  <c r="J24" i="3" s="1"/>
  <c r="H22" i="3"/>
  <c r="J22" i="3" s="1"/>
  <c r="H21" i="3"/>
  <c r="J21" i="3" s="1"/>
  <c r="H19" i="3"/>
  <c r="H18" i="3"/>
  <c r="H17" i="3"/>
  <c r="J17" i="3" s="1"/>
  <c r="H16" i="3"/>
  <c r="J16" i="3" s="1"/>
  <c r="J59" i="3" l="1"/>
  <c r="J42" i="3"/>
  <c r="J41" i="3" s="1"/>
  <c r="J20" i="3"/>
  <c r="J54" i="3"/>
  <c r="J53" i="3" s="1"/>
  <c r="J45" i="3"/>
  <c r="J23" i="3"/>
  <c r="J15" i="3"/>
  <c r="J14" i="3" l="1"/>
  <c r="J13" i="3" l="1"/>
</calcChain>
</file>

<file path=xl/sharedStrings.xml><?xml version="1.0" encoding="utf-8"?>
<sst xmlns="http://schemas.openxmlformats.org/spreadsheetml/2006/main" count="217" uniqueCount="149">
  <si>
    <t>No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</si>
  <si>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</si>
  <si>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</si>
  <si>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</si>
  <si>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</si>
  <si>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</si>
  <si>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</si>
  <si>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</si>
  <si>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</si>
  <si>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</si>
  <si>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</si>
  <si>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</si>
  <si>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</si>
  <si>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</si>
  <si>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</si>
  <si>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</si>
  <si>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</si>
  <si>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</si>
  <si>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</si>
  <si>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</si>
  <si>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</si>
  <si>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</si>
  <si>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</si>
  <si>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</si>
  <si>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</si>
  <si>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</si>
  <si>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</si>
  <si>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Baik</t>
  </si>
  <si>
    <t>Cukup</t>
  </si>
  <si>
    <t>Kurang</t>
  </si>
  <si>
    <t>Kegiatan</t>
  </si>
  <si>
    <t>Indikator Kinerja</t>
  </si>
  <si>
    <t>Target tahun 2025</t>
  </si>
  <si>
    <t>Satuan Sasaran</t>
  </si>
  <si>
    <t>Total sasaran</t>
  </si>
  <si>
    <t>Target Sasaran</t>
  </si>
  <si>
    <t>Pencapaian (dalam satuan sasaran)</t>
  </si>
  <si>
    <t xml:space="preserve">% Nilai Kinerja </t>
  </si>
  <si>
    <t>persen</t>
  </si>
  <si>
    <t>Skrining Kusta</t>
  </si>
  <si>
    <t>&gt;90%</t>
  </si>
  <si>
    <t>81-90%</t>
  </si>
  <si>
    <t>&lt;81%</t>
  </si>
  <si>
    <t>Kolom ke</t>
  </si>
  <si>
    <t>Keterangan:</t>
  </si>
  <si>
    <t>Instrumen Penghitungan Klaster Pelayanan Kesehatan Dewasa dan Lanjut Usia</t>
  </si>
  <si>
    <t>Klaster Pelayanan  Kesehatan Dewasa dan Lanjut Usia</t>
  </si>
  <si>
    <t>3.1. Pelayanan Kesehatan Dewasa</t>
  </si>
  <si>
    <t>3.1.1 Pelayanan Kesehatan Jiwa</t>
  </si>
  <si>
    <t>Skrining kesehatan jiwa usia dewasa</t>
  </si>
  <si>
    <t>Persentase penduduk usia dewasa yang mendapatkan skrining kesehatan jiwa dan NAPZA</t>
  </si>
  <si>
    <t>Pelayanan penyandang gangguan jiwa usia dewasa</t>
  </si>
  <si>
    <t>Persentase penyandang gangguan jiwa usia dewasa yang memperoleh layanan di Fasyankes</t>
  </si>
  <si>
    <t>Kunjungan pasien pasung dewasa</t>
  </si>
  <si>
    <t>Persentase kasus pasung usia dewasa yang dikunjungi</t>
  </si>
  <si>
    <t>Pelapasan/ pembebasan kasus pasung dewasa</t>
  </si>
  <si>
    <t>Persentase kasus pasung usia dewasa yang dilepaskan/dibebaskan</t>
  </si>
  <si>
    <t>3.1.2 Penyakit Menular</t>
  </si>
  <si>
    <t>Skrining TBC pada dewasa</t>
  </si>
  <si>
    <t>Persentase dewasa yang mendapatkan skrining TBC</t>
  </si>
  <si>
    <t xml:space="preserve">Persentase dewasa yang mendapatkan skrining kusta </t>
  </si>
  <si>
    <t>3.1.3 Penyakit Tidak Menular</t>
  </si>
  <si>
    <t>Deteksi Dini Diabetes Melitus</t>
  </si>
  <si>
    <t>Deteksi Dini Penyakit Diabetes Melitus pada populasi target</t>
  </si>
  <si>
    <t>Deteksi Dini Obesitas</t>
  </si>
  <si>
    <t>Persentase Skrining Obesitas pada populasi Target</t>
  </si>
  <si>
    <t>Deteksi Dini Diabetes pada penderita TBC</t>
  </si>
  <si>
    <t>Persentase Penderita TB yang diperiksa Gula darahnya</t>
  </si>
  <si>
    <t>Pelayanan Penderita Diabetes sesuai Standar</t>
  </si>
  <si>
    <t>Pelayanan Kesehatan Penderita Diabetes Mellitus (Standar Pelayanan Minimal ke 9)</t>
  </si>
  <si>
    <t xml:space="preserve">Diabetes Melitus Terkendali </t>
  </si>
  <si>
    <t>Penderita Diabetes Melitus  dalam pengendalian</t>
  </si>
  <si>
    <t xml:space="preserve">Deteksi Dini Hipertensi </t>
  </si>
  <si>
    <t>Deteksi Dini Penyakit Hipertensi pada usia 15 tahun keatas</t>
  </si>
  <si>
    <t>Deteksi Dini Penyakit Jantung</t>
  </si>
  <si>
    <t xml:space="preserve">Deteksi Dini Penyakit Jantung pada penduduk usia 40 tahun keatas yang beresiko </t>
  </si>
  <si>
    <t>Pelayanan Penderita  Hipertensi sesuai Standar</t>
  </si>
  <si>
    <t>Pelayanan Kesehatan Penderita Hipertensi  (Standar Pelayanan Minimal ke 8)</t>
  </si>
  <si>
    <t>Penderita Hipertensi Terkendali</t>
  </si>
  <si>
    <t>Hipertensi  dalam pengendalian</t>
  </si>
  <si>
    <t>Deteksi Dini Stroke</t>
  </si>
  <si>
    <t>Deteksi Dini Stroke pada penderita HT dan DM usia 40 tahun</t>
  </si>
  <si>
    <t>Deteksi Dini PPOK</t>
  </si>
  <si>
    <t xml:space="preserve">Persentase Skrining PPOK pada populasi Target
</t>
  </si>
  <si>
    <t>Deteksi Kanker Kolorektal</t>
  </si>
  <si>
    <t xml:space="preserve">Persentase Skrining Kanker Kolorektal pada Populasi target </t>
  </si>
  <si>
    <t>Deteksi Dini Kanker Leher Rahim</t>
  </si>
  <si>
    <t xml:space="preserve">Persentase Perempuan  pada populasi target
</t>
  </si>
  <si>
    <t>Deteksi Dini Kanker Payudara</t>
  </si>
  <si>
    <t xml:space="preserve">Persentase Skrining Kanker Paru  </t>
  </si>
  <si>
    <t xml:space="preserve">Persentase Skrining Kanker Paru pada Populasi target </t>
  </si>
  <si>
    <t>Deteksi Dini Gangguan Penglihatan</t>
  </si>
  <si>
    <t xml:space="preserve">Persentase Skrining Tajam Penglihatan pada populasi Target
</t>
  </si>
  <si>
    <t>Detreksi Dini Gangguan Pendengaran</t>
  </si>
  <si>
    <t xml:space="preserve">Persentase Skrining Tajam Pendengaran pada populasi Target
</t>
  </si>
  <si>
    <t>3.1.4 Kesehatan Tradisional</t>
  </si>
  <si>
    <t>Pemberian layanan pada usia dewasa</t>
  </si>
  <si>
    <t>Pemberian layanan pada usia dewasa dalam bentuk pelayanan kestrad.</t>
  </si>
  <si>
    <t>3.1.5 Pelayanan Kesehatan Gratis (PKG)</t>
  </si>
  <si>
    <t>Pemeriksaan kesehatan gratis (PKG) kelompok usia dewasa</t>
  </si>
  <si>
    <t>Persentase penduduk penerima pemeriksaan kesehatan gratis kelompok usia dewasa (%)</t>
  </si>
  <si>
    <t>3.1.6 Pelayanan Kesehatan Reproduksi</t>
  </si>
  <si>
    <t>Pelayanan Kesehatan KB</t>
  </si>
  <si>
    <t>KB aktif (Contraceptive Prevalence Rate/ CPR)</t>
  </si>
  <si>
    <t>PUS</t>
  </si>
  <si>
    <t xml:space="preserve">Peserta KB baru </t>
  </si>
  <si>
    <t>Akseptor KB Drop Out</t>
  </si>
  <si>
    <t>&lt; 15 %</t>
  </si>
  <si>
    <t>Peserta KB mengalami komplikasi</t>
  </si>
  <si>
    <t>&lt; 3 ,5 %</t>
  </si>
  <si>
    <t>PUS dengan 4 T ber  KB</t>
  </si>
  <si>
    <t>KB pasca persalinan</t>
  </si>
  <si>
    <t>BULIN</t>
  </si>
  <si>
    <t>Skrinning Kesehatan Calon Pengantin</t>
  </si>
  <si>
    <t>CPW dilayanan kespro catin</t>
  </si>
  <si>
    <t>CATIN</t>
  </si>
  <si>
    <t>3.2. Pelayanan Kesehatan Lanjut Usia  </t>
  </si>
  <si>
    <t>3.2.1 Pelayanan Kesehatan Jiwa</t>
  </si>
  <si>
    <t>Skrining Kesehatan Jiwa Usia Lansia</t>
  </si>
  <si>
    <t>Persentase penduduk (dewasa dan lansia) yang mendapatkan skrining kesehatan jiwa dan NAPZA</t>
  </si>
  <si>
    <t>Pelayanan penyandang gangguan jiwa usia lansia</t>
  </si>
  <si>
    <t>Persentase penyandang gangguan jiwa dewasa dan lansia  yang memperoleh layanan di Fasyankes</t>
  </si>
  <si>
    <t>Kunjungan pasien pasung lansia</t>
  </si>
  <si>
    <t>Persentase kasus pasung usia lansia yang dikunjungi</t>
  </si>
  <si>
    <t>Pelapasan/ pembebasan kasus pasung lansia</t>
  </si>
  <si>
    <t>Persentase kasus pasung usia lansia yang dilepaskan/dibebaskan</t>
  </si>
  <si>
    <t>3.2.2 Penyakit Menular</t>
  </si>
  <si>
    <t>Skrining TBC pada lansia</t>
  </si>
  <si>
    <t>Persentase lansia yang mendapatkan skrining TBC</t>
  </si>
  <si>
    <t xml:space="preserve">Persentase lanjut usia yang mendapatkan skrining kusta </t>
  </si>
  <si>
    <t>3.2.3 Kesehatan Tradisional</t>
  </si>
  <si>
    <t>Pemberian layanan pada lansia</t>
  </si>
  <si>
    <t>Pemberian layanan pada lansia dalam bentuk pelayanan kestrad.</t>
  </si>
  <si>
    <t>3.2.4 PKG</t>
  </si>
  <si>
    <t>Pemeriksaan kesehatan gratis kelompok usia lanjut (&gt;60 tahun)</t>
  </si>
  <si>
    <t>Persentase penduduk penerima pemeriksaan kesehatan gratis kelompok usia lanjut (%)</t>
  </si>
  <si>
    <t>3.2.5 Pelayanan Kesehatan Lansia</t>
  </si>
  <si>
    <t>Pelayanan Kesehatan Lansia</t>
  </si>
  <si>
    <t>Pelayanan Kesehatan pada Usia Lanjut (usia ≥ 60 tahun ) (Standar Pelayanan Minimal ke 7)</t>
  </si>
  <si>
    <t>LANSIA</t>
  </si>
  <si>
    <t>Interpretasi nilai kinerja klaster 3 :</t>
  </si>
  <si>
    <r>
      <rPr>
        <b/>
        <sz val="12"/>
        <color theme="1"/>
        <rFont val="Tahoma"/>
      </rPr>
      <t>Kegiatan</t>
    </r>
    <r>
      <rPr>
        <sz val="12"/>
        <color theme="1"/>
        <rFont val="Tahoma"/>
      </rPr>
      <t>: pelayanan yang dilakukan klaster</t>
    </r>
  </si>
  <si>
    <r>
      <rPr>
        <b/>
        <sz val="12"/>
        <color theme="1"/>
        <rFont val="Tahoma"/>
      </rPr>
      <t>Indikator Kinerja</t>
    </r>
    <r>
      <rPr>
        <sz val="12"/>
        <color theme="1"/>
        <rFont val="Tahoma"/>
      </rPr>
      <t xml:space="preserve"> : alat ukur untuk masing-masing pelayanan yang dilakukan dalam klaster</t>
    </r>
  </si>
  <si>
    <r>
      <rPr>
        <b/>
        <sz val="12"/>
        <color theme="1"/>
        <rFont val="Tahoma"/>
      </rPr>
      <t xml:space="preserve">Target tahun 2025 </t>
    </r>
    <r>
      <rPr>
        <sz val="12"/>
        <color theme="1"/>
        <rFont val="Tahoma"/>
      </rPr>
      <t>( dalam %) atau tahun berjalan</t>
    </r>
  </si>
  <si>
    <r>
      <rPr>
        <b/>
        <sz val="12"/>
        <color theme="1"/>
        <rFont val="Tahoma"/>
      </rPr>
      <t>Satuan sasaran</t>
    </r>
    <r>
      <rPr>
        <sz val="12"/>
        <color theme="1"/>
        <rFont val="Tahoma"/>
      </rPr>
      <t>: satuan kegiatan program, misal orang, balita, rumah tangga dll</t>
    </r>
  </si>
  <si>
    <r>
      <rPr>
        <b/>
        <sz val="12"/>
        <color theme="1"/>
        <rFont val="Tahoma"/>
      </rPr>
      <t>Total Sasaran</t>
    </r>
    <r>
      <rPr>
        <sz val="12"/>
        <color theme="1"/>
        <rFont val="Tahoma"/>
      </rPr>
      <t xml:space="preserve">: sasaran target keseluruhan ( 100%), jumlah populasi/area di wilayah kerja </t>
    </r>
  </si>
  <si>
    <r>
      <rPr>
        <b/>
        <sz val="12"/>
        <color theme="1"/>
        <rFont val="Tahoma"/>
      </rPr>
      <t>Target Sasaran</t>
    </r>
    <r>
      <rPr>
        <sz val="12"/>
        <color theme="1"/>
        <rFont val="Tahoma"/>
      </rPr>
      <t xml:space="preserve"> = kolom 4 ( Target tahun 2025) dikali kolom 6 (total sasaran), jml sasaran/area yg akan diberi pelayanan oleh Puskesmas</t>
    </r>
  </si>
  <si>
    <r>
      <rPr>
        <b/>
        <sz val="12"/>
        <color theme="1"/>
        <rFont val="Tahoma"/>
      </rPr>
      <t>Pencapaian:</t>
    </r>
    <r>
      <rPr>
        <sz val="12"/>
        <color theme="1"/>
        <rFont val="Tahoma"/>
      </rPr>
      <t xml:space="preserve"> hasil masing kegiatan Puskesmas (dalam satuan sasaran )</t>
    </r>
  </si>
  <si>
    <r>
      <rPr>
        <b/>
        <sz val="12"/>
        <color theme="1"/>
        <rFont val="Tahoma"/>
      </rPr>
      <t xml:space="preserve">Nilai Kinerja: </t>
    </r>
    <r>
      <rPr>
        <sz val="12"/>
        <color theme="1"/>
        <rFont val="Tahoma"/>
      </rPr>
      <t>pencapaian kinerja Puskesmas dibandingkan target sasaran, penilaian ketercapaian target sasaran</t>
    </r>
    <r>
      <rPr>
        <b/>
        <sz val="12"/>
        <color theme="1"/>
        <rFont val="Tahoma"/>
      </rPr>
      <t xml:space="preserve"> </t>
    </r>
    <r>
      <rPr>
        <sz val="12"/>
        <color theme="1"/>
        <rFont val="Tahoma"/>
      </rPr>
      <t>(kolom 8 dibagi kolom 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</si>
</sst>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2"/>
      <color theme="1"/>
      <name val="Tahoma"/>
    </font>
    <font>
      <sz val="12"/>
      <color theme="1"/>
      <name val="Tahoma"/>
    </font>
    <font>
      <sz val="11"/>
      <name val="Calibri"/>
    </font>
    <font>
      <sz val="12"/>
      <color rgb="FF000000"/>
      <name val="Tahoma"/>
    </font>
    <font>
      <sz val="11"/>
      <color theme="1"/>
      <name val="Calibri"/>
    </font>
    <font>
      <sz val="11"/>
      <color theme="1"/>
      <name val="Tahoma"/>
    </font>
    <font>
      <sz val="12"/>
      <color theme="1"/>
      <name val="Calibri"/>
    </font>
    <font>
      <u/>
      <sz val="12"/>
      <color rgb="FF000000"/>
      <name val="Tahoma"/>
    </font>
  </fonts>
  <fills count="7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ABF8F"/>
        <bgColor rgb="FFFABF8F"/>
      </patternFill>
    </fill>
    <fill>
      <patternFill patternType="solid">
        <fgColor rgb="FFD6E3BC"/>
        <bgColor rgb="FFD6E3BC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4" borderId="8" xfId="0" applyFont="1" applyFill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0" fontId="2" fillId="4" borderId="8" xfId="0" applyFont="1" applyFill="1" applyBorder="1" applyAlignment="1">
      <alignment vertical="top" wrapText="1"/>
    </xf>
    <xf numFmtId="0" fontId="2" fillId="4" borderId="11" xfId="0" applyFont="1" applyFill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1" fontId="2" fillId="3" borderId="11" xfId="0" applyNumberFormat="1" applyFont="1" applyFill="1" applyBorder="1" applyAlignment="1">
      <alignment vertical="center"/>
    </xf>
    <xf numFmtId="1" fontId="2" fillId="0" borderId="8" xfId="0" applyNumberFormat="1" applyFont="1" applyBorder="1" applyAlignment="1">
      <alignment horizontal="center" vertical="top"/>
    </xf>
    <xf numFmtId="9" fontId="2" fillId="0" borderId="8" xfId="0" applyNumberFormat="1" applyFont="1" applyBorder="1" applyAlignment="1">
      <alignment horizontal="center" vertical="top" wrapText="1"/>
    </xf>
    <xf numFmtId="9" fontId="2" fillId="0" borderId="8" xfId="0" applyNumberFormat="1" applyFont="1" applyBorder="1" applyAlignment="1">
      <alignment horizontal="center" vertical="top"/>
    </xf>
    <xf numFmtId="9" fontId="2" fillId="0" borderId="8" xfId="0" applyNumberFormat="1" applyFont="1" applyBorder="1" applyAlignment="1">
      <alignment horizontal="left" vertical="top"/>
    </xf>
    <xf numFmtId="1" fontId="2" fillId="0" borderId="8" xfId="0" applyNumberFormat="1" applyFont="1" applyBorder="1" applyAlignment="1">
      <alignment horizontal="center" vertical="top" wrapText="1"/>
    </xf>
    <xf numFmtId="9" fontId="2" fillId="3" borderId="8" xfId="0" applyNumberFormat="1" applyFont="1" applyFill="1" applyBorder="1" applyAlignment="1">
      <alignment horizontal="center" vertical="top" wrapText="1"/>
    </xf>
    <xf numFmtId="1" fontId="2" fillId="4" borderId="8" xfId="0" applyNumberFormat="1" applyFont="1" applyFill="1" applyBorder="1" applyAlignment="1">
      <alignment horizontal="center" vertical="top"/>
    </xf>
    <xf numFmtId="9" fontId="2" fillId="4" borderId="8" xfId="0" applyNumberFormat="1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/>
    </xf>
    <xf numFmtId="0" fontId="5" fillId="0" borderId="8" xfId="0" applyFont="1" applyBorder="1"/>
    <xf numFmtId="9" fontId="7" fillId="0" borderId="8" xfId="0" applyNumberFormat="1" applyFont="1" applyBorder="1" applyAlignment="1">
      <alignment horizontal="center" vertical="top"/>
    </xf>
    <xf numFmtId="9" fontId="2" fillId="4" borderId="8" xfId="0" applyNumberFormat="1" applyFont="1" applyFill="1" applyBorder="1" applyAlignment="1">
      <alignment horizontal="center" vertical="top"/>
    </xf>
    <xf numFmtId="0" fontId="2" fillId="5" borderId="8" xfId="0" applyFont="1" applyFill="1" applyBorder="1" applyAlignment="1">
      <alignment horizontal="center" vertical="top"/>
    </xf>
    <xf numFmtId="0" fontId="2" fillId="5" borderId="8" xfId="0" applyFont="1" applyFill="1" applyBorder="1" applyAlignment="1">
      <alignment vertical="top"/>
    </xf>
    <xf numFmtId="1" fontId="2" fillId="5" borderId="8" xfId="0" applyNumberFormat="1" applyFont="1" applyFill="1" applyBorder="1" applyAlignment="1">
      <alignment horizontal="center" vertical="top"/>
    </xf>
    <xf numFmtId="0" fontId="2" fillId="0" borderId="9" xfId="0" applyFont="1" applyBorder="1" applyAlignment="1">
      <alignment horizontal="left" vertical="top" wrapText="1"/>
    </xf>
    <xf numFmtId="9" fontId="2" fillId="0" borderId="6" xfId="0" applyNumberFormat="1" applyFont="1" applyBorder="1" applyAlignment="1">
      <alignment horizontal="center" vertical="top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8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wrapText="1"/>
    </xf>
    <xf numFmtId="0" fontId="1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 wrapText="1"/>
    </xf>
    <xf numFmtId="9" fontId="2" fillId="2" borderId="11" xfId="0" applyNumberFormat="1" applyFont="1" applyFill="1" applyBorder="1" applyAlignment="1">
      <alignment horizontal="center" vertical="top" wrapText="1"/>
    </xf>
    <xf numFmtId="9" fontId="2" fillId="3" borderId="11" xfId="0" applyNumberFormat="1" applyFont="1" applyFill="1" applyBorder="1" applyAlignment="1">
      <alignment horizontal="center" vertical="top"/>
    </xf>
    <xf numFmtId="0" fontId="1" fillId="4" borderId="11" xfId="0" applyFont="1" applyFill="1" applyBorder="1" applyAlignment="1">
      <alignment vertical="center"/>
    </xf>
    <xf numFmtId="0" fontId="2" fillId="4" borderId="16" xfId="0" applyFont="1" applyFill="1" applyBorder="1" applyAlignment="1">
      <alignment horizontal="center" vertical="top"/>
    </xf>
    <xf numFmtId="0" fontId="2" fillId="4" borderId="16" xfId="0" applyFont="1" applyFill="1" applyBorder="1" applyAlignment="1">
      <alignment vertical="top" wrapText="1"/>
    </xf>
    <xf numFmtId="0" fontId="2" fillId="4" borderId="17" xfId="0" applyFont="1" applyFill="1" applyBorder="1" applyAlignment="1">
      <alignment horizontal="center" vertical="top"/>
    </xf>
    <xf numFmtId="0" fontId="2" fillId="4" borderId="17" xfId="0" applyFont="1" applyFill="1" applyBorder="1" applyAlignment="1">
      <alignment horizontal="center" vertical="top" wrapText="1"/>
    </xf>
    <xf numFmtId="1" fontId="2" fillId="4" borderId="17" xfId="0" applyNumberFormat="1" applyFont="1" applyFill="1" applyBorder="1" applyAlignment="1">
      <alignment horizontal="center" vertical="top" wrapText="1"/>
    </xf>
    <xf numFmtId="9" fontId="2" fillId="4" borderId="17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1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left" vertical="top" wrapText="1"/>
    </xf>
    <xf numFmtId="9" fontId="2" fillId="4" borderId="8" xfId="0" applyNumberFormat="1" applyFont="1" applyFill="1" applyBorder="1" applyAlignment="1">
      <alignment vertical="top"/>
    </xf>
    <xf numFmtId="9" fontId="2" fillId="0" borderId="8" xfId="0" applyNumberFormat="1" applyFont="1" applyBorder="1" applyAlignment="1">
      <alignment vertical="top"/>
    </xf>
    <xf numFmtId="0" fontId="2" fillId="0" borderId="7" xfId="0" applyFont="1" applyBorder="1" applyAlignment="1">
      <alignment horizontal="left" vertical="top"/>
    </xf>
    <xf numFmtId="9" fontId="2" fillId="4" borderId="8" xfId="0" applyNumberFormat="1" applyFont="1" applyFill="1" applyBorder="1" applyAlignment="1">
      <alignment vertical="top" wrapText="1"/>
    </xf>
    <xf numFmtId="0" fontId="2" fillId="6" borderId="8" xfId="0" applyFont="1" applyFill="1" applyBorder="1" applyAlignment="1">
      <alignment horizontal="center" vertical="top" wrapText="1"/>
    </xf>
    <xf numFmtId="1" fontId="2" fillId="6" borderId="8" xfId="0" applyNumberFormat="1" applyFont="1" applyFill="1" applyBorder="1" applyAlignment="1">
      <alignment horizontal="center" vertical="top" wrapText="1"/>
    </xf>
    <xf numFmtId="9" fontId="2" fillId="0" borderId="13" xfId="0" applyNumberFormat="1" applyFont="1" applyBorder="1" applyAlignment="1">
      <alignment horizontal="left" vertical="top"/>
    </xf>
    <xf numFmtId="0" fontId="2" fillId="0" borderId="13" xfId="0" applyFont="1" applyBorder="1" applyAlignment="1">
      <alignment horizontal="center" vertical="top" wrapText="1"/>
    </xf>
    <xf numFmtId="1" fontId="2" fillId="0" borderId="13" xfId="0" applyNumberFormat="1" applyFont="1" applyBorder="1" applyAlignment="1">
      <alignment horizontal="center" vertical="top"/>
    </xf>
    <xf numFmtId="0" fontId="2" fillId="4" borderId="14" xfId="0" applyFont="1" applyFill="1" applyBorder="1" applyAlignment="1">
      <alignment horizontal="center" vertical="top"/>
    </xf>
    <xf numFmtId="9" fontId="2" fillId="4" borderId="17" xfId="0" applyNumberFormat="1" applyFont="1" applyFill="1" applyBorder="1" applyAlignment="1">
      <alignment horizontal="center" vertical="top"/>
    </xf>
    <xf numFmtId="1" fontId="2" fillId="4" borderId="17" xfId="0" applyNumberFormat="1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center" vertical="top"/>
    </xf>
    <xf numFmtId="9" fontId="2" fillId="4" borderId="10" xfId="0" applyNumberFormat="1" applyFont="1" applyFill="1" applyBorder="1" applyAlignment="1">
      <alignment vertical="top" wrapText="1"/>
    </xf>
    <xf numFmtId="9" fontId="2" fillId="4" borderId="10" xfId="0" applyNumberFormat="1" applyFont="1" applyFill="1" applyBorder="1" applyAlignment="1">
      <alignment horizontal="center" vertical="top"/>
    </xf>
    <xf numFmtId="0" fontId="5" fillId="4" borderId="18" xfId="0" applyFont="1" applyFill="1" applyBorder="1" applyAlignment="1">
      <alignment horizontal="center"/>
    </xf>
    <xf numFmtId="1" fontId="2" fillId="4" borderId="18" xfId="0" applyNumberFormat="1" applyFont="1" applyFill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2" fillId="5" borderId="8" xfId="0" applyFont="1" applyFill="1" applyBorder="1"/>
    <xf numFmtId="0" fontId="2" fillId="5" borderId="8" xfId="0" applyFont="1" applyFill="1" applyBorder="1" applyAlignment="1">
      <alignment vertical="top" wrapText="1"/>
    </xf>
    <xf numFmtId="0" fontId="2" fillId="5" borderId="8" xfId="0" applyFont="1" applyFill="1" applyBorder="1" applyAlignment="1">
      <alignment horizontal="center" vertical="top" wrapText="1"/>
    </xf>
    <xf numFmtId="1" fontId="2" fillId="5" borderId="8" xfId="0" applyNumberFormat="1" applyFont="1" applyFill="1" applyBorder="1" applyAlignment="1">
      <alignment horizontal="center" vertical="top" wrapText="1"/>
    </xf>
    <xf numFmtId="9" fontId="2" fillId="5" borderId="8" xfId="0" applyNumberFormat="1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/>
    </xf>
    <xf numFmtId="0" fontId="5" fillId="3" borderId="16" xfId="0" applyFont="1" applyFill="1" applyBorder="1"/>
    <xf numFmtId="0" fontId="5" fillId="3" borderId="12" xfId="0" applyFont="1" applyFill="1" applyBorder="1"/>
    <xf numFmtId="0" fontId="2" fillId="3" borderId="11" xfId="0" applyFont="1" applyFill="1" applyBorder="1" applyAlignment="1">
      <alignment horizontal="center" vertical="top"/>
    </xf>
    <xf numFmtId="1" fontId="2" fillId="3" borderId="11" xfId="0" applyNumberFormat="1" applyFont="1" applyFill="1" applyBorder="1" applyAlignment="1">
      <alignment horizontal="center" vertical="top"/>
    </xf>
    <xf numFmtId="0" fontId="5" fillId="4" borderId="16" xfId="0" applyFont="1" applyFill="1" applyBorder="1"/>
    <xf numFmtId="0" fontId="5" fillId="4" borderId="12" xfId="0" applyFont="1" applyFill="1" applyBorder="1"/>
    <xf numFmtId="0" fontId="2" fillId="0" borderId="5" xfId="0" applyFont="1" applyBorder="1" applyAlignment="1">
      <alignment horizontal="left" vertical="top"/>
    </xf>
    <xf numFmtId="1" fontId="2" fillId="0" borderId="5" xfId="0" applyNumberFormat="1" applyFont="1" applyBorder="1" applyAlignment="1">
      <alignment horizontal="center" vertical="top" wrapText="1"/>
    </xf>
    <xf numFmtId="0" fontId="2" fillId="4" borderId="19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left" vertical="top" wrapText="1"/>
    </xf>
    <xf numFmtId="9" fontId="2" fillId="4" borderId="17" xfId="0" applyNumberFormat="1" applyFont="1" applyFill="1" applyBorder="1" applyAlignment="1">
      <alignment horizontal="left" vertical="top"/>
    </xf>
    <xf numFmtId="9" fontId="2" fillId="4" borderId="19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center"/>
    </xf>
    <xf numFmtId="0" fontId="2" fillId="0" borderId="5" xfId="0" applyFont="1" applyBorder="1" applyAlignment="1">
      <alignment horizontal="center" vertical="top"/>
    </xf>
    <xf numFmtId="1" fontId="2" fillId="0" borderId="5" xfId="0" applyNumberFormat="1" applyFont="1" applyBorder="1" applyAlignment="1">
      <alignment horizontal="center" vertical="top"/>
    </xf>
    <xf numFmtId="9" fontId="2" fillId="0" borderId="5" xfId="0" applyNumberFormat="1" applyFont="1" applyBorder="1" applyAlignment="1">
      <alignment horizontal="left" vertical="top"/>
    </xf>
    <xf numFmtId="0" fontId="1" fillId="4" borderId="17" xfId="0" applyFont="1" applyFill="1" applyBorder="1" applyAlignment="1">
      <alignment vertical="center"/>
    </xf>
    <xf numFmtId="0" fontId="2" fillId="4" borderId="20" xfId="0" applyFont="1" applyFill="1" applyBorder="1" applyAlignment="1">
      <alignment horizontal="center"/>
    </xf>
    <xf numFmtId="0" fontId="2" fillId="4" borderId="20" xfId="0" applyFont="1" applyFill="1" applyBorder="1"/>
    <xf numFmtId="0" fontId="2" fillId="4" borderId="8" xfId="0" applyFont="1" applyFill="1" applyBorder="1"/>
    <xf numFmtId="0" fontId="2" fillId="4" borderId="8" xfId="0" applyFont="1" applyFill="1" applyBorder="1" applyAlignment="1">
      <alignment horizontal="center"/>
    </xf>
    <xf numFmtId="1" fontId="2" fillId="4" borderId="8" xfId="0" applyNumberFormat="1" applyFont="1" applyFill="1" applyBorder="1" applyAlignment="1">
      <alignment horizontal="center"/>
    </xf>
    <xf numFmtId="0" fontId="5" fillId="4" borderId="20" xfId="0" applyFont="1" applyFill="1" applyBorder="1"/>
    <xf numFmtId="0" fontId="5" fillId="4" borderId="20" xfId="0" applyFont="1" applyFill="1" applyBorder="1" applyAlignment="1">
      <alignment horizontal="center"/>
    </xf>
    <xf numFmtId="1" fontId="5" fillId="4" borderId="20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center" vertical="center" wrapText="1"/>
    </xf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15" fontId="1" fillId="0" borderId="0" xfId="0" applyNumberFormat="1" applyFont="1" applyAlignment="1">
      <alignment horizontal="right" vertical="top"/>
    </xf>
    <xf numFmtId="0" fontId="5" fillId="0" borderId="0" xfId="0" applyFont="1"/>
    <xf numFmtId="0" fontId="1" fillId="0" borderId="0" xfId="0" applyFont="1" applyAlignment="1">
      <alignment horizontal="center" vertical="top" wrapText="1"/>
    </xf>
    <xf numFmtId="0" fontId="1" fillId="4" borderId="2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9</xdr:col>
      <xdr:colOff>1229032</xdr:colOff>
      <xdr:row>6</xdr:row>
      <xdr:rowOff>72121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C9FF2B-6EF7-4CB2-84C4-AE27A1D165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9355" y="194597"/>
          <a:ext cx="11839677" cy="10451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85</xdr:row>
      <xdr:rowOff>1</xdr:rowOff>
    </xdr:from>
    <xdr:to>
      <xdr:col>9</xdr:col>
      <xdr:colOff>1986935</xdr:colOff>
      <xdr:row>93</xdr:row>
      <xdr:rowOff>10243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0CD148-DFE6-4DC0-AE6B-89D866744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5726" y="34935243"/>
          <a:ext cx="3861209" cy="1567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CCFF"/>
  </sheetPr>
  <dimension ref="A7:R1006"/>
  <sheetViews>
    <sheetView tabSelected="1" zoomScale="62" zoomScaleNormal="62" workbookViewId="0">
      <pane ySplit="12" topLeftCell="A78" activePane="bottomLeft" state="frozen"/>
      <selection pane="bottomLeft" activeCell="G89" sqref="G89"/>
    </sheetView>
  </sheetViews>
  <sheetFormatPr defaultColWidth="14.453125" defaultRowHeight="15" customHeight="1" x14ac:dyDescent="0.35"/>
  <cols>
    <col min="1" max="1" width="6.54296875" customWidth="1"/>
    <col min="2" max="2" width="5.08984375" customWidth="1"/>
    <col min="3" max="3" width="19.81640625" customWidth="1"/>
    <col min="4" max="4" width="33" customWidth="1"/>
    <col min="5" max="5" width="17.453125" customWidth="1"/>
    <col min="6" max="6" width="17.81640625" customWidth="1"/>
    <col min="7" max="8" width="18.54296875" customWidth="1"/>
    <col min="9" max="9" width="26.81640625" customWidth="1"/>
    <col min="10" max="10" width="29.453125" customWidth="1"/>
    <col min="11" max="18" width="8" customWidth="1"/>
  </cols>
  <sheetData>
    <row r="7" spans="1:18" ht="15.5" x14ac:dyDescent="0.35">
      <c r="A7" s="135"/>
      <c r="B7" s="132"/>
      <c r="C7" s="132"/>
      <c r="D7" s="132"/>
      <c r="E7" s="132"/>
      <c r="F7" s="132"/>
      <c r="G7" s="132"/>
      <c r="H7" s="132"/>
      <c r="I7" s="132"/>
      <c r="J7" s="132"/>
      <c r="K7" s="1"/>
      <c r="L7" s="1"/>
      <c r="M7" s="1"/>
      <c r="N7" s="1"/>
      <c r="O7" s="1"/>
      <c r="P7" s="1"/>
      <c r="Q7" s="1"/>
      <c r="R7" s="1"/>
    </row>
    <row r="8" spans="1:18" ht="17.25" customHeight="1" x14ac:dyDescent="0.35">
      <c r="A8" s="1"/>
      <c r="B8" s="2"/>
      <c r="C8" s="1"/>
      <c r="D8" s="1"/>
      <c r="E8" s="136"/>
      <c r="F8" s="132"/>
      <c r="G8" s="132"/>
      <c r="H8" s="132"/>
      <c r="I8" s="132"/>
      <c r="J8" s="132"/>
      <c r="K8" s="1"/>
      <c r="L8" s="1"/>
      <c r="M8" s="1"/>
      <c r="N8" s="1"/>
      <c r="O8" s="1"/>
      <c r="P8" s="1"/>
      <c r="Q8" s="1"/>
      <c r="R8" s="1"/>
    </row>
    <row r="9" spans="1:18" ht="25.5" customHeight="1" x14ac:dyDescent="0.35">
      <c r="A9" s="137" t="s">
        <v>45</v>
      </c>
      <c r="B9" s="132"/>
      <c r="C9" s="132"/>
      <c r="D9" s="132"/>
      <c r="E9" s="132"/>
      <c r="F9" s="132"/>
      <c r="G9" s="132"/>
      <c r="H9" s="132"/>
      <c r="I9" s="132"/>
      <c r="J9" s="132"/>
      <c r="K9" s="1"/>
      <c r="L9" s="1"/>
      <c r="M9" s="1"/>
      <c r="N9" s="1"/>
      <c r="O9" s="1"/>
      <c r="P9" s="1"/>
      <c r="Q9" s="1"/>
      <c r="R9" s="1"/>
    </row>
    <row r="10" spans="1:18" ht="15.5" x14ac:dyDescent="0.35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40.5" customHeight="1" x14ac:dyDescent="0.35">
      <c r="A11" s="25" t="s">
        <v>0</v>
      </c>
      <c r="B11" s="131" t="s">
        <v>30</v>
      </c>
      <c r="C11" s="130"/>
      <c r="D11" s="25" t="s">
        <v>31</v>
      </c>
      <c r="E11" s="4" t="s">
        <v>32</v>
      </c>
      <c r="F11" s="3" t="s">
        <v>33</v>
      </c>
      <c r="G11" s="3" t="s">
        <v>34</v>
      </c>
      <c r="H11" s="3" t="s">
        <v>35</v>
      </c>
      <c r="I11" s="4" t="s">
        <v>36</v>
      </c>
      <c r="J11" s="61" t="s">
        <v>37</v>
      </c>
      <c r="K11" s="1"/>
      <c r="L11" s="1"/>
      <c r="M11" s="1"/>
      <c r="N11" s="1"/>
      <c r="O11" s="1"/>
      <c r="P11" s="1"/>
      <c r="Q11" s="1"/>
      <c r="R11" s="1"/>
    </row>
    <row r="12" spans="1:18" ht="15.5" x14ac:dyDescent="0.35">
      <c r="A12" s="4" t="s">
        <v>1</v>
      </c>
      <c r="B12" s="131" t="s">
        <v>2</v>
      </c>
      <c r="C12" s="130"/>
      <c r="D12" s="4" t="s">
        <v>3</v>
      </c>
      <c r="E12" s="5" t="s">
        <v>4</v>
      </c>
      <c r="F12" s="5" t="s">
        <v>5</v>
      </c>
      <c r="G12" s="5" t="s">
        <v>6</v>
      </c>
      <c r="H12" s="5" t="s">
        <v>7</v>
      </c>
      <c r="I12" s="62" t="s">
        <v>8</v>
      </c>
      <c r="J12" s="62" t="s">
        <v>9</v>
      </c>
      <c r="K12" s="1"/>
      <c r="L12" s="1"/>
      <c r="M12" s="1"/>
      <c r="N12" s="1"/>
      <c r="O12" s="1"/>
      <c r="P12" s="1"/>
      <c r="Q12" s="1"/>
      <c r="R12" s="1"/>
    </row>
    <row r="13" spans="1:18" ht="25.5" customHeight="1" x14ac:dyDescent="0.35">
      <c r="A13" s="26" t="s">
        <v>12</v>
      </c>
      <c r="B13" s="134" t="s">
        <v>46</v>
      </c>
      <c r="C13" s="129"/>
      <c r="D13" s="129"/>
      <c r="E13" s="130"/>
      <c r="F13" s="27"/>
      <c r="G13" s="27"/>
      <c r="H13" s="27"/>
      <c r="I13" s="63"/>
      <c r="J13" s="64">
        <f>(J14+J53)/2</f>
        <v>0.45505372495801111</v>
      </c>
      <c r="K13" s="1"/>
      <c r="L13" s="1"/>
      <c r="M13" s="1"/>
      <c r="N13" s="1"/>
      <c r="O13" s="1"/>
      <c r="P13" s="1"/>
      <c r="Q13" s="1"/>
      <c r="R13" s="1"/>
    </row>
    <row r="14" spans="1:18" ht="24" customHeight="1" x14ac:dyDescent="0.35">
      <c r="A14" s="6" t="s">
        <v>47</v>
      </c>
      <c r="B14" s="28"/>
      <c r="C14" s="29"/>
      <c r="D14" s="29"/>
      <c r="E14" s="30"/>
      <c r="F14" s="31"/>
      <c r="G14" s="31"/>
      <c r="H14" s="32"/>
      <c r="I14" s="32"/>
      <c r="J14" s="65">
        <f>(J15+J20+J23+J41+J43+J45)/6</f>
        <v>0.37330486743114782</v>
      </c>
      <c r="K14" s="1"/>
      <c r="L14" s="1"/>
      <c r="M14" s="1"/>
      <c r="N14" s="1"/>
      <c r="O14" s="1"/>
      <c r="P14" s="1"/>
      <c r="Q14" s="1"/>
      <c r="R14" s="1"/>
    </row>
    <row r="15" spans="1:18" ht="24" customHeight="1" x14ac:dyDescent="0.35">
      <c r="A15" s="66" t="s">
        <v>48</v>
      </c>
      <c r="B15" s="67"/>
      <c r="C15" s="68"/>
      <c r="D15" s="68"/>
      <c r="E15" s="44"/>
      <c r="F15" s="69"/>
      <c r="G15" s="70"/>
      <c r="H15" s="71"/>
      <c r="I15" s="71"/>
      <c r="J15" s="72">
        <f>SUM(J16:J19)/4</f>
        <v>0.70655043722296629</v>
      </c>
      <c r="K15" s="1"/>
      <c r="L15" s="1"/>
      <c r="M15" s="1"/>
      <c r="N15" s="1"/>
      <c r="O15" s="1"/>
      <c r="P15" s="1"/>
      <c r="Q15" s="1"/>
      <c r="R15" s="1"/>
    </row>
    <row r="16" spans="1:18" ht="64.5" customHeight="1" x14ac:dyDescent="0.35">
      <c r="A16" s="73"/>
      <c r="B16" s="74" t="s">
        <v>10</v>
      </c>
      <c r="C16" s="75" t="s">
        <v>49</v>
      </c>
      <c r="D16" s="75" t="s">
        <v>50</v>
      </c>
      <c r="E16" s="35">
        <v>0.1</v>
      </c>
      <c r="F16" s="19" t="s">
        <v>38</v>
      </c>
      <c r="G16" s="8">
        <v>39830</v>
      </c>
      <c r="H16" s="37">
        <f t="shared" ref="H16:H19" si="0">G16*E16</f>
        <v>3983</v>
      </c>
      <c r="I16" s="37">
        <v>1278</v>
      </c>
      <c r="J16" s="34">
        <f t="shared" ref="J16:J17" si="1">IF(I16/H16&gt;=1,1,IF(I16/H16&lt;1,I16/H16))</f>
        <v>0.32086367060005022</v>
      </c>
      <c r="K16" s="1"/>
      <c r="L16" s="1"/>
      <c r="M16" s="1"/>
      <c r="N16" s="1"/>
      <c r="O16" s="1"/>
      <c r="P16" s="1"/>
      <c r="Q16" s="1"/>
      <c r="R16" s="1"/>
    </row>
    <row r="17" spans="1:18" ht="63" customHeight="1" x14ac:dyDescent="0.35">
      <c r="A17" s="20"/>
      <c r="B17" s="11" t="s">
        <v>11</v>
      </c>
      <c r="C17" s="9" t="s">
        <v>51</v>
      </c>
      <c r="D17" s="9" t="s">
        <v>52</v>
      </c>
      <c r="E17" s="35">
        <v>0.5</v>
      </c>
      <c r="F17" s="19" t="s">
        <v>38</v>
      </c>
      <c r="G17" s="8">
        <v>281</v>
      </c>
      <c r="H17" s="37">
        <f t="shared" si="0"/>
        <v>140.5</v>
      </c>
      <c r="I17" s="37">
        <v>71</v>
      </c>
      <c r="J17" s="34">
        <f t="shared" si="1"/>
        <v>0.50533807829181498</v>
      </c>
      <c r="K17" s="1"/>
      <c r="L17" s="1"/>
      <c r="M17" s="1"/>
      <c r="N17" s="1"/>
      <c r="O17" s="1"/>
      <c r="P17" s="1"/>
      <c r="Q17" s="1"/>
      <c r="R17" s="1"/>
    </row>
    <row r="18" spans="1:18" ht="42" customHeight="1" x14ac:dyDescent="0.35">
      <c r="A18" s="20"/>
      <c r="B18" s="11" t="s">
        <v>12</v>
      </c>
      <c r="C18" s="9" t="s">
        <v>53</v>
      </c>
      <c r="D18" s="9" t="s">
        <v>54</v>
      </c>
      <c r="E18" s="35">
        <v>1</v>
      </c>
      <c r="F18" s="19" t="s">
        <v>38</v>
      </c>
      <c r="G18" s="8">
        <v>0</v>
      </c>
      <c r="H18" s="37">
        <f t="shared" si="0"/>
        <v>0</v>
      </c>
      <c r="I18" s="37">
        <v>0</v>
      </c>
      <c r="J18" s="34">
        <v>1</v>
      </c>
      <c r="K18" s="1"/>
      <c r="L18" s="1"/>
      <c r="M18" s="1"/>
      <c r="N18" s="1"/>
      <c r="O18" s="1"/>
      <c r="P18" s="1"/>
      <c r="Q18" s="1"/>
      <c r="R18" s="1"/>
    </row>
    <row r="19" spans="1:18" ht="54" customHeight="1" x14ac:dyDescent="0.35">
      <c r="A19" s="20"/>
      <c r="B19" s="11" t="s">
        <v>13</v>
      </c>
      <c r="C19" s="9" t="s">
        <v>55</v>
      </c>
      <c r="D19" s="9" t="s">
        <v>56</v>
      </c>
      <c r="E19" s="35">
        <v>0.1</v>
      </c>
      <c r="F19" s="20" t="s">
        <v>38</v>
      </c>
      <c r="G19" s="8">
        <v>0</v>
      </c>
      <c r="H19" s="37">
        <f t="shared" si="0"/>
        <v>0</v>
      </c>
      <c r="I19" s="37">
        <v>0</v>
      </c>
      <c r="J19" s="34">
        <v>1</v>
      </c>
      <c r="K19" s="1"/>
      <c r="L19" s="1"/>
      <c r="M19" s="1"/>
      <c r="N19" s="1"/>
      <c r="O19" s="1"/>
      <c r="P19" s="1"/>
      <c r="Q19" s="1"/>
      <c r="R19" s="1"/>
    </row>
    <row r="20" spans="1:18" ht="27" customHeight="1" x14ac:dyDescent="0.35">
      <c r="A20" s="76" t="s">
        <v>57</v>
      </c>
      <c r="B20" s="13"/>
      <c r="C20" s="15"/>
      <c r="D20" s="77"/>
      <c r="E20" s="44"/>
      <c r="F20" s="78"/>
      <c r="G20" s="44"/>
      <c r="H20" s="39"/>
      <c r="I20" s="39"/>
      <c r="J20" s="40">
        <f>SUM(J21:J22)/2</f>
        <v>0.28264225091607764</v>
      </c>
      <c r="K20" s="1"/>
      <c r="L20" s="1"/>
      <c r="M20" s="1"/>
      <c r="N20" s="1"/>
      <c r="O20" s="1"/>
      <c r="P20" s="1"/>
      <c r="Q20" s="1"/>
      <c r="R20" s="1"/>
    </row>
    <row r="21" spans="1:18" ht="36.75" customHeight="1" x14ac:dyDescent="0.35">
      <c r="A21" s="60"/>
      <c r="B21" s="11" t="s">
        <v>10</v>
      </c>
      <c r="C21" s="9" t="s">
        <v>58</v>
      </c>
      <c r="D21" s="10" t="s">
        <v>59</v>
      </c>
      <c r="E21" s="35">
        <v>1</v>
      </c>
      <c r="F21" s="79" t="s">
        <v>38</v>
      </c>
      <c r="G21" s="11">
        <v>447</v>
      </c>
      <c r="H21" s="33">
        <f t="shared" ref="H21:H22" si="2">G21*E21</f>
        <v>447</v>
      </c>
      <c r="I21" s="33">
        <v>245</v>
      </c>
      <c r="J21" s="34">
        <f t="shared" ref="J21:J22" si="3">IF(I21/H21&gt;=1,1,IF(I21/H21&lt;1,I21/H21))</f>
        <v>0.54809843400447422</v>
      </c>
      <c r="K21" s="1"/>
      <c r="L21" s="1"/>
      <c r="M21" s="1"/>
      <c r="N21" s="1"/>
      <c r="O21" s="1"/>
      <c r="P21" s="1"/>
      <c r="Q21" s="1"/>
      <c r="R21" s="1"/>
    </row>
    <row r="22" spans="1:18" ht="33" customHeight="1" x14ac:dyDescent="0.35">
      <c r="A22" s="20"/>
      <c r="B22" s="18" t="s">
        <v>11</v>
      </c>
      <c r="C22" s="80" t="s">
        <v>39</v>
      </c>
      <c r="D22" s="48" t="s">
        <v>60</v>
      </c>
      <c r="E22" s="49">
        <v>0.8</v>
      </c>
      <c r="F22" s="79" t="s">
        <v>38</v>
      </c>
      <c r="G22" s="11">
        <v>1091</v>
      </c>
      <c r="H22" s="33">
        <f t="shared" si="2"/>
        <v>872.80000000000007</v>
      </c>
      <c r="I22" s="33">
        <v>15</v>
      </c>
      <c r="J22" s="34">
        <f t="shared" si="3"/>
        <v>1.7186067827681024E-2</v>
      </c>
      <c r="K22" s="1"/>
      <c r="L22" s="1"/>
      <c r="M22" s="1"/>
      <c r="N22" s="1"/>
      <c r="O22" s="1"/>
      <c r="P22" s="1"/>
      <c r="Q22" s="1"/>
      <c r="R22" s="1"/>
    </row>
    <row r="23" spans="1:18" ht="28.5" customHeight="1" x14ac:dyDescent="0.35">
      <c r="A23" s="76" t="s">
        <v>61</v>
      </c>
      <c r="B23" s="13"/>
      <c r="C23" s="15"/>
      <c r="D23" s="15"/>
      <c r="E23" s="40"/>
      <c r="F23" s="81"/>
      <c r="G23" s="44"/>
      <c r="H23" s="39"/>
      <c r="I23" s="39"/>
      <c r="J23" s="40">
        <f>SUM(J24:J40)/17</f>
        <v>0.36707209385798789</v>
      </c>
      <c r="K23" s="1"/>
      <c r="L23" s="1"/>
      <c r="M23" s="1"/>
      <c r="N23" s="1"/>
      <c r="O23" s="1"/>
      <c r="P23" s="1"/>
      <c r="Q23" s="1"/>
      <c r="R23" s="1"/>
    </row>
    <row r="24" spans="1:18" ht="38.25" customHeight="1" x14ac:dyDescent="0.35">
      <c r="A24" s="20"/>
      <c r="B24" s="11" t="s">
        <v>10</v>
      </c>
      <c r="C24" s="9" t="s">
        <v>62</v>
      </c>
      <c r="D24" s="9" t="s">
        <v>63</v>
      </c>
      <c r="E24" s="35">
        <v>0.6</v>
      </c>
      <c r="F24" s="79" t="s">
        <v>38</v>
      </c>
      <c r="G24" s="8">
        <v>26694</v>
      </c>
      <c r="H24" s="37">
        <f t="shared" ref="H24:H40" si="4">G24*E24</f>
        <v>16016.4</v>
      </c>
      <c r="I24" s="37">
        <v>6373</v>
      </c>
      <c r="J24" s="34">
        <f t="shared" ref="J24:J40" si="5">IF(I24/H24&gt;=1,1,IF(I24/H24&lt;1,I24/H24))</f>
        <v>0.39790464773607054</v>
      </c>
      <c r="K24" s="1"/>
      <c r="L24" s="1"/>
      <c r="M24" s="1"/>
      <c r="N24" s="1"/>
      <c r="O24" s="1"/>
      <c r="P24" s="1"/>
      <c r="Q24" s="1"/>
      <c r="R24" s="1"/>
    </row>
    <row r="25" spans="1:18" ht="47.25" customHeight="1" x14ac:dyDescent="0.35">
      <c r="A25" s="20"/>
      <c r="B25" s="11" t="s">
        <v>11</v>
      </c>
      <c r="C25" s="9" t="s">
        <v>64</v>
      </c>
      <c r="D25" s="9" t="s">
        <v>65</v>
      </c>
      <c r="E25" s="35">
        <v>0.6</v>
      </c>
      <c r="F25" s="79" t="s">
        <v>38</v>
      </c>
      <c r="G25" s="8">
        <v>34783</v>
      </c>
      <c r="H25" s="37">
        <f t="shared" si="4"/>
        <v>20869.8</v>
      </c>
      <c r="I25" s="37">
        <v>8877</v>
      </c>
      <c r="J25" s="34">
        <f t="shared" si="5"/>
        <v>0.42535146479602104</v>
      </c>
      <c r="K25" s="1"/>
      <c r="L25" s="1"/>
      <c r="M25" s="1"/>
      <c r="N25" s="1"/>
      <c r="O25" s="1"/>
      <c r="P25" s="1"/>
      <c r="Q25" s="1"/>
      <c r="R25" s="1"/>
    </row>
    <row r="26" spans="1:18" ht="48.75" customHeight="1" x14ac:dyDescent="0.35">
      <c r="A26" s="20"/>
      <c r="B26" s="11" t="s">
        <v>12</v>
      </c>
      <c r="C26" s="9" t="s">
        <v>66</v>
      </c>
      <c r="D26" s="9" t="s">
        <v>67</v>
      </c>
      <c r="E26" s="35">
        <v>1</v>
      </c>
      <c r="F26" s="79" t="s">
        <v>38</v>
      </c>
      <c r="G26" s="8">
        <v>99</v>
      </c>
      <c r="H26" s="37">
        <f t="shared" si="4"/>
        <v>99</v>
      </c>
      <c r="I26" s="37">
        <v>50</v>
      </c>
      <c r="J26" s="34">
        <f t="shared" si="5"/>
        <v>0.50505050505050508</v>
      </c>
      <c r="K26" s="1"/>
      <c r="L26" s="1"/>
      <c r="M26" s="1"/>
      <c r="N26" s="1"/>
      <c r="O26" s="1"/>
      <c r="P26" s="1"/>
      <c r="Q26" s="1"/>
      <c r="R26" s="1"/>
    </row>
    <row r="27" spans="1:18" ht="47.25" customHeight="1" x14ac:dyDescent="0.35">
      <c r="A27" s="20"/>
      <c r="B27" s="11" t="s">
        <v>13</v>
      </c>
      <c r="C27" s="9" t="s">
        <v>68</v>
      </c>
      <c r="D27" s="9" t="s">
        <v>69</v>
      </c>
      <c r="E27" s="35">
        <v>1</v>
      </c>
      <c r="F27" s="79" t="s">
        <v>38</v>
      </c>
      <c r="G27" s="8">
        <v>944</v>
      </c>
      <c r="H27" s="37">
        <f t="shared" si="4"/>
        <v>944</v>
      </c>
      <c r="I27" s="37">
        <v>608</v>
      </c>
      <c r="J27" s="34">
        <f t="shared" si="5"/>
        <v>0.64406779661016944</v>
      </c>
      <c r="K27" s="1"/>
      <c r="L27" s="1"/>
      <c r="M27" s="1"/>
      <c r="N27" s="1"/>
      <c r="O27" s="1"/>
      <c r="P27" s="1"/>
      <c r="Q27" s="1"/>
      <c r="R27" s="1"/>
    </row>
    <row r="28" spans="1:18" ht="34.5" customHeight="1" x14ac:dyDescent="0.35">
      <c r="A28" s="20"/>
      <c r="B28" s="11" t="s">
        <v>14</v>
      </c>
      <c r="C28" s="9" t="s">
        <v>70</v>
      </c>
      <c r="D28" s="9" t="s">
        <v>71</v>
      </c>
      <c r="E28" s="35">
        <v>0.2</v>
      </c>
      <c r="F28" s="79" t="s">
        <v>38</v>
      </c>
      <c r="G28" s="8">
        <v>944</v>
      </c>
      <c r="H28" s="37">
        <f t="shared" si="4"/>
        <v>188.8</v>
      </c>
      <c r="I28" s="37">
        <v>84</v>
      </c>
      <c r="J28" s="34">
        <f t="shared" si="5"/>
        <v>0.44491525423728812</v>
      </c>
      <c r="K28" s="1"/>
      <c r="L28" s="1"/>
      <c r="M28" s="1"/>
      <c r="N28" s="1"/>
      <c r="O28" s="1"/>
      <c r="P28" s="1"/>
      <c r="Q28" s="1"/>
      <c r="R28" s="1"/>
    </row>
    <row r="29" spans="1:18" ht="36.75" customHeight="1" x14ac:dyDescent="0.35">
      <c r="A29" s="20"/>
      <c r="B29" s="11" t="s">
        <v>15</v>
      </c>
      <c r="C29" s="9" t="s">
        <v>72</v>
      </c>
      <c r="D29" s="9" t="s">
        <v>73</v>
      </c>
      <c r="E29" s="35">
        <v>0.7</v>
      </c>
      <c r="F29" s="79" t="s">
        <v>38</v>
      </c>
      <c r="G29" s="8">
        <v>34783</v>
      </c>
      <c r="H29" s="37">
        <f t="shared" si="4"/>
        <v>24348.1</v>
      </c>
      <c r="I29" s="37">
        <v>1485</v>
      </c>
      <c r="J29" s="34">
        <f t="shared" si="5"/>
        <v>6.0990385286736955E-2</v>
      </c>
      <c r="K29" s="1"/>
      <c r="L29" s="1"/>
      <c r="M29" s="1"/>
      <c r="N29" s="1"/>
      <c r="O29" s="1"/>
      <c r="P29" s="1"/>
      <c r="Q29" s="1"/>
      <c r="R29" s="1"/>
    </row>
    <row r="30" spans="1:18" ht="48" customHeight="1" x14ac:dyDescent="0.35">
      <c r="A30" s="20"/>
      <c r="B30" s="11" t="s">
        <v>16</v>
      </c>
      <c r="C30" s="9" t="s">
        <v>74</v>
      </c>
      <c r="D30" s="9" t="s">
        <v>75</v>
      </c>
      <c r="E30" s="35">
        <v>0.2</v>
      </c>
      <c r="F30" s="79" t="s">
        <v>38</v>
      </c>
      <c r="G30" s="8">
        <v>18341</v>
      </c>
      <c r="H30" s="37">
        <f t="shared" si="4"/>
        <v>3668.2000000000003</v>
      </c>
      <c r="I30" s="37">
        <v>186</v>
      </c>
      <c r="J30" s="34">
        <f t="shared" si="5"/>
        <v>5.0706068371408314E-2</v>
      </c>
      <c r="K30" s="1"/>
      <c r="L30" s="1"/>
      <c r="M30" s="1"/>
      <c r="N30" s="1"/>
      <c r="O30" s="1"/>
      <c r="P30" s="1"/>
      <c r="Q30" s="1"/>
      <c r="R30" s="1"/>
    </row>
    <row r="31" spans="1:18" ht="66" customHeight="1" x14ac:dyDescent="0.35">
      <c r="A31" s="20"/>
      <c r="B31" s="11" t="s">
        <v>17</v>
      </c>
      <c r="C31" s="9" t="s">
        <v>76</v>
      </c>
      <c r="D31" s="9" t="s">
        <v>77</v>
      </c>
      <c r="E31" s="34">
        <v>1</v>
      </c>
      <c r="F31" s="79" t="s">
        <v>38</v>
      </c>
      <c r="G31" s="8">
        <v>2797</v>
      </c>
      <c r="H31" s="37">
        <f t="shared" si="4"/>
        <v>2797</v>
      </c>
      <c r="I31" s="37">
        <v>1286</v>
      </c>
      <c r="J31" s="34">
        <f t="shared" si="5"/>
        <v>0.45977833392920986</v>
      </c>
      <c r="K31" s="1"/>
      <c r="L31" s="1"/>
      <c r="M31" s="1"/>
      <c r="N31" s="1"/>
      <c r="O31" s="1"/>
      <c r="P31" s="1"/>
      <c r="Q31" s="1"/>
      <c r="R31" s="1"/>
    </row>
    <row r="32" spans="1:18" ht="51" customHeight="1" x14ac:dyDescent="0.35">
      <c r="A32" s="20"/>
      <c r="B32" s="11" t="s">
        <v>18</v>
      </c>
      <c r="C32" s="9" t="s">
        <v>78</v>
      </c>
      <c r="D32" s="9" t="s">
        <v>79</v>
      </c>
      <c r="E32" s="34">
        <v>0.15</v>
      </c>
      <c r="F32" s="79" t="s">
        <v>38</v>
      </c>
      <c r="G32" s="82">
        <v>2797</v>
      </c>
      <c r="H32" s="37">
        <f t="shared" si="4"/>
        <v>419.55</v>
      </c>
      <c r="I32" s="37">
        <v>218</v>
      </c>
      <c r="J32" s="34">
        <f t="shared" si="5"/>
        <v>0.51960433798117034</v>
      </c>
      <c r="K32" s="1"/>
      <c r="L32" s="1"/>
      <c r="M32" s="1"/>
      <c r="N32" s="1"/>
      <c r="O32" s="1"/>
      <c r="P32" s="1"/>
      <c r="Q32" s="1"/>
      <c r="R32" s="1"/>
    </row>
    <row r="33" spans="1:18" ht="54.75" customHeight="1" x14ac:dyDescent="0.35">
      <c r="A33" s="20"/>
      <c r="B33" s="11" t="s">
        <v>19</v>
      </c>
      <c r="C33" s="9" t="s">
        <v>80</v>
      </c>
      <c r="D33" s="9" t="s">
        <v>81</v>
      </c>
      <c r="E33" s="35">
        <v>0.5</v>
      </c>
      <c r="F33" s="79" t="s">
        <v>38</v>
      </c>
      <c r="G33" s="8">
        <v>3008</v>
      </c>
      <c r="H33" s="37">
        <f t="shared" si="4"/>
        <v>1504</v>
      </c>
      <c r="I33" s="37">
        <v>445</v>
      </c>
      <c r="J33" s="34">
        <f t="shared" si="5"/>
        <v>0.2958776595744681</v>
      </c>
      <c r="K33" s="1"/>
      <c r="L33" s="1"/>
      <c r="M33" s="1"/>
      <c r="N33" s="1"/>
      <c r="O33" s="1"/>
      <c r="P33" s="1"/>
      <c r="Q33" s="1"/>
      <c r="R33" s="1"/>
    </row>
    <row r="34" spans="1:18" ht="39" customHeight="1" x14ac:dyDescent="0.35">
      <c r="A34" s="20"/>
      <c r="B34" s="11" t="s">
        <v>20</v>
      </c>
      <c r="C34" s="9" t="s">
        <v>82</v>
      </c>
      <c r="D34" s="9" t="s">
        <v>83</v>
      </c>
      <c r="E34" s="34">
        <v>0.9</v>
      </c>
      <c r="F34" s="79" t="s">
        <v>38</v>
      </c>
      <c r="G34" s="8">
        <v>18341</v>
      </c>
      <c r="H34" s="37">
        <f t="shared" si="4"/>
        <v>16506.900000000001</v>
      </c>
      <c r="I34" s="37">
        <v>1499</v>
      </c>
      <c r="J34" s="34">
        <f t="shared" si="5"/>
        <v>9.0810509544493503E-2</v>
      </c>
      <c r="K34" s="1"/>
      <c r="L34" s="1"/>
      <c r="M34" s="1"/>
      <c r="N34" s="1"/>
      <c r="O34" s="1"/>
      <c r="P34" s="1"/>
      <c r="Q34" s="1"/>
      <c r="R34" s="1"/>
    </row>
    <row r="35" spans="1:18" ht="36" customHeight="1" x14ac:dyDescent="0.35">
      <c r="A35" s="20"/>
      <c r="B35" s="11" t="s">
        <v>21</v>
      </c>
      <c r="C35" s="9" t="s">
        <v>84</v>
      </c>
      <c r="D35" s="9" t="s">
        <v>85</v>
      </c>
      <c r="E35" s="35">
        <v>0.25</v>
      </c>
      <c r="F35" s="79" t="s">
        <v>38</v>
      </c>
      <c r="G35" s="8">
        <v>14993</v>
      </c>
      <c r="H35" s="37">
        <f t="shared" si="4"/>
        <v>3748.25</v>
      </c>
      <c r="I35" s="37">
        <v>1247</v>
      </c>
      <c r="J35" s="34">
        <f t="shared" si="5"/>
        <v>0.33268858800773693</v>
      </c>
      <c r="K35" s="1"/>
      <c r="L35" s="1"/>
      <c r="M35" s="1"/>
      <c r="N35" s="1"/>
      <c r="O35" s="1"/>
      <c r="P35" s="1"/>
      <c r="Q35" s="1"/>
      <c r="R35" s="1"/>
    </row>
    <row r="36" spans="1:18" ht="34.5" customHeight="1" x14ac:dyDescent="0.35">
      <c r="A36" s="20"/>
      <c r="B36" s="11" t="s">
        <v>22</v>
      </c>
      <c r="C36" s="10" t="s">
        <v>86</v>
      </c>
      <c r="D36" s="10" t="s">
        <v>87</v>
      </c>
      <c r="E36" s="34">
        <v>0.75</v>
      </c>
      <c r="F36" s="79" t="s">
        <v>38</v>
      </c>
      <c r="G36" s="82">
        <v>11705</v>
      </c>
      <c r="H36" s="83">
        <f t="shared" si="4"/>
        <v>8778.75</v>
      </c>
      <c r="I36" s="37">
        <v>5766</v>
      </c>
      <c r="J36" s="34">
        <f t="shared" si="5"/>
        <v>0.65681332763776168</v>
      </c>
      <c r="K36" s="1"/>
      <c r="L36" s="1"/>
      <c r="M36" s="1"/>
      <c r="N36" s="1"/>
      <c r="O36" s="1"/>
      <c r="P36" s="1"/>
      <c r="Q36" s="1"/>
      <c r="R36" s="1"/>
    </row>
    <row r="37" spans="1:18" ht="36" customHeight="1" x14ac:dyDescent="0.35">
      <c r="A37" s="20"/>
      <c r="B37" s="11" t="s">
        <v>23</v>
      </c>
      <c r="C37" s="10" t="s">
        <v>88</v>
      </c>
      <c r="D37" s="10" t="s">
        <v>87</v>
      </c>
      <c r="E37" s="34">
        <v>0.6</v>
      </c>
      <c r="F37" s="79" t="s">
        <v>38</v>
      </c>
      <c r="G37" s="82">
        <v>11705</v>
      </c>
      <c r="H37" s="83">
        <f t="shared" si="4"/>
        <v>7023</v>
      </c>
      <c r="I37" s="37">
        <v>5281</v>
      </c>
      <c r="J37" s="34">
        <f t="shared" si="5"/>
        <v>0.75195785276947169</v>
      </c>
      <c r="K37" s="1"/>
      <c r="L37" s="1"/>
      <c r="M37" s="1"/>
      <c r="N37" s="1"/>
      <c r="O37" s="1"/>
      <c r="P37" s="1"/>
      <c r="Q37" s="1"/>
      <c r="R37" s="1"/>
    </row>
    <row r="38" spans="1:18" ht="31.5" customHeight="1" x14ac:dyDescent="0.35">
      <c r="A38" s="20"/>
      <c r="B38" s="11" t="s">
        <v>24</v>
      </c>
      <c r="C38" s="10" t="s">
        <v>89</v>
      </c>
      <c r="D38" s="10" t="s">
        <v>90</v>
      </c>
      <c r="E38" s="34">
        <v>0.25</v>
      </c>
      <c r="F38" s="79" t="s">
        <v>38</v>
      </c>
      <c r="G38" s="8">
        <v>12868</v>
      </c>
      <c r="H38" s="37">
        <f t="shared" si="4"/>
        <v>3217</v>
      </c>
      <c r="I38" s="37">
        <v>66</v>
      </c>
      <c r="J38" s="34">
        <f t="shared" si="5"/>
        <v>2.0516008703761267E-2</v>
      </c>
      <c r="K38" s="1"/>
      <c r="L38" s="1"/>
      <c r="M38" s="1"/>
      <c r="N38" s="1"/>
      <c r="O38" s="1"/>
      <c r="P38" s="1"/>
      <c r="Q38" s="1"/>
      <c r="R38" s="1"/>
    </row>
    <row r="39" spans="1:18" ht="51" customHeight="1" x14ac:dyDescent="0.35">
      <c r="A39" s="20"/>
      <c r="B39" s="11" t="s">
        <v>25</v>
      </c>
      <c r="C39" s="9" t="s">
        <v>91</v>
      </c>
      <c r="D39" s="9" t="s">
        <v>92</v>
      </c>
      <c r="E39" s="35">
        <v>0.7</v>
      </c>
      <c r="F39" s="79" t="s">
        <v>38</v>
      </c>
      <c r="G39" s="8">
        <v>39830</v>
      </c>
      <c r="H39" s="37">
        <f t="shared" si="4"/>
        <v>27881</v>
      </c>
      <c r="I39" s="37">
        <v>8130</v>
      </c>
      <c r="J39" s="34">
        <f t="shared" si="5"/>
        <v>0.29159642767476057</v>
      </c>
      <c r="K39" s="1"/>
      <c r="L39" s="1"/>
      <c r="M39" s="1"/>
      <c r="N39" s="1"/>
      <c r="O39" s="1"/>
      <c r="P39" s="1"/>
      <c r="Q39" s="1"/>
      <c r="R39" s="1"/>
    </row>
    <row r="40" spans="1:18" ht="54" customHeight="1" x14ac:dyDescent="0.35">
      <c r="A40" s="20"/>
      <c r="B40" s="11" t="s">
        <v>26</v>
      </c>
      <c r="C40" s="9" t="s">
        <v>93</v>
      </c>
      <c r="D40" s="9" t="s">
        <v>94</v>
      </c>
      <c r="E40" s="35">
        <v>0.7</v>
      </c>
      <c r="F40" s="79" t="s">
        <v>38</v>
      </c>
      <c r="G40" s="8">
        <v>39830</v>
      </c>
      <c r="H40" s="37">
        <f t="shared" si="4"/>
        <v>27881</v>
      </c>
      <c r="I40" s="37">
        <v>8130</v>
      </c>
      <c r="J40" s="34">
        <f t="shared" si="5"/>
        <v>0.29159642767476057</v>
      </c>
      <c r="K40" s="1"/>
      <c r="L40" s="1"/>
      <c r="M40" s="1"/>
      <c r="N40" s="1"/>
      <c r="O40" s="1"/>
      <c r="P40" s="1"/>
      <c r="Q40" s="1"/>
      <c r="R40" s="1"/>
    </row>
    <row r="41" spans="1:18" ht="27" customHeight="1" x14ac:dyDescent="0.35">
      <c r="A41" s="76" t="s">
        <v>95</v>
      </c>
      <c r="B41" s="13"/>
      <c r="C41" s="15"/>
      <c r="D41" s="15"/>
      <c r="E41" s="44"/>
      <c r="F41" s="44"/>
      <c r="G41" s="44"/>
      <c r="H41" s="39"/>
      <c r="I41" s="39"/>
      <c r="J41" s="40">
        <f>SUM(J42)</f>
        <v>0.28277634961439585</v>
      </c>
      <c r="K41" s="1"/>
      <c r="L41" s="1"/>
      <c r="M41" s="1"/>
      <c r="N41" s="1"/>
      <c r="O41" s="1"/>
      <c r="P41" s="1"/>
      <c r="Q41" s="1"/>
      <c r="R41" s="1"/>
    </row>
    <row r="42" spans="1:18" ht="52.5" customHeight="1" x14ac:dyDescent="0.35">
      <c r="A42" s="21"/>
      <c r="B42" s="18" t="s">
        <v>10</v>
      </c>
      <c r="C42" s="23" t="s">
        <v>96</v>
      </c>
      <c r="D42" s="23" t="s">
        <v>97</v>
      </c>
      <c r="E42" s="35">
        <v>0.1</v>
      </c>
      <c r="F42" s="84" t="s">
        <v>38</v>
      </c>
      <c r="G42" s="85">
        <v>389</v>
      </c>
      <c r="H42" s="37">
        <f>G42*E42</f>
        <v>38.900000000000006</v>
      </c>
      <c r="I42" s="86">
        <f>11</f>
        <v>11</v>
      </c>
      <c r="J42" s="34">
        <f>IF(I42/H42&gt;=1,1,IF(I42/H42&lt;1,I42/H42))</f>
        <v>0.28277634961439585</v>
      </c>
      <c r="K42" s="1"/>
      <c r="L42" s="1"/>
      <c r="M42" s="1"/>
      <c r="N42" s="1"/>
      <c r="O42" s="1"/>
      <c r="P42" s="1"/>
      <c r="Q42" s="1"/>
      <c r="R42" s="1"/>
    </row>
    <row r="43" spans="1:18" ht="30" customHeight="1" x14ac:dyDescent="0.35">
      <c r="A43" s="66" t="s">
        <v>98</v>
      </c>
      <c r="B43" s="87"/>
      <c r="C43" s="15"/>
      <c r="D43" s="15"/>
      <c r="E43" s="44"/>
      <c r="F43" s="44"/>
      <c r="G43" s="88"/>
      <c r="H43" s="89"/>
      <c r="I43" s="89"/>
      <c r="J43" s="40">
        <f>SUM(J44)</f>
        <v>6.5978847957566547E-2</v>
      </c>
      <c r="K43" s="1"/>
      <c r="L43" s="1"/>
      <c r="M43" s="1"/>
      <c r="N43" s="1"/>
      <c r="O43" s="1"/>
      <c r="P43" s="1"/>
      <c r="Q43" s="1"/>
      <c r="R43" s="1"/>
    </row>
    <row r="44" spans="1:18" ht="61.5" customHeight="1" x14ac:dyDescent="0.35">
      <c r="A44" s="90"/>
      <c r="B44" s="11" t="s">
        <v>10</v>
      </c>
      <c r="C44" s="9" t="s">
        <v>99</v>
      </c>
      <c r="D44" s="9" t="s">
        <v>100</v>
      </c>
      <c r="E44" s="43">
        <v>0.35</v>
      </c>
      <c r="F44" s="36" t="s">
        <v>38</v>
      </c>
      <c r="G44" s="12">
        <v>26502</v>
      </c>
      <c r="H44" s="37">
        <f>G44*E44</f>
        <v>9275.6999999999989</v>
      </c>
      <c r="I44" s="91">
        <v>612</v>
      </c>
      <c r="J44" s="34">
        <f>IF(I44/H44&gt;=1,1,IF(I44/H44&lt;1,I44/H44))</f>
        <v>6.5978847957566547E-2</v>
      </c>
      <c r="K44" s="1"/>
      <c r="L44" s="1"/>
      <c r="M44" s="1"/>
      <c r="N44" s="1"/>
      <c r="O44" s="1"/>
      <c r="P44" s="1"/>
      <c r="Q44" s="1"/>
      <c r="R44" s="1"/>
    </row>
    <row r="45" spans="1:18" ht="28.5" customHeight="1" x14ac:dyDescent="0.35">
      <c r="A45" s="138" t="s">
        <v>101</v>
      </c>
      <c r="B45" s="129"/>
      <c r="C45" s="129"/>
      <c r="D45" s="129"/>
      <c r="E45" s="92"/>
      <c r="F45" s="93"/>
      <c r="G45" s="94"/>
      <c r="H45" s="95"/>
      <c r="I45" s="95"/>
      <c r="J45" s="40">
        <f>SUM(J46:J52)/7</f>
        <v>0.53480922501789274</v>
      </c>
      <c r="K45" s="1"/>
      <c r="L45" s="1"/>
      <c r="M45" s="1"/>
      <c r="N45" s="1"/>
      <c r="O45" s="1"/>
      <c r="P45" s="1"/>
      <c r="Q45" s="1"/>
      <c r="R45" s="1"/>
    </row>
    <row r="46" spans="1:18" ht="36.75" customHeight="1" x14ac:dyDescent="0.35">
      <c r="A46" s="90"/>
      <c r="B46" s="96" t="s">
        <v>10</v>
      </c>
      <c r="C46" s="9" t="s">
        <v>102</v>
      </c>
      <c r="D46" s="9" t="s">
        <v>103</v>
      </c>
      <c r="E46" s="35">
        <v>0.35</v>
      </c>
      <c r="F46" s="22" t="s">
        <v>104</v>
      </c>
      <c r="G46" s="11">
        <v>7476</v>
      </c>
      <c r="H46" s="37">
        <f t="shared" ref="H46:H47" si="6">G46*E46</f>
        <v>2616.6</v>
      </c>
      <c r="I46" s="91">
        <v>5208</v>
      </c>
      <c r="J46" s="34">
        <f t="shared" ref="J46:J47" si="7">IF(I46/H46&gt;=1,1,IF(I46/H46&lt;1,I46/H46))</f>
        <v>1</v>
      </c>
      <c r="K46" s="1"/>
      <c r="L46" s="1"/>
      <c r="M46" s="1"/>
      <c r="N46" s="1"/>
      <c r="O46" s="1"/>
      <c r="P46" s="1"/>
      <c r="Q46" s="1"/>
      <c r="R46" s="1"/>
    </row>
    <row r="47" spans="1:18" ht="36" customHeight="1" x14ac:dyDescent="0.35">
      <c r="A47" s="50"/>
      <c r="B47" s="11" t="s">
        <v>11</v>
      </c>
      <c r="C47" s="9" t="s">
        <v>102</v>
      </c>
      <c r="D47" s="9" t="s">
        <v>105</v>
      </c>
      <c r="E47" s="35">
        <v>0.05</v>
      </c>
      <c r="F47" s="22" t="s">
        <v>104</v>
      </c>
      <c r="G47" s="11">
        <v>7476</v>
      </c>
      <c r="H47" s="37">
        <f t="shared" si="6"/>
        <v>373.8</v>
      </c>
      <c r="I47" s="91">
        <v>244</v>
      </c>
      <c r="J47" s="34">
        <f t="shared" si="7"/>
        <v>0.65275548421615837</v>
      </c>
      <c r="K47" s="1"/>
      <c r="L47" s="1"/>
      <c r="M47" s="1"/>
      <c r="N47" s="1"/>
      <c r="O47" s="1"/>
      <c r="P47" s="1"/>
      <c r="Q47" s="1"/>
      <c r="R47" s="1"/>
    </row>
    <row r="48" spans="1:18" ht="33" customHeight="1" x14ac:dyDescent="0.35">
      <c r="A48" s="97"/>
      <c r="B48" s="45" t="s">
        <v>12</v>
      </c>
      <c r="C48" s="98" t="s">
        <v>102</v>
      </c>
      <c r="D48" s="98" t="s">
        <v>106</v>
      </c>
      <c r="E48" s="99" t="s">
        <v>107</v>
      </c>
      <c r="F48" s="46" t="s">
        <v>104</v>
      </c>
      <c r="G48" s="45">
        <v>7476</v>
      </c>
      <c r="H48" s="100">
        <f>15%*G48</f>
        <v>1121.3999999999999</v>
      </c>
      <c r="I48" s="47">
        <v>250</v>
      </c>
      <c r="J48" s="101" t="str">
        <f>IF(I48/H48*100%&lt;=15%,"100%",IF(I48/H48*100%&lt;30%,"90%",IF(I48/H48*100%&gt;=30%,"80%")))</f>
        <v>90%</v>
      </c>
      <c r="K48" s="1"/>
      <c r="L48" s="1"/>
      <c r="M48" s="1"/>
      <c r="N48" s="1"/>
      <c r="O48" s="1"/>
      <c r="P48" s="1"/>
      <c r="Q48" s="1"/>
      <c r="R48" s="1"/>
    </row>
    <row r="49" spans="1:18" ht="37.5" customHeight="1" x14ac:dyDescent="0.35">
      <c r="A49" s="97"/>
      <c r="B49" s="45" t="s">
        <v>13</v>
      </c>
      <c r="C49" s="98" t="s">
        <v>102</v>
      </c>
      <c r="D49" s="98" t="s">
        <v>108</v>
      </c>
      <c r="E49" s="45" t="s">
        <v>109</v>
      </c>
      <c r="F49" s="46" t="s">
        <v>104</v>
      </c>
      <c r="G49" s="45">
        <v>7476</v>
      </c>
      <c r="H49" s="100">
        <f>G49*3.5%</f>
        <v>261.66000000000003</v>
      </c>
      <c r="I49" s="47">
        <v>0</v>
      </c>
      <c r="J49" s="101" t="str">
        <f>IF(I49/H49*100%&lt;3.5%,"100%",IF(I49/H49*100%&lt;=4.5%,"75%",IF(I49/H49*100%&lt;=7.5%,"50%",IF(I49/H49*100%&lt;=10%,"25%",IF(I49/H49*100%&gt;=10%,"0%")))))</f>
        <v>100%</v>
      </c>
      <c r="K49" s="1"/>
      <c r="L49" s="1"/>
      <c r="M49" s="1"/>
      <c r="N49" s="1"/>
      <c r="O49" s="1"/>
      <c r="P49" s="1"/>
      <c r="Q49" s="1"/>
      <c r="R49" s="1"/>
    </row>
    <row r="50" spans="1:18" ht="37.5" customHeight="1" x14ac:dyDescent="0.35">
      <c r="A50" s="50"/>
      <c r="B50" s="11" t="s">
        <v>14</v>
      </c>
      <c r="C50" s="9" t="s">
        <v>102</v>
      </c>
      <c r="D50" s="9" t="s">
        <v>110</v>
      </c>
      <c r="E50" s="35">
        <v>0.4</v>
      </c>
      <c r="F50" s="22" t="s">
        <v>104</v>
      </c>
      <c r="G50" s="11">
        <v>1650</v>
      </c>
      <c r="H50" s="37">
        <f t="shared" ref="H50:H52" si="8">G50*E50</f>
        <v>660</v>
      </c>
      <c r="I50" s="33">
        <v>60</v>
      </c>
      <c r="J50" s="34">
        <f t="shared" ref="J50:J52" si="9">IF(I50/H50&gt;=1,1,IF(I50/H50&lt;1,I50/H50))</f>
        <v>9.0909090909090912E-2</v>
      </c>
      <c r="K50" s="1"/>
      <c r="L50" s="1"/>
      <c r="M50" s="1"/>
      <c r="N50" s="1"/>
      <c r="O50" s="1"/>
      <c r="P50" s="1"/>
      <c r="Q50" s="1"/>
      <c r="R50" s="1"/>
    </row>
    <row r="51" spans="1:18" ht="34.5" customHeight="1" x14ac:dyDescent="0.35">
      <c r="A51" s="50"/>
      <c r="B51" s="11" t="s">
        <v>15</v>
      </c>
      <c r="C51" s="9" t="s">
        <v>102</v>
      </c>
      <c r="D51" s="22" t="s">
        <v>111</v>
      </c>
      <c r="E51" s="35">
        <v>0.3</v>
      </c>
      <c r="F51" s="22" t="s">
        <v>112</v>
      </c>
      <c r="G51" s="11">
        <v>413</v>
      </c>
      <c r="H51" s="37">
        <f t="shared" si="8"/>
        <v>123.89999999999999</v>
      </c>
      <c r="I51" s="33">
        <v>153</v>
      </c>
      <c r="J51" s="34">
        <f t="shared" si="9"/>
        <v>1</v>
      </c>
      <c r="K51" s="1"/>
      <c r="L51" s="1"/>
      <c r="M51" s="1"/>
      <c r="N51" s="1"/>
      <c r="O51" s="1"/>
      <c r="P51" s="1"/>
      <c r="Q51" s="1"/>
      <c r="R51" s="1"/>
    </row>
    <row r="52" spans="1:18" ht="47.25" customHeight="1" x14ac:dyDescent="0.35">
      <c r="A52" s="50"/>
      <c r="B52" s="11" t="s">
        <v>16</v>
      </c>
      <c r="C52" s="9" t="s">
        <v>113</v>
      </c>
      <c r="D52" s="9" t="s">
        <v>114</v>
      </c>
      <c r="E52" s="35">
        <v>1</v>
      </c>
      <c r="F52" s="22" t="s">
        <v>115</v>
      </c>
      <c r="G52" s="11">
        <v>91</v>
      </c>
      <c r="H52" s="37">
        <f t="shared" si="8"/>
        <v>91</v>
      </c>
      <c r="I52" s="33">
        <v>91</v>
      </c>
      <c r="J52" s="34">
        <f t="shared" si="9"/>
        <v>1</v>
      </c>
      <c r="K52" s="1"/>
      <c r="L52" s="1"/>
      <c r="M52" s="1"/>
      <c r="N52" s="1"/>
      <c r="O52" s="1"/>
      <c r="P52" s="1"/>
      <c r="Q52" s="1"/>
      <c r="R52" s="1"/>
    </row>
    <row r="53" spans="1:18" ht="23.25" customHeight="1" x14ac:dyDescent="0.35">
      <c r="A53" s="102" t="s">
        <v>116</v>
      </c>
      <c r="B53" s="103"/>
      <c r="C53" s="104"/>
      <c r="D53" s="103"/>
      <c r="E53" s="7"/>
      <c r="F53" s="105"/>
      <c r="G53" s="105"/>
      <c r="H53" s="106"/>
      <c r="I53" s="106"/>
      <c r="J53" s="38">
        <f>(J54+J59+J62+J64+J66)/5</f>
        <v>0.53680258248487445</v>
      </c>
      <c r="K53" s="1"/>
      <c r="L53" s="1"/>
      <c r="M53" s="1"/>
      <c r="N53" s="1"/>
      <c r="O53" s="1"/>
      <c r="P53" s="1"/>
      <c r="Q53" s="1"/>
      <c r="R53" s="1"/>
    </row>
    <row r="54" spans="1:18" ht="27" customHeight="1" x14ac:dyDescent="0.35">
      <c r="A54" s="66" t="s">
        <v>117</v>
      </c>
      <c r="B54" s="107"/>
      <c r="C54" s="108"/>
      <c r="D54" s="107"/>
      <c r="E54" s="13"/>
      <c r="F54" s="69"/>
      <c r="G54" s="69"/>
      <c r="H54" s="89"/>
      <c r="I54" s="89"/>
      <c r="J54" s="40">
        <f>SUM(J55:J58)/4</f>
        <v>0.70655043722296629</v>
      </c>
      <c r="K54" s="1"/>
      <c r="L54" s="1"/>
      <c r="M54" s="1"/>
      <c r="N54" s="1"/>
      <c r="O54" s="1"/>
      <c r="P54" s="1"/>
      <c r="Q54" s="1"/>
      <c r="R54" s="1"/>
    </row>
    <row r="55" spans="1:18" ht="66.75" customHeight="1" x14ac:dyDescent="0.35">
      <c r="A55" s="20"/>
      <c r="B55" s="11" t="s">
        <v>10</v>
      </c>
      <c r="C55" s="9" t="s">
        <v>118</v>
      </c>
      <c r="D55" s="9" t="s">
        <v>119</v>
      </c>
      <c r="E55" s="35">
        <v>0.1</v>
      </c>
      <c r="F55" s="20" t="s">
        <v>38</v>
      </c>
      <c r="G55" s="8">
        <v>39830</v>
      </c>
      <c r="H55" s="37">
        <f t="shared" ref="H55:H58" si="10">G55*E55</f>
        <v>3983</v>
      </c>
      <c r="I55" s="37">
        <v>1278</v>
      </c>
      <c r="J55" s="34">
        <f t="shared" ref="J55:J56" si="11">IF(I55/H55&gt;=1,1,IF(I55/H55&lt;1,I55/H55))</f>
        <v>0.32086367060005022</v>
      </c>
      <c r="K55" s="1"/>
      <c r="L55" s="1"/>
      <c r="M55" s="1"/>
      <c r="N55" s="1"/>
      <c r="O55" s="1"/>
      <c r="P55" s="1"/>
      <c r="Q55" s="1"/>
      <c r="R55" s="1"/>
    </row>
    <row r="56" spans="1:18" ht="67.5" customHeight="1" x14ac:dyDescent="0.35">
      <c r="A56" s="20"/>
      <c r="B56" s="11" t="s">
        <v>11</v>
      </c>
      <c r="C56" s="9" t="s">
        <v>120</v>
      </c>
      <c r="D56" s="14" t="s">
        <v>121</v>
      </c>
      <c r="E56" s="35">
        <v>0.5</v>
      </c>
      <c r="F56" s="109" t="s">
        <v>38</v>
      </c>
      <c r="G56" s="8">
        <v>281</v>
      </c>
      <c r="H56" s="37">
        <f t="shared" si="10"/>
        <v>140.5</v>
      </c>
      <c r="I56" s="37">
        <v>71</v>
      </c>
      <c r="J56" s="34">
        <f t="shared" si="11"/>
        <v>0.50533807829181498</v>
      </c>
      <c r="K56" s="1"/>
      <c r="L56" s="1"/>
      <c r="M56" s="1"/>
      <c r="N56" s="1"/>
      <c r="O56" s="1"/>
      <c r="P56" s="1"/>
      <c r="Q56" s="1"/>
      <c r="R56" s="1"/>
    </row>
    <row r="57" spans="1:18" ht="48.75" customHeight="1" x14ac:dyDescent="0.35">
      <c r="A57" s="20"/>
      <c r="B57" s="74" t="s">
        <v>12</v>
      </c>
      <c r="C57" s="75" t="s">
        <v>122</v>
      </c>
      <c r="D57" s="14" t="s">
        <v>123</v>
      </c>
      <c r="E57" s="35">
        <v>1</v>
      </c>
      <c r="F57" s="109" t="s">
        <v>38</v>
      </c>
      <c r="G57" s="24">
        <v>0</v>
      </c>
      <c r="H57" s="37">
        <f t="shared" si="10"/>
        <v>0</v>
      </c>
      <c r="I57" s="110">
        <v>0</v>
      </c>
      <c r="J57" s="34">
        <v>1</v>
      </c>
      <c r="K57" s="1"/>
      <c r="L57" s="1"/>
      <c r="M57" s="1"/>
      <c r="N57" s="1"/>
      <c r="O57" s="1"/>
      <c r="P57" s="1"/>
      <c r="Q57" s="1"/>
      <c r="R57" s="1"/>
    </row>
    <row r="58" spans="1:18" ht="31.5" customHeight="1" x14ac:dyDescent="0.35">
      <c r="A58" s="20"/>
      <c r="B58" s="74" t="s">
        <v>13</v>
      </c>
      <c r="C58" s="75" t="s">
        <v>124</v>
      </c>
      <c r="D58" s="75" t="s">
        <v>125</v>
      </c>
      <c r="E58" s="35">
        <v>0.1</v>
      </c>
      <c r="F58" s="109" t="s">
        <v>38</v>
      </c>
      <c r="G58" s="24">
        <v>0</v>
      </c>
      <c r="H58" s="37">
        <f t="shared" si="10"/>
        <v>0</v>
      </c>
      <c r="I58" s="110">
        <v>0</v>
      </c>
      <c r="J58" s="34">
        <v>1</v>
      </c>
      <c r="K58" s="1"/>
      <c r="L58" s="1"/>
      <c r="M58" s="1"/>
      <c r="N58" s="1"/>
      <c r="O58" s="1"/>
      <c r="P58" s="1"/>
      <c r="Q58" s="1"/>
      <c r="R58" s="1"/>
    </row>
    <row r="59" spans="1:18" ht="28.5" customHeight="1" x14ac:dyDescent="0.35">
      <c r="A59" s="66" t="s">
        <v>126</v>
      </c>
      <c r="B59" s="111"/>
      <c r="C59" s="112"/>
      <c r="D59" s="113"/>
      <c r="E59" s="44"/>
      <c r="F59" s="114"/>
      <c r="G59" s="88"/>
      <c r="H59" s="89"/>
      <c r="I59" s="89"/>
      <c r="J59" s="115">
        <f>SUM(J60:J61)/2</f>
        <v>0.52856189204653825</v>
      </c>
      <c r="K59" s="1"/>
      <c r="L59" s="1"/>
      <c r="M59" s="1"/>
      <c r="N59" s="1"/>
      <c r="O59" s="1"/>
      <c r="P59" s="1"/>
      <c r="Q59" s="1"/>
      <c r="R59" s="1"/>
    </row>
    <row r="60" spans="1:18" ht="42" customHeight="1" x14ac:dyDescent="0.35">
      <c r="A60" s="116"/>
      <c r="B60" s="11" t="s">
        <v>10</v>
      </c>
      <c r="C60" s="10" t="s">
        <v>127</v>
      </c>
      <c r="D60" s="10" t="s">
        <v>128</v>
      </c>
      <c r="E60" s="35">
        <v>1</v>
      </c>
      <c r="F60" s="36" t="s">
        <v>38</v>
      </c>
      <c r="G60" s="117">
        <v>147</v>
      </c>
      <c r="H60" s="37">
        <f t="shared" ref="H60:H61" si="12">G60*E60</f>
        <v>147</v>
      </c>
      <c r="I60" s="118">
        <v>75</v>
      </c>
      <c r="J60" s="34">
        <f t="shared" ref="J60:J61" si="13">IF(I60/H60&gt;=1,1,IF(I60/H60&lt;1,I60/H60))</f>
        <v>0.51020408163265307</v>
      </c>
      <c r="K60" s="1"/>
      <c r="L60" s="1"/>
      <c r="M60" s="1"/>
      <c r="N60" s="1"/>
      <c r="O60" s="1"/>
      <c r="P60" s="1"/>
      <c r="Q60" s="1"/>
      <c r="R60" s="1"/>
    </row>
    <row r="61" spans="1:18" ht="35.25" customHeight="1" x14ac:dyDescent="0.35">
      <c r="A61" s="90"/>
      <c r="B61" s="18" t="s">
        <v>11</v>
      </c>
      <c r="C61" s="80" t="s">
        <v>39</v>
      </c>
      <c r="D61" s="48" t="s">
        <v>129</v>
      </c>
      <c r="E61" s="49">
        <v>0.8</v>
      </c>
      <c r="F61" s="119" t="s">
        <v>38</v>
      </c>
      <c r="G61" s="11">
        <v>5243</v>
      </c>
      <c r="H61" s="37">
        <f t="shared" si="12"/>
        <v>4194.4000000000005</v>
      </c>
      <c r="I61" s="33">
        <v>2294</v>
      </c>
      <c r="J61" s="34">
        <f t="shared" si="13"/>
        <v>0.54691970246042332</v>
      </c>
      <c r="K61" s="1"/>
      <c r="L61" s="1"/>
      <c r="M61" s="1"/>
      <c r="N61" s="1"/>
      <c r="O61" s="1"/>
      <c r="P61" s="1"/>
      <c r="Q61" s="1"/>
      <c r="R61" s="1"/>
    </row>
    <row r="62" spans="1:18" ht="25.5" customHeight="1" x14ac:dyDescent="0.35">
      <c r="A62" s="66" t="s">
        <v>130</v>
      </c>
      <c r="B62" s="13"/>
      <c r="C62" s="15"/>
      <c r="D62" s="16"/>
      <c r="E62" s="44"/>
      <c r="F62" s="114"/>
      <c r="G62" s="88"/>
      <c r="H62" s="89"/>
      <c r="I62" s="89"/>
      <c r="J62" s="40">
        <f>SUM(J63)</f>
        <v>0.43165467625899279</v>
      </c>
      <c r="K62" s="1"/>
      <c r="L62" s="1"/>
      <c r="M62" s="1"/>
      <c r="N62" s="1"/>
      <c r="O62" s="1"/>
      <c r="P62" s="1"/>
      <c r="Q62" s="1"/>
      <c r="R62" s="1"/>
    </row>
    <row r="63" spans="1:18" ht="39" customHeight="1" x14ac:dyDescent="0.35">
      <c r="A63" s="90"/>
      <c r="B63" s="11" t="s">
        <v>10</v>
      </c>
      <c r="C63" s="9" t="s">
        <v>131</v>
      </c>
      <c r="D63" s="9" t="s">
        <v>132</v>
      </c>
      <c r="E63" s="35">
        <v>0.1</v>
      </c>
      <c r="F63" s="36" t="s">
        <v>38</v>
      </c>
      <c r="G63" s="8">
        <v>139</v>
      </c>
      <c r="H63" s="37">
        <f>G63*E63</f>
        <v>13.9</v>
      </c>
      <c r="I63" s="33">
        <v>6</v>
      </c>
      <c r="J63" s="34">
        <f>IF(I63/H63&gt;=1,1,IF(I63/H63&lt;1,I63/H63))</f>
        <v>0.43165467625899279</v>
      </c>
      <c r="K63" s="1"/>
      <c r="L63" s="1"/>
      <c r="M63" s="1"/>
      <c r="N63" s="1"/>
      <c r="O63" s="1"/>
      <c r="P63" s="1"/>
      <c r="Q63" s="1"/>
      <c r="R63" s="1"/>
    </row>
    <row r="64" spans="1:18" ht="30" customHeight="1" x14ac:dyDescent="0.35">
      <c r="A64" s="120" t="s">
        <v>133</v>
      </c>
      <c r="B64" s="121"/>
      <c r="C64" s="122"/>
      <c r="D64" s="122"/>
      <c r="E64" s="123"/>
      <c r="F64" s="123"/>
      <c r="G64" s="124"/>
      <c r="H64" s="125"/>
      <c r="I64" s="125"/>
      <c r="J64" s="44">
        <f>SUM(J65)</f>
        <v>0.57971014492753625</v>
      </c>
      <c r="K64" s="1"/>
      <c r="L64" s="1"/>
      <c r="M64" s="1"/>
      <c r="N64" s="1"/>
      <c r="O64" s="1"/>
      <c r="P64" s="1"/>
      <c r="Q64" s="1"/>
      <c r="R64" s="1"/>
    </row>
    <row r="65" spans="1:18" ht="68.25" customHeight="1" x14ac:dyDescent="0.35">
      <c r="A65" s="50"/>
      <c r="B65" s="11" t="s">
        <v>10</v>
      </c>
      <c r="C65" s="9" t="s">
        <v>134</v>
      </c>
      <c r="D65" s="9" t="s">
        <v>135</v>
      </c>
      <c r="E65" s="43">
        <v>0.5</v>
      </c>
      <c r="F65" s="22" t="s">
        <v>38</v>
      </c>
      <c r="G65" s="11">
        <v>2622</v>
      </c>
      <c r="H65" s="37">
        <f>G65*E65</f>
        <v>1311</v>
      </c>
      <c r="I65" s="33">
        <v>760</v>
      </c>
      <c r="J65" s="34">
        <f>IF(I65/H65&gt;=1,1,IF(I65/H65&lt;1,I65/H65))</f>
        <v>0.57971014492753625</v>
      </c>
      <c r="K65" s="1"/>
      <c r="L65" s="1"/>
      <c r="M65" s="1"/>
      <c r="N65" s="1"/>
      <c r="O65" s="1"/>
      <c r="P65" s="1"/>
      <c r="Q65" s="1"/>
      <c r="R65" s="1"/>
    </row>
    <row r="66" spans="1:18" ht="36" customHeight="1" x14ac:dyDescent="0.35">
      <c r="A66" s="120" t="s">
        <v>136</v>
      </c>
      <c r="B66" s="126"/>
      <c r="C66" s="126"/>
      <c r="D66" s="126"/>
      <c r="E66" s="126"/>
      <c r="F66" s="126"/>
      <c r="G66" s="127"/>
      <c r="H66" s="128"/>
      <c r="I66" s="128"/>
      <c r="J66" s="44">
        <f>SUM(J67)</f>
        <v>0.43753576196833871</v>
      </c>
      <c r="K66" s="1"/>
      <c r="L66" s="1"/>
      <c r="M66" s="1"/>
      <c r="N66" s="1"/>
      <c r="O66" s="1"/>
      <c r="P66" s="1"/>
      <c r="Q66" s="1"/>
      <c r="R66" s="1"/>
    </row>
    <row r="67" spans="1:18" ht="51" customHeight="1" x14ac:dyDescent="0.35">
      <c r="A67" s="42"/>
      <c r="B67" s="41" t="s">
        <v>10</v>
      </c>
      <c r="C67" s="9" t="s">
        <v>137</v>
      </c>
      <c r="D67" s="17" t="s">
        <v>138</v>
      </c>
      <c r="E67" s="35">
        <v>1</v>
      </c>
      <c r="F67" s="22" t="s">
        <v>139</v>
      </c>
      <c r="G67" s="11">
        <v>5243</v>
      </c>
      <c r="H67" s="37">
        <f>G67*E67</f>
        <v>5243</v>
      </c>
      <c r="I67" s="33">
        <v>2294</v>
      </c>
      <c r="J67" s="34">
        <f>IF(I67/H67&gt;=1,1,IF(I67/H67&lt;1,I67/H67))</f>
        <v>0.43753576196833871</v>
      </c>
      <c r="K67" s="1"/>
      <c r="L67" s="1"/>
      <c r="M67" s="1"/>
      <c r="N67" s="1"/>
      <c r="O67" s="1"/>
      <c r="P67" s="1"/>
      <c r="Q67" s="1"/>
      <c r="R67" s="1"/>
    </row>
    <row r="68" spans="1:18" ht="15.75" customHeight="1" x14ac:dyDescent="0.3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15.75" customHeight="1" x14ac:dyDescent="0.35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15.75" customHeight="1" x14ac:dyDescent="0.35">
      <c r="A70" s="1"/>
      <c r="B70" s="52"/>
      <c r="C70" s="53" t="s">
        <v>140</v>
      </c>
      <c r="D70" s="54"/>
      <c r="E70" s="55"/>
      <c r="F70" s="54"/>
      <c r="G70" s="54"/>
      <c r="H70" s="54"/>
      <c r="I70" s="54"/>
      <c r="J70" s="54"/>
      <c r="K70" s="1"/>
      <c r="L70" s="1"/>
      <c r="M70" s="1"/>
      <c r="N70" s="1"/>
      <c r="O70" s="1"/>
      <c r="P70" s="1"/>
      <c r="Q70" s="1"/>
      <c r="R70" s="1"/>
    </row>
    <row r="71" spans="1:18" ht="15.75" customHeight="1" x14ac:dyDescent="0.35">
      <c r="A71" s="1"/>
      <c r="B71" s="52"/>
      <c r="C71" s="4" t="s">
        <v>27</v>
      </c>
      <c r="D71" s="4" t="s">
        <v>40</v>
      </c>
      <c r="E71" s="56"/>
      <c r="F71" s="54"/>
      <c r="G71" s="54"/>
      <c r="H71" s="54"/>
      <c r="I71" s="54"/>
      <c r="J71" s="54"/>
      <c r="K71" s="1"/>
      <c r="L71" s="1"/>
      <c r="M71" s="1"/>
      <c r="N71" s="1"/>
      <c r="O71" s="1"/>
      <c r="P71" s="1"/>
      <c r="Q71" s="1"/>
      <c r="R71" s="1"/>
    </row>
    <row r="72" spans="1:18" ht="15.75" customHeight="1" x14ac:dyDescent="0.35">
      <c r="A72" s="1"/>
      <c r="B72" s="52"/>
      <c r="C72" s="4" t="s">
        <v>28</v>
      </c>
      <c r="D72" s="4" t="s">
        <v>41</v>
      </c>
      <c r="E72" s="57"/>
      <c r="F72" s="54"/>
      <c r="G72" s="54"/>
      <c r="H72" s="54"/>
      <c r="I72" s="54"/>
      <c r="J72" s="54"/>
      <c r="K72" s="1"/>
      <c r="L72" s="1"/>
      <c r="M72" s="1"/>
      <c r="N72" s="1"/>
      <c r="O72" s="1"/>
      <c r="P72" s="1"/>
      <c r="Q72" s="1"/>
      <c r="R72" s="1"/>
    </row>
    <row r="73" spans="1:18" ht="15.75" customHeight="1" x14ac:dyDescent="0.35">
      <c r="A73" s="1"/>
      <c r="B73" s="52"/>
      <c r="C73" s="4" t="s">
        <v>29</v>
      </c>
      <c r="D73" s="4" t="s">
        <v>42</v>
      </c>
      <c r="E73" s="56"/>
      <c r="F73" s="54"/>
      <c r="G73" s="54"/>
      <c r="H73" s="54"/>
      <c r="I73" s="54"/>
      <c r="J73" s="54"/>
      <c r="K73" s="1"/>
      <c r="L73" s="1"/>
      <c r="M73" s="1"/>
      <c r="N73" s="1"/>
      <c r="O73" s="1"/>
      <c r="P73" s="1"/>
      <c r="Q73" s="1"/>
      <c r="R73" s="1"/>
    </row>
    <row r="74" spans="1:18" ht="15.75" customHeight="1" x14ac:dyDescent="0.35">
      <c r="A74" s="1"/>
      <c r="B74" s="52"/>
      <c r="C74" s="54"/>
      <c r="D74" s="54"/>
      <c r="E74" s="55"/>
      <c r="F74" s="54"/>
      <c r="G74" s="54"/>
      <c r="H74" s="54"/>
      <c r="I74" s="54"/>
      <c r="J74" s="54"/>
      <c r="K74" s="1"/>
      <c r="L74" s="1"/>
      <c r="M74" s="1"/>
      <c r="N74" s="1"/>
      <c r="O74" s="1"/>
      <c r="P74" s="1"/>
      <c r="Q74" s="1"/>
      <c r="R74" s="1"/>
    </row>
    <row r="75" spans="1:18" ht="15.75" customHeight="1" x14ac:dyDescent="0.35">
      <c r="A75" s="1"/>
      <c r="B75" s="51" t="s">
        <v>43</v>
      </c>
      <c r="C75" s="58" t="s">
        <v>44</v>
      </c>
      <c r="D75" s="54"/>
      <c r="E75" s="54"/>
      <c r="F75" s="58"/>
      <c r="G75" s="58"/>
      <c r="H75" s="58"/>
      <c r="I75" s="58"/>
      <c r="J75" s="58"/>
      <c r="K75" s="1"/>
      <c r="L75" s="1"/>
      <c r="M75" s="1"/>
      <c r="N75" s="1"/>
      <c r="O75" s="1"/>
      <c r="P75" s="1"/>
      <c r="Q75" s="1"/>
      <c r="R75" s="1"/>
    </row>
    <row r="76" spans="1:18" ht="15.75" customHeight="1" x14ac:dyDescent="0.35">
      <c r="A76" s="1"/>
      <c r="B76" s="59">
        <v>2</v>
      </c>
      <c r="C76" s="133" t="s">
        <v>141</v>
      </c>
      <c r="D76" s="129"/>
      <c r="E76" s="129"/>
      <c r="F76" s="129"/>
      <c r="G76" s="129"/>
      <c r="H76" s="129"/>
      <c r="I76" s="129"/>
      <c r="J76" s="130"/>
      <c r="K76" s="1"/>
      <c r="L76" s="1"/>
      <c r="M76" s="1"/>
      <c r="N76" s="1"/>
      <c r="O76" s="1"/>
      <c r="P76" s="1"/>
      <c r="Q76" s="1"/>
      <c r="R76" s="1"/>
    </row>
    <row r="77" spans="1:18" ht="15.75" customHeight="1" x14ac:dyDescent="0.35">
      <c r="A77" s="1"/>
      <c r="B77" s="59">
        <v>3</v>
      </c>
      <c r="C77" s="60" t="s">
        <v>142</v>
      </c>
      <c r="D77" s="58"/>
      <c r="E77" s="58"/>
      <c r="F77" s="58"/>
      <c r="G77" s="58"/>
      <c r="H77" s="58"/>
      <c r="I77" s="58"/>
      <c r="J77" s="58"/>
      <c r="K77" s="1"/>
      <c r="L77" s="1"/>
      <c r="M77" s="1"/>
      <c r="N77" s="1"/>
      <c r="O77" s="1"/>
      <c r="P77" s="1"/>
      <c r="Q77" s="1"/>
      <c r="R77" s="1"/>
    </row>
    <row r="78" spans="1:18" ht="15.75" customHeight="1" x14ac:dyDescent="0.35">
      <c r="A78" s="1"/>
      <c r="B78" s="59">
        <v>4</v>
      </c>
      <c r="C78" s="60" t="s">
        <v>143</v>
      </c>
      <c r="D78" s="58"/>
      <c r="E78" s="58"/>
      <c r="F78" s="58"/>
      <c r="G78" s="58"/>
      <c r="H78" s="58"/>
      <c r="I78" s="58"/>
      <c r="J78" s="58"/>
      <c r="K78" s="1"/>
      <c r="L78" s="1"/>
      <c r="M78" s="1"/>
      <c r="N78" s="1"/>
      <c r="O78" s="1"/>
      <c r="P78" s="1"/>
      <c r="Q78" s="1"/>
      <c r="R78" s="1"/>
    </row>
    <row r="79" spans="1:18" ht="15.75" customHeight="1" x14ac:dyDescent="0.35">
      <c r="A79" s="1"/>
      <c r="B79" s="59">
        <v>5</v>
      </c>
      <c r="C79" s="60" t="s">
        <v>144</v>
      </c>
      <c r="D79" s="58"/>
      <c r="E79" s="58"/>
      <c r="F79" s="58"/>
      <c r="G79" s="58"/>
      <c r="H79" s="58"/>
      <c r="I79" s="58"/>
      <c r="J79" s="58"/>
      <c r="K79" s="1"/>
      <c r="L79" s="1"/>
      <c r="M79" s="1"/>
      <c r="N79" s="1"/>
      <c r="O79" s="1"/>
      <c r="P79" s="1"/>
      <c r="Q79" s="1"/>
      <c r="R79" s="1"/>
    </row>
    <row r="80" spans="1:18" ht="15.75" customHeight="1" x14ac:dyDescent="0.35">
      <c r="A80" s="1"/>
      <c r="B80" s="59">
        <v>6</v>
      </c>
      <c r="C80" s="60" t="s">
        <v>145</v>
      </c>
      <c r="D80" s="58"/>
      <c r="E80" s="58"/>
      <c r="F80" s="58"/>
      <c r="G80" s="58"/>
      <c r="H80" s="58"/>
      <c r="I80" s="58"/>
      <c r="J80" s="58"/>
      <c r="K80" s="1"/>
      <c r="L80" s="1"/>
      <c r="M80" s="1"/>
      <c r="N80" s="1"/>
      <c r="O80" s="1"/>
      <c r="P80" s="1"/>
      <c r="Q80" s="1"/>
      <c r="R80" s="1"/>
    </row>
    <row r="81" spans="1:18" ht="15.75" customHeight="1" x14ac:dyDescent="0.35">
      <c r="A81" s="1"/>
      <c r="B81" s="59">
        <v>7</v>
      </c>
      <c r="C81" s="133" t="s">
        <v>146</v>
      </c>
      <c r="D81" s="129"/>
      <c r="E81" s="129"/>
      <c r="F81" s="129"/>
      <c r="G81" s="129"/>
      <c r="H81" s="129"/>
      <c r="I81" s="129"/>
      <c r="J81" s="130"/>
      <c r="K81" s="1"/>
      <c r="L81" s="1"/>
      <c r="M81" s="1"/>
      <c r="N81" s="1"/>
      <c r="O81" s="1"/>
      <c r="P81" s="1"/>
      <c r="Q81" s="1"/>
      <c r="R81" s="1"/>
    </row>
    <row r="82" spans="1:18" ht="15.75" customHeight="1" x14ac:dyDescent="0.35">
      <c r="A82" s="1"/>
      <c r="B82" s="59">
        <v>8</v>
      </c>
      <c r="C82" s="60" t="s">
        <v>147</v>
      </c>
      <c r="D82" s="54"/>
      <c r="E82" s="54"/>
      <c r="F82" s="54"/>
      <c r="G82" s="54"/>
      <c r="H82" s="54"/>
      <c r="I82" s="54"/>
      <c r="J82" s="54"/>
      <c r="K82" s="1"/>
      <c r="L82" s="1"/>
      <c r="M82" s="1"/>
      <c r="N82" s="1"/>
      <c r="O82" s="1"/>
      <c r="P82" s="1"/>
      <c r="Q82" s="1"/>
      <c r="R82" s="1"/>
    </row>
    <row r="83" spans="1:18" ht="15.75" customHeight="1" x14ac:dyDescent="0.35">
      <c r="A83" s="1"/>
      <c r="B83" s="59">
        <v>9</v>
      </c>
      <c r="C83" s="60" t="s">
        <v>148</v>
      </c>
      <c r="D83" s="54"/>
      <c r="E83" s="54"/>
      <c r="F83" s="54"/>
      <c r="G83" s="54"/>
      <c r="H83" s="54"/>
      <c r="I83" s="54"/>
      <c r="J83" s="54"/>
      <c r="K83" s="1"/>
      <c r="L83" s="1"/>
      <c r="M83" s="1"/>
      <c r="N83" s="1"/>
      <c r="O83" s="1"/>
      <c r="P83" s="1"/>
      <c r="Q83" s="1"/>
      <c r="R83" s="1"/>
    </row>
    <row r="84" spans="1:18" ht="15.75" customHeight="1" x14ac:dyDescent="0.3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5.75" customHeight="1" x14ac:dyDescent="0.3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5.75" customHeight="1" x14ac:dyDescent="0.3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15.75" customHeight="1" x14ac:dyDescent="0.3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15.75" customHeight="1" x14ac:dyDescent="0.3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15.75" customHeight="1" x14ac:dyDescent="0.3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15.75" customHeight="1" x14ac:dyDescent="0.3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ht="15.75" customHeight="1" x14ac:dyDescent="0.3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5.75" customHeight="1" x14ac:dyDescent="0.3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15.75" customHeight="1" x14ac:dyDescent="0.3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15.75" customHeight="1" x14ac:dyDescent="0.3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ht="15.75" customHeight="1" x14ac:dyDescent="0.3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ht="15.75" customHeight="1" x14ac:dyDescent="0.3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ht="15.75" customHeight="1" x14ac:dyDescent="0.3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ht="15.75" customHeight="1" x14ac:dyDescent="0.3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ht="15.75" customHeight="1" x14ac:dyDescent="0.3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ht="15.75" customHeight="1" x14ac:dyDescent="0.3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ht="15.75" customHeight="1" x14ac:dyDescent="0.3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15.75" customHeight="1" x14ac:dyDescent="0.3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ht="15.75" customHeight="1" x14ac:dyDescent="0.3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15.75" customHeight="1" x14ac:dyDescent="0.3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15.75" customHeight="1" x14ac:dyDescent="0.3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ht="15.75" customHeight="1" x14ac:dyDescent="0.3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15.75" customHeight="1" x14ac:dyDescent="0.3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15.75" customHeight="1" x14ac:dyDescent="0.3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15.75" customHeight="1" x14ac:dyDescent="0.3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15.75" customHeight="1" x14ac:dyDescent="0.3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15.75" customHeight="1" x14ac:dyDescent="0.3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15.75" customHeight="1" x14ac:dyDescent="0.3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15.75" customHeight="1" x14ac:dyDescent="0.3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5.75" customHeight="1" x14ac:dyDescent="0.3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5.75" customHeight="1" x14ac:dyDescent="0.3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ht="15.75" customHeight="1" x14ac:dyDescent="0.3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15.75" customHeight="1" x14ac:dyDescent="0.3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ht="15.75" customHeight="1" x14ac:dyDescent="0.3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5.75" customHeight="1" x14ac:dyDescent="0.3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15.75" customHeight="1" x14ac:dyDescent="0.3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ht="15.75" customHeight="1" x14ac:dyDescent="0.3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15.75" customHeight="1" x14ac:dyDescent="0.3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ht="15.75" customHeight="1" x14ac:dyDescent="0.3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ht="15.75" customHeight="1" x14ac:dyDescent="0.3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ht="15.75" customHeight="1" x14ac:dyDescent="0.3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ht="15.75" customHeight="1" x14ac:dyDescent="0.3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15.75" customHeight="1" x14ac:dyDescent="0.3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ht="15.75" customHeight="1" x14ac:dyDescent="0.3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15.75" customHeight="1" x14ac:dyDescent="0.3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15.75" customHeight="1" x14ac:dyDescent="0.3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15.75" customHeight="1" x14ac:dyDescent="0.3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15.75" customHeight="1" x14ac:dyDescent="0.3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ht="15.75" customHeight="1" x14ac:dyDescent="0.3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15.75" customHeight="1" x14ac:dyDescent="0.3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15.75" customHeight="1" x14ac:dyDescent="0.3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t="15.75" customHeight="1" x14ac:dyDescent="0.3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15.75" customHeight="1" x14ac:dyDescent="0.3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15.75" customHeight="1" x14ac:dyDescent="0.3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15.75" customHeight="1" x14ac:dyDescent="0.3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ht="15.75" customHeight="1" x14ac:dyDescent="0.3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15.75" customHeight="1" x14ac:dyDescent="0.3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ht="15.75" customHeight="1" x14ac:dyDescent="0.3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ht="15.75" customHeight="1" x14ac:dyDescent="0.3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15.75" customHeight="1" x14ac:dyDescent="0.3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ht="15.75" customHeight="1" x14ac:dyDescent="0.3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ht="15.75" customHeight="1" x14ac:dyDescent="0.3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15.75" customHeight="1" x14ac:dyDescent="0.3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ht="15.75" customHeight="1" x14ac:dyDescent="0.3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ht="15.75" customHeight="1" x14ac:dyDescent="0.3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15.75" customHeight="1" x14ac:dyDescent="0.3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ht="15.75" customHeight="1" x14ac:dyDescent="0.3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ht="15.75" customHeight="1" x14ac:dyDescent="0.3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ht="15.75" customHeight="1" x14ac:dyDescent="0.3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ht="15.75" customHeight="1" x14ac:dyDescent="0.3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15.75" customHeight="1" x14ac:dyDescent="0.3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ht="15.75" customHeight="1" x14ac:dyDescent="0.3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ht="15.75" customHeight="1" x14ac:dyDescent="0.3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ht="15.75" customHeight="1" x14ac:dyDescent="0.3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5.75" customHeight="1" x14ac:dyDescent="0.3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ht="15.75" customHeight="1" x14ac:dyDescent="0.3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15.75" customHeight="1" x14ac:dyDescent="0.3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ht="15.75" customHeight="1" x14ac:dyDescent="0.3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15.75" customHeight="1" x14ac:dyDescent="0.3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15.75" customHeight="1" x14ac:dyDescent="0.3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ht="15.75" customHeight="1" x14ac:dyDescent="0.3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ht="15.75" customHeight="1" x14ac:dyDescent="0.3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15.75" customHeight="1" x14ac:dyDescent="0.3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ht="15.75" customHeight="1" x14ac:dyDescent="0.3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15.75" customHeight="1" x14ac:dyDescent="0.3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15.75" customHeight="1" x14ac:dyDescent="0.3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15.75" customHeight="1" x14ac:dyDescent="0.3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ht="15.75" customHeight="1" x14ac:dyDescent="0.3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15.75" customHeight="1" x14ac:dyDescent="0.3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15.75" customHeight="1" x14ac:dyDescent="0.3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5.75" customHeight="1" x14ac:dyDescent="0.3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15.75" customHeight="1" x14ac:dyDescent="0.3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ht="15.75" customHeight="1" x14ac:dyDescent="0.3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15.75" customHeight="1" x14ac:dyDescent="0.3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15.75" customHeight="1" x14ac:dyDescent="0.3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ht="15.75" customHeight="1" x14ac:dyDescent="0.3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15.75" customHeight="1" x14ac:dyDescent="0.3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15.75" customHeight="1" x14ac:dyDescent="0.3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15.75" customHeight="1" x14ac:dyDescent="0.3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15.75" customHeight="1" x14ac:dyDescent="0.3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15.75" customHeight="1" x14ac:dyDescent="0.3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ht="15.75" customHeight="1" x14ac:dyDescent="0.3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t="15.75" customHeight="1" x14ac:dyDescent="0.3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15.75" customHeight="1" x14ac:dyDescent="0.3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15.75" customHeight="1" x14ac:dyDescent="0.3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15.75" customHeight="1" x14ac:dyDescent="0.3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15.75" customHeight="1" x14ac:dyDescent="0.3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15.75" customHeight="1" x14ac:dyDescent="0.3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15.75" customHeight="1" x14ac:dyDescent="0.3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15.75" customHeight="1" x14ac:dyDescent="0.35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ht="15.75" customHeight="1" x14ac:dyDescent="0.35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15.75" customHeight="1" x14ac:dyDescent="0.35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ht="15.75" customHeight="1" x14ac:dyDescent="0.35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15.75" customHeight="1" x14ac:dyDescent="0.35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5.75" customHeight="1" x14ac:dyDescent="0.35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15.75" customHeight="1" x14ac:dyDescent="0.35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ht="15.75" customHeight="1" x14ac:dyDescent="0.35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ht="15.75" customHeight="1" x14ac:dyDescent="0.35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ht="15.75" customHeight="1" x14ac:dyDescent="0.35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ht="15.75" customHeight="1" x14ac:dyDescent="0.35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15.75" customHeight="1" x14ac:dyDescent="0.35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ht="15.75" customHeight="1" x14ac:dyDescent="0.35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ht="15.75" customHeight="1" x14ac:dyDescent="0.35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15.75" customHeight="1" x14ac:dyDescent="0.35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15.75" customHeight="1" x14ac:dyDescent="0.35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ht="15.75" customHeight="1" x14ac:dyDescent="0.35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15.75" customHeight="1" x14ac:dyDescent="0.35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ht="15.75" customHeight="1" x14ac:dyDescent="0.35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15.75" customHeight="1" x14ac:dyDescent="0.35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15.75" customHeight="1" x14ac:dyDescent="0.35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ht="15.75" customHeight="1" x14ac:dyDescent="0.35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ht="15.75" customHeight="1" x14ac:dyDescent="0.35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15.75" customHeight="1" x14ac:dyDescent="0.35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15.75" customHeight="1" x14ac:dyDescent="0.35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ht="15.75" customHeight="1" x14ac:dyDescent="0.35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15.75" customHeight="1" x14ac:dyDescent="0.35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ht="15.75" customHeight="1" x14ac:dyDescent="0.35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15.75" customHeight="1" x14ac:dyDescent="0.35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15.75" customHeight="1" x14ac:dyDescent="0.35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15.75" customHeight="1" x14ac:dyDescent="0.35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15.75" customHeight="1" x14ac:dyDescent="0.35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15.75" customHeight="1" x14ac:dyDescent="0.35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15.75" customHeight="1" x14ac:dyDescent="0.35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ht="15.75" customHeight="1" x14ac:dyDescent="0.35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15.75" customHeight="1" x14ac:dyDescent="0.35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ht="15.75" customHeight="1" x14ac:dyDescent="0.35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ht="15.75" customHeight="1" x14ac:dyDescent="0.35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ht="15.75" customHeight="1" x14ac:dyDescent="0.35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ht="15.75" customHeight="1" x14ac:dyDescent="0.35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ht="15.75" customHeight="1" x14ac:dyDescent="0.35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ht="15.75" customHeight="1" x14ac:dyDescent="0.35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ht="15.75" customHeight="1" x14ac:dyDescent="0.35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ht="15.75" customHeight="1" x14ac:dyDescent="0.35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ht="15.75" customHeight="1" x14ac:dyDescent="0.35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ht="15.75" customHeight="1" x14ac:dyDescent="0.35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ht="15.75" customHeight="1" x14ac:dyDescent="0.35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ht="15.75" customHeight="1" x14ac:dyDescent="0.35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ht="15.75" customHeight="1" x14ac:dyDescent="0.35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15.75" customHeight="1" x14ac:dyDescent="0.35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ht="15.75" customHeight="1" x14ac:dyDescent="0.35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ht="15.75" customHeight="1" x14ac:dyDescent="0.35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ht="15.75" customHeight="1" x14ac:dyDescent="0.35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5.75" customHeight="1" x14ac:dyDescent="0.35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ht="15.75" customHeight="1" x14ac:dyDescent="0.35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ht="15.75" customHeight="1" x14ac:dyDescent="0.35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ht="15.75" customHeight="1" x14ac:dyDescent="0.35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ht="15.75" customHeight="1" x14ac:dyDescent="0.35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15.75" customHeight="1" x14ac:dyDescent="0.35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ht="15.75" customHeight="1" x14ac:dyDescent="0.35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ht="15.75" customHeight="1" x14ac:dyDescent="0.35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5.75" customHeight="1" x14ac:dyDescent="0.35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ht="15.75" customHeight="1" x14ac:dyDescent="0.35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ht="15.75" customHeight="1" x14ac:dyDescent="0.35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ht="15.75" customHeight="1" x14ac:dyDescent="0.35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ht="15.75" customHeight="1" x14ac:dyDescent="0.35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ht="15.75" customHeight="1" x14ac:dyDescent="0.35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ht="15.75" customHeight="1" x14ac:dyDescent="0.35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ht="15.75" customHeight="1" x14ac:dyDescent="0.35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5.75" customHeight="1" x14ac:dyDescent="0.35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ht="15.75" customHeight="1" x14ac:dyDescent="0.35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ht="15.75" customHeight="1" x14ac:dyDescent="0.35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ht="15.75" customHeight="1" x14ac:dyDescent="0.35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ht="15.75" customHeight="1" x14ac:dyDescent="0.35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ht="15.75" customHeight="1" x14ac:dyDescent="0.35"/>
    <row r="269" spans="1:18" ht="15.75" customHeight="1" x14ac:dyDescent="0.35"/>
    <row r="270" spans="1:18" ht="15.75" customHeight="1" x14ac:dyDescent="0.35"/>
    <row r="271" spans="1:18" ht="15.75" customHeight="1" x14ac:dyDescent="0.35"/>
    <row r="272" spans="1:18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</sheetData>
  <mergeCells count="9">
    <mergeCell ref="C76:J76"/>
    <mergeCell ref="C81:J81"/>
    <mergeCell ref="A7:J7"/>
    <mergeCell ref="E8:J8"/>
    <mergeCell ref="A9:J9"/>
    <mergeCell ref="B11:C11"/>
    <mergeCell ref="B12:C12"/>
    <mergeCell ref="B13:E13"/>
    <mergeCell ref="A45:D45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3.KLASTER DEWASA LANSIA 080925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Software Solution</cp:lastModifiedBy>
  <dcterms:created xsi:type="dcterms:W3CDTF">2017-03-01T03:22:00Z</dcterms:created>
  <dcterms:modified xsi:type="dcterms:W3CDTF">2026-01-13T05:29:01Z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436B154DCEFE48D88CBEED7B0CDD7407_13</vt:lpwstr>
  </property>
  <property fmtid="{D5CDD505-2E9C-101B-9397-08002B2CF9AE}" pid="3" name="KSOProductBuildVer">
    <vt:lpwstr>1033-12.2.0.22549</vt:lpwstr>
  </property>
</Properties>
</file>