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Downloads\Documents\"/>
    </mc:Choice>
  </mc:AlternateContent>
  <xr:revisionPtr revIDLastSave="0" documentId="8_{B8CC72A5-9062-4697-82D2-0DC7CB8D61DB}" xr6:coauthVersionLast="47" xr6:coauthVersionMax="47" xr10:uidLastSave="{00000000-0000-0000-0000-000000000000}"/>
  <bookViews>
    <workbookView xWindow="-108" yWindow="-108" windowWidth="23256" windowHeight="12456" xr2:uid="{7B99DBC1-C35A-47F9-82A8-197CAFF6F29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G18" i="1"/>
  <c r="H18" i="1" s="1"/>
  <c r="J17" i="1"/>
  <c r="G17" i="1"/>
  <c r="H17" i="1" s="1"/>
  <c r="J16" i="1"/>
  <c r="G16" i="1"/>
  <c r="H16" i="1" s="1"/>
  <c r="J15" i="1"/>
  <c r="J14" i="1"/>
  <c r="E15" i="1" s="1"/>
  <c r="G14" i="1"/>
  <c r="H14" i="1" s="1"/>
  <c r="J12" i="1"/>
  <c r="L12" i="1" s="1"/>
  <c r="G12" i="1"/>
  <c r="H12" i="1" s="1"/>
  <c r="L11" i="1"/>
  <c r="J11" i="1"/>
  <c r="G11" i="1"/>
  <c r="H11" i="1" s="1"/>
  <c r="J10" i="1"/>
  <c r="L10" i="1" s="1"/>
  <c r="G10" i="1"/>
  <c r="H10" i="1" s="1"/>
  <c r="M10" i="1" s="1"/>
  <c r="J9" i="1"/>
  <c r="E9" i="1" s="1"/>
  <c r="G9" i="1" s="1"/>
  <c r="J7" i="1"/>
  <c r="G7" i="1"/>
  <c r="H7" i="1" s="1"/>
  <c r="J6" i="1"/>
  <c r="K6" i="1" s="1"/>
  <c r="G6" i="1"/>
  <c r="H6" i="1" s="1"/>
  <c r="J5" i="1"/>
  <c r="G5" i="1"/>
  <c r="H5" i="1" s="1"/>
  <c r="M12" i="1" l="1"/>
  <c r="K11" i="1"/>
  <c r="M11" i="1"/>
  <c r="K17" i="1"/>
  <c r="M14" i="1"/>
  <c r="K14" i="1"/>
  <c r="L6" i="1"/>
  <c r="L17" i="1"/>
  <c r="M6" i="1"/>
  <c r="L14" i="1"/>
  <c r="M17" i="1"/>
  <c r="H9" i="1"/>
  <c r="M9" i="1" s="1"/>
  <c r="K9" i="1"/>
  <c r="L15" i="1"/>
  <c r="G15" i="1"/>
  <c r="H15" i="1" s="1"/>
  <c r="M15" i="1" s="1"/>
  <c r="M5" i="1"/>
  <c r="M16" i="1"/>
  <c r="M7" i="1"/>
  <c r="M18" i="1"/>
  <c r="K7" i="1"/>
  <c r="L9" i="1"/>
  <c r="L5" i="1"/>
  <c r="L7" i="1"/>
  <c r="K10" i="1"/>
  <c r="K12" i="1"/>
  <c r="L16" i="1"/>
  <c r="L18" i="1"/>
  <c r="K5" i="1"/>
  <c r="K16" i="1"/>
  <c r="K18" i="1"/>
  <c r="K15" i="1" l="1"/>
</calcChain>
</file>

<file path=xl/sharedStrings.xml><?xml version="1.0" encoding="utf-8"?>
<sst xmlns="http://schemas.openxmlformats.org/spreadsheetml/2006/main" count="55" uniqueCount="44">
  <si>
    <t>diare</t>
  </si>
  <si>
    <t>Indikator UKM Esensial</t>
  </si>
  <si>
    <t>Target Th 2023</t>
  </si>
  <si>
    <t>Total Sasaran
(Proyeksi)</t>
  </si>
  <si>
    <t>Total Sasaran</t>
  </si>
  <si>
    <t>Target Sasaran
(Tahun)</t>
  </si>
  <si>
    <t>Target Sasaran</t>
  </si>
  <si>
    <t>Kumulatif</t>
  </si>
  <si>
    <t>% Cakupan TS</t>
  </si>
  <si>
    <t>% Cakupan Riil (ToS)</t>
  </si>
  <si>
    <t>% Cakupan TS
(per Sep)</t>
  </si>
  <si>
    <t>Ketercapaian Target</t>
  </si>
  <si>
    <t>Analisa  Akar Penyebab Masalah</t>
  </si>
  <si>
    <t>Rencana Tindak Lanjut</t>
  </si>
  <si>
    <t>Evaluasi</t>
  </si>
  <si>
    <t>(RIIL)</t>
  </si>
  <si>
    <t>(s/d Nov)</t>
  </si>
  <si>
    <t>Agustus</t>
  </si>
  <si>
    <t>2.1.4.Pelayanan Gizi</t>
  </si>
  <si>
    <t>2.1.4.1.Pelayanan Gizi Masyarakat</t>
  </si>
  <si>
    <t>Pemberian kapsul vitamin A dosis tinggi pada balita (6-59 bulan)</t>
  </si>
  <si>
    <t>Tidak Tercapai</t>
  </si>
  <si>
    <t>Pemberian 90 tablet Besi pada ibu hamil</t>
  </si>
  <si>
    <t>Tercapai</t>
  </si>
  <si>
    <t>Pemberian Tablet Tambah Darah pada Remaja Putri</t>
  </si>
  <si>
    <t>2.1.4.2. Penanggulangan Gangguan Gizi</t>
  </si>
  <si>
    <t>Pemberian makanan tambahan bagi balita gizi kurang</t>
  </si>
  <si>
    <t>Pemberian makanan tambahan pada ibu hamil Kurang Energi Kronik (KEK )</t>
  </si>
  <si>
    <t>Balita gizi buruk mendapat perawatan sesuai standar tatalaksana gizi buruk</t>
  </si>
  <si>
    <t>Pemberian Proses Asuhan Gizi di Puskesmas (sesuai buku pedoman asuhan gizi tahun 2018 warna kuning)</t>
  </si>
  <si>
    <t>2.1.4.3. Pemantauan Status Gizi</t>
  </si>
  <si>
    <t>1.</t>
  </si>
  <si>
    <t>Balita yang ditimbang berat badannya (D/S)</t>
  </si>
  <si>
    <t xml:space="preserve">- target sasaran proyeksi yang terlalu tinggi (tidak sesuai dengan real di wilayah)
- belum semua balita diajak ke posyandu, mungkin karena masih takut covid
- kurang maximalnya pelaporan balita yang diukur selain di posyandu untuk lapor ke kader </t>
  </si>
  <si>
    <t>- kerjasama LS untuk menghimbau masyarakat untuk datang ke posyandu
- kerjasam dengan kader dan LS untuk memaximalkan pelaporan balita2 yang ukur di luar posyandu untuk tetap dilaporkan ke kader</t>
  </si>
  <si>
    <t>2.</t>
  </si>
  <si>
    <t>Balita ditimbang yang naik berat badannya (N/D)</t>
  </si>
  <si>
    <t xml:space="preserve">- target sasaran proyeksi yang terlalu tinggi (tidak sesuai dengan real di wilayah) 
- belum semua balita diajak ke posyandu, mungkin karena masih takut covid, sehingga pemantauan kenaikan bb tb kurang maximal
- kurang maximalnya pelaporan balita yang diukur selain di posyandu untuk lapor ke kader </t>
  </si>
  <si>
    <t>3.</t>
  </si>
  <si>
    <t>Balita stunting (pendek dan sangat pendek)</t>
  </si>
  <si>
    <t>4.</t>
  </si>
  <si>
    <t>Bayi usia 6 (enam) bulan mendapat ASI Eksklusif</t>
  </si>
  <si>
    <t>5.</t>
  </si>
  <si>
    <t>Bayi yang baru lahir mendapat IMD (Inisiasi Menyusu Dini)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</si>
</sst>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b/>
      <i/>
      <sz val="12"/>
      <color rgb="FFFFFFFF"/>
      <name val="Times New Roman"/>
      <family val="1"/>
    </font>
    <font>
      <b/>
      <sz val="10"/>
      <color rgb="FFFFFFFF"/>
      <name val="Times New Roman"/>
      <family val="1"/>
    </font>
    <font>
      <sz val="11"/>
      <name val="Calibri"/>
      <family val="2"/>
    </font>
    <font>
      <sz val="10"/>
      <color rgb="FFFFFFFF"/>
      <name val="Times New Roman"/>
      <family val="1"/>
    </font>
    <font>
      <sz val="10"/>
      <color rgb="FF000000"/>
      <name val="Times New Roman"/>
      <family val="1"/>
    </font>
    <font>
      <sz val="11"/>
      <color rgb="FFFFFFFF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rgb="FF000000"/>
      <name val="&quot;Times New Roman&quot;"/>
    </font>
    <font>
      <sz val="10"/>
      <color rgb="FFFF0000"/>
      <name val="Times New Roman"/>
      <family val="1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0" fillId="0" borderId="0" xfId="0"/>
    <xf numFmtId="1" fontId="4" fillId="2" borderId="0" xfId="0" applyNumberFormat="1" applyFont="1" applyFill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9" fontId="4" fillId="2" borderId="0" xfId="0" applyNumberFormat="1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4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left" vertical="top"/>
    </xf>
    <xf numFmtId="0" fontId="8" fillId="0" borderId="7" xfId="0" applyFont="1" applyBorder="1" applyAlignment="1">
      <alignment horizontal="center" vertical="top"/>
    </xf>
    <xf numFmtId="0" fontId="8" fillId="0" borderId="7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center" vertical="top"/>
    </xf>
    <xf numFmtId="1" fontId="5" fillId="0" borderId="6" xfId="0" applyNumberFormat="1" applyFont="1" applyBorder="1" applyAlignment="1">
      <alignment horizontal="center" vertical="top"/>
    </xf>
    <xf numFmtId="1" fontId="7" fillId="3" borderId="6" xfId="0" applyNumberFormat="1" applyFont="1" applyFill="1" applyBorder="1" applyAlignment="1">
      <alignment horizontal="center" vertical="top"/>
    </xf>
    <xf numFmtId="1" fontId="7" fillId="0" borderId="7" xfId="0" applyNumberFormat="1" applyFont="1" applyBorder="1" applyAlignment="1">
      <alignment horizontal="center" vertical="top"/>
    </xf>
    <xf numFmtId="1" fontId="5" fillId="3" borderId="6" xfId="0" applyNumberFormat="1" applyFont="1" applyFill="1" applyBorder="1" applyAlignment="1">
      <alignment horizontal="center" vertical="top"/>
    </xf>
    <xf numFmtId="1" fontId="7" fillId="5" borderId="7" xfId="0" applyNumberFormat="1" applyFont="1" applyFill="1" applyBorder="1" applyAlignment="1">
      <alignment horizontal="center" vertical="top"/>
    </xf>
    <xf numFmtId="10" fontId="7" fillId="0" borderId="7" xfId="0" applyNumberFormat="1" applyFont="1" applyBorder="1" applyAlignment="1">
      <alignment horizontal="right" vertical="top"/>
    </xf>
    <xf numFmtId="10" fontId="7" fillId="3" borderId="7" xfId="0" applyNumberFormat="1" applyFont="1" applyFill="1" applyBorder="1" applyAlignment="1">
      <alignment horizontal="right" vertical="top"/>
    </xf>
    <xf numFmtId="0" fontId="7" fillId="0" borderId="7" xfId="0" applyFont="1" applyBorder="1" applyAlignment="1">
      <alignment vertical="top" wrapText="1"/>
    </xf>
    <xf numFmtId="0" fontId="7" fillId="0" borderId="7" xfId="0" applyFont="1" applyBorder="1" applyAlignment="1">
      <alignment vertical="top"/>
    </xf>
    <xf numFmtId="0" fontId="7" fillId="0" borderId="0" xfId="0" applyFont="1"/>
    <xf numFmtId="0" fontId="8" fillId="0" borderId="8" xfId="0" applyFont="1" applyBorder="1" applyAlignment="1">
      <alignment horizontal="left" vertical="top"/>
    </xf>
    <xf numFmtId="0" fontId="3" fillId="0" borderId="9" xfId="0" applyFont="1" applyBorder="1"/>
    <xf numFmtId="0" fontId="3" fillId="0" borderId="10" xfId="0" applyFont="1" applyBorder="1"/>
    <xf numFmtId="0" fontId="7" fillId="0" borderId="8" xfId="0" applyFont="1" applyBorder="1" applyAlignment="1">
      <alignment horizontal="left" vertical="top" wrapText="1"/>
    </xf>
    <xf numFmtId="9" fontId="7" fillId="0" borderId="7" xfId="0" applyNumberFormat="1" applyFont="1" applyBorder="1" applyAlignment="1">
      <alignment horizontal="center" vertical="top"/>
    </xf>
    <xf numFmtId="1" fontId="9" fillId="5" borderId="10" xfId="0" applyNumberFormat="1" applyFont="1" applyFill="1" applyBorder="1" applyAlignment="1">
      <alignment horizontal="center" vertical="top"/>
    </xf>
    <xf numFmtId="0" fontId="10" fillId="0" borderId="7" xfId="0" applyFont="1" applyBorder="1" applyAlignment="1">
      <alignment horizontal="center" vertical="top"/>
    </xf>
    <xf numFmtId="0" fontId="7" fillId="0" borderId="8" xfId="0" applyFont="1" applyBorder="1" applyAlignment="1">
      <alignment horizontal="left" vertical="top"/>
    </xf>
    <xf numFmtId="1" fontId="9" fillId="5" borderId="6" xfId="0" applyNumberFormat="1" applyFont="1" applyFill="1" applyBorder="1" applyAlignment="1">
      <alignment horizontal="center" vertical="top"/>
    </xf>
    <xf numFmtId="0" fontId="8" fillId="0" borderId="8" xfId="0" applyFont="1" applyBorder="1" applyAlignment="1">
      <alignment horizontal="left" vertical="top"/>
    </xf>
    <xf numFmtId="0" fontId="11" fillId="0" borderId="7" xfId="0" applyFont="1" applyBorder="1"/>
    <xf numFmtId="0" fontId="7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40D41-7A4A-40B6-86A4-1A9007A2F81C}">
  <dimension ref="A1:BK18"/>
  <sheetViews>
    <sheetView tabSelected="1" workbookViewId="0">
      <selection activeCell="J1" sqref="J1:M1048576"/>
    </sheetView>
  </sheetViews>
  <sheetFormatPr defaultColWidth="14.44140625" defaultRowHeight="14.4"/>
  <cols>
    <col min="1" max="1" width="4.109375" customWidth="1"/>
    <col min="2" max="2" width="5.109375" customWidth="1"/>
    <col min="3" max="3" width="49.6640625" customWidth="1"/>
    <col min="4" max="4" width="10.33203125" customWidth="1"/>
    <col min="5" max="5" width="11.33203125" customWidth="1"/>
    <col min="6" max="7" width="14" customWidth="1"/>
    <col min="8" max="8" width="0" hidden="1" customWidth="1"/>
    <col min="9" max="9" width="8.5546875" customWidth="1"/>
    <col min="10" max="10" width="12.44140625" customWidth="1"/>
    <col min="11" max="11" width="16.109375" customWidth="1"/>
    <col min="13" max="14" width="15.44140625" customWidth="1"/>
    <col min="15" max="15" width="36.88671875" customWidth="1"/>
    <col min="16" max="16" width="30.109375" customWidth="1"/>
    <col min="17" max="17" width="32.88671875" customWidth="1"/>
  </cols>
  <sheetData>
    <row r="1" spans="1:63">
      <c r="A1" s="1" t="s">
        <v>0</v>
      </c>
      <c r="B1" s="2" t="s">
        <v>1</v>
      </c>
      <c r="C1" s="3"/>
      <c r="D1" s="4" t="s">
        <v>2</v>
      </c>
      <c r="E1" s="5" t="s">
        <v>3</v>
      </c>
      <c r="F1" s="6" t="s">
        <v>4</v>
      </c>
      <c r="G1" s="5" t="s">
        <v>5</v>
      </c>
      <c r="H1" s="6" t="s">
        <v>6</v>
      </c>
      <c r="I1" s="20"/>
      <c r="J1" s="9" t="s">
        <v>7</v>
      </c>
      <c r="K1" s="10" t="s">
        <v>8</v>
      </c>
      <c r="L1" s="11" t="s">
        <v>9</v>
      </c>
      <c r="M1" s="12" t="s">
        <v>10</v>
      </c>
      <c r="N1" s="13" t="s">
        <v>11</v>
      </c>
      <c r="O1" s="14" t="s">
        <v>12</v>
      </c>
      <c r="P1" s="14" t="s">
        <v>13</v>
      </c>
      <c r="Q1" s="15" t="s">
        <v>14</v>
      </c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</row>
    <row r="2" spans="1:63">
      <c r="A2" s="17"/>
      <c r="B2" s="18"/>
      <c r="C2" s="19"/>
      <c r="D2" s="17"/>
      <c r="E2" s="7"/>
      <c r="F2" s="6" t="s">
        <v>15</v>
      </c>
      <c r="G2" s="7"/>
      <c r="H2" s="6" t="s">
        <v>16</v>
      </c>
      <c r="I2" s="8" t="s">
        <v>17</v>
      </c>
      <c r="J2" s="7"/>
      <c r="K2" s="18"/>
      <c r="L2" s="18"/>
      <c r="M2" s="18"/>
      <c r="N2" s="18"/>
      <c r="O2" s="17"/>
      <c r="P2" s="17"/>
      <c r="Q2" s="17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</row>
    <row r="3" spans="1:63">
      <c r="A3" s="22" t="s">
        <v>18</v>
      </c>
      <c r="B3" s="23"/>
      <c r="C3" s="24"/>
      <c r="D3" s="25"/>
      <c r="E3" s="26"/>
      <c r="F3" s="27"/>
      <c r="G3" s="28"/>
      <c r="H3" s="29"/>
      <c r="I3" s="30"/>
      <c r="J3" s="28"/>
      <c r="K3" s="31"/>
      <c r="L3" s="31"/>
      <c r="M3" s="32"/>
      <c r="N3" s="25"/>
      <c r="O3" s="33"/>
      <c r="P3" s="33"/>
      <c r="Q3" s="34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</row>
    <row r="4" spans="1:63">
      <c r="A4" s="36" t="s">
        <v>19</v>
      </c>
      <c r="B4" s="37"/>
      <c r="C4" s="38"/>
      <c r="D4" s="34"/>
      <c r="E4" s="26"/>
      <c r="F4" s="27"/>
      <c r="G4" s="28"/>
      <c r="H4" s="29"/>
      <c r="I4" s="30"/>
      <c r="J4" s="28"/>
      <c r="K4" s="31"/>
      <c r="L4" s="31"/>
      <c r="M4" s="32"/>
      <c r="N4" s="25"/>
      <c r="O4" s="33"/>
      <c r="P4" s="33"/>
      <c r="Q4" s="34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</row>
    <row r="5" spans="1:63">
      <c r="A5" s="25">
        <v>1</v>
      </c>
      <c r="B5" s="39" t="s">
        <v>20</v>
      </c>
      <c r="C5" s="38"/>
      <c r="D5" s="40">
        <v>0.89</v>
      </c>
      <c r="E5" s="26">
        <v>2451</v>
      </c>
      <c r="F5" s="27">
        <v>0</v>
      </c>
      <c r="G5" s="28">
        <f t="shared" ref="G5:G7" si="0">E5*D5</f>
        <v>2181.39</v>
      </c>
      <c r="H5" s="29">
        <f t="shared" ref="H5:H7" si="1">G5/12*12</f>
        <v>2181.39</v>
      </c>
      <c r="I5" s="41">
        <v>0</v>
      </c>
      <c r="J5" s="28">
        <f>SUM(I5:I5)/2</f>
        <v>0</v>
      </c>
      <c r="K5" s="31">
        <f>IF(J5/G5*100&gt;=100,100,IF(J5/G5*100&lt;100,J5/G5*100))/100</f>
        <v>0</v>
      </c>
      <c r="L5" s="31">
        <f>J5/E5</f>
        <v>0</v>
      </c>
      <c r="M5" s="32">
        <f>IF(J5/H5*100&gt;=100,100,IF(J5/H5*100&lt;100,J5/H5*100))/100</f>
        <v>0</v>
      </c>
      <c r="N5" s="42" t="s">
        <v>21</v>
      </c>
      <c r="O5" s="33"/>
      <c r="P5" s="33"/>
      <c r="Q5" s="34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</row>
    <row r="6" spans="1:63">
      <c r="A6" s="25">
        <v>2</v>
      </c>
      <c r="B6" s="43" t="s">
        <v>22</v>
      </c>
      <c r="C6" s="38"/>
      <c r="D6" s="40">
        <v>0.83</v>
      </c>
      <c r="E6" s="26">
        <v>585</v>
      </c>
      <c r="F6" s="27"/>
      <c r="G6" s="28">
        <f t="shared" si="0"/>
        <v>485.54999999999995</v>
      </c>
      <c r="H6" s="29">
        <f t="shared" si="1"/>
        <v>485.54999999999995</v>
      </c>
      <c r="I6" s="44">
        <v>45</v>
      </c>
      <c r="J6" s="28">
        <f>SUM(I6:I6)</f>
        <v>45</v>
      </c>
      <c r="K6" s="31">
        <f>IF(J6/G6*100&gt;=100,100,IF(J6/G6*100&lt;100,J6/G6*100))/100</f>
        <v>9.267840593141799E-2</v>
      </c>
      <c r="L6" s="31">
        <f>J6/E6</f>
        <v>7.6923076923076927E-2</v>
      </c>
      <c r="M6" s="32">
        <f>IF(J6/H6*100&gt;=100,100,IF(J6/H6*100&lt;100,J6/H6*100))/100</f>
        <v>9.267840593141799E-2</v>
      </c>
      <c r="N6" s="25" t="s">
        <v>23</v>
      </c>
      <c r="O6" s="33"/>
      <c r="P6" s="33"/>
      <c r="Q6" s="34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</row>
    <row r="7" spans="1:63">
      <c r="A7" s="25">
        <v>3</v>
      </c>
      <c r="B7" s="43" t="s">
        <v>24</v>
      </c>
      <c r="C7" s="38"/>
      <c r="D7" s="40">
        <v>0.56000000000000005</v>
      </c>
      <c r="E7" s="26">
        <v>2228</v>
      </c>
      <c r="F7" s="27"/>
      <c r="G7" s="28">
        <f t="shared" si="0"/>
        <v>1247.68</v>
      </c>
      <c r="H7" s="29">
        <f t="shared" si="1"/>
        <v>1247.68</v>
      </c>
      <c r="I7" s="44">
        <v>135</v>
      </c>
      <c r="J7" s="28">
        <f>SUM(I7:I7)</f>
        <v>135</v>
      </c>
      <c r="K7" s="31">
        <f>IF(J7/G7*100&gt;=100,100,IF(J7/G7*100&lt;100,J7/G7*100))/100</f>
        <v>0.10820082072326237</v>
      </c>
      <c r="L7" s="31">
        <f>J7/E7</f>
        <v>6.0592459605026933E-2</v>
      </c>
      <c r="M7" s="32">
        <f>IF(J7/H7*100&gt;=100,100,IF(J7/H7*100&lt;100,J7/H7*100))/100</f>
        <v>0.10820082072326237</v>
      </c>
      <c r="N7" s="25" t="s">
        <v>23</v>
      </c>
      <c r="O7" s="33"/>
      <c r="P7" s="33"/>
      <c r="Q7" s="34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</row>
    <row r="8" spans="1:63">
      <c r="A8" s="36" t="s">
        <v>25</v>
      </c>
      <c r="B8" s="37"/>
      <c r="C8" s="38"/>
      <c r="D8" s="25"/>
      <c r="E8" s="26"/>
      <c r="F8" s="27"/>
      <c r="G8" s="28"/>
      <c r="H8" s="29"/>
      <c r="I8" s="44"/>
      <c r="J8" s="28"/>
      <c r="K8" s="31"/>
      <c r="L8" s="31"/>
      <c r="M8" s="32"/>
      <c r="N8" s="25"/>
      <c r="O8" s="33"/>
      <c r="P8" s="33"/>
      <c r="Q8" s="34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</row>
    <row r="9" spans="1:63">
      <c r="A9" s="25">
        <v>1</v>
      </c>
      <c r="B9" s="43" t="s">
        <v>26</v>
      </c>
      <c r="C9" s="38"/>
      <c r="D9" s="40">
        <v>0.85</v>
      </c>
      <c r="E9" s="26">
        <f>J9</f>
        <v>18</v>
      </c>
      <c r="F9" s="27"/>
      <c r="G9" s="28">
        <f t="shared" ref="G9:G12" si="2">E9*D9</f>
        <v>15.299999999999999</v>
      </c>
      <c r="H9" s="29">
        <f t="shared" ref="H9:H12" si="3">G9/12*12</f>
        <v>15.299999999999999</v>
      </c>
      <c r="I9" s="44">
        <v>18</v>
      </c>
      <c r="J9" s="28">
        <f>SUM(I9:I9)</f>
        <v>18</v>
      </c>
      <c r="K9" s="31">
        <f>IF(J9/G9*100&gt;=100,100,IF(J9/G9*100&lt;100,J9/G9*100))/100</f>
        <v>1</v>
      </c>
      <c r="L9" s="31">
        <f>J9/E9</f>
        <v>1</v>
      </c>
      <c r="M9" s="32">
        <f>IF(J9/H9*100&gt;=100,100,IF(J9/H9*100&lt;100,J9/H9*100))/100</f>
        <v>1</v>
      </c>
      <c r="N9" s="25" t="s">
        <v>23</v>
      </c>
      <c r="O9" s="33"/>
      <c r="P9" s="33"/>
      <c r="Q9" s="34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</row>
    <row r="10" spans="1:63">
      <c r="A10" s="25">
        <v>2</v>
      </c>
      <c r="B10" s="43" t="s">
        <v>27</v>
      </c>
      <c r="C10" s="38"/>
      <c r="D10" s="40">
        <v>0.8</v>
      </c>
      <c r="E10" s="26">
        <v>19</v>
      </c>
      <c r="F10" s="27"/>
      <c r="G10" s="28">
        <f t="shared" si="2"/>
        <v>15.200000000000001</v>
      </c>
      <c r="H10" s="29">
        <f t="shared" si="3"/>
        <v>15.200000000000003</v>
      </c>
      <c r="I10" s="44">
        <v>2</v>
      </c>
      <c r="J10" s="28">
        <f>SUM(I10:I10)</f>
        <v>2</v>
      </c>
      <c r="K10" s="31">
        <f>IF(J10/G10*100&gt;=100,100,IF(J10/G10*100&lt;100,J10/G10*100))/100</f>
        <v>0.13157894736842105</v>
      </c>
      <c r="L10" s="31">
        <f>J10/E10</f>
        <v>0.10526315789473684</v>
      </c>
      <c r="M10" s="32">
        <f>IF(J10/H10*100&gt;=100,100,IF(J10/H10*100&lt;100,J10/H10*100))/100</f>
        <v>0.13157894736842102</v>
      </c>
      <c r="N10" s="25" t="s">
        <v>23</v>
      </c>
      <c r="O10" s="33"/>
      <c r="P10" s="33"/>
      <c r="Q10" s="34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</row>
    <row r="11" spans="1:63">
      <c r="A11" s="25">
        <v>3</v>
      </c>
      <c r="B11" s="43" t="s">
        <v>28</v>
      </c>
      <c r="C11" s="38"/>
      <c r="D11" s="40">
        <v>0.88</v>
      </c>
      <c r="E11" s="26">
        <v>1</v>
      </c>
      <c r="F11" s="27"/>
      <c r="G11" s="28">
        <f t="shared" si="2"/>
        <v>0.88</v>
      </c>
      <c r="H11" s="29">
        <f t="shared" si="3"/>
        <v>0.88</v>
      </c>
      <c r="I11" s="44">
        <v>2</v>
      </c>
      <c r="J11" s="28">
        <f>SUM(I11:I11)</f>
        <v>2</v>
      </c>
      <c r="K11" s="31">
        <f>IF(J11/G11*100&gt;=100,100,IF(J11/G11*100&lt;100,J11/G11*100))/100</f>
        <v>1</v>
      </c>
      <c r="L11" s="31">
        <f>J11/E11</f>
        <v>2</v>
      </c>
      <c r="M11" s="32">
        <f>IF(J11/H11*100&gt;=100,100,IF(J11/H11*100&lt;100,J11/H11*100))/100</f>
        <v>1</v>
      </c>
      <c r="N11" s="25" t="s">
        <v>23</v>
      </c>
      <c r="O11" s="33"/>
      <c r="P11" s="33"/>
      <c r="Q11" s="34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</row>
    <row r="12" spans="1:63">
      <c r="A12" s="25">
        <v>4</v>
      </c>
      <c r="B12" s="43" t="s">
        <v>29</v>
      </c>
      <c r="C12" s="38"/>
      <c r="D12" s="40">
        <v>1</v>
      </c>
      <c r="E12" s="26">
        <v>12</v>
      </c>
      <c r="F12" s="27"/>
      <c r="G12" s="28">
        <f t="shared" si="2"/>
        <v>12</v>
      </c>
      <c r="H12" s="29">
        <f t="shared" si="3"/>
        <v>12</v>
      </c>
      <c r="I12" s="44">
        <v>1</v>
      </c>
      <c r="J12" s="28">
        <f>SUM(I12:I12)</f>
        <v>1</v>
      </c>
      <c r="K12" s="31">
        <f>IF(J12/G12*100&gt;=100,100,IF(J12/G12*100&lt;100,J12/G12*100))/100</f>
        <v>8.3333333333333315E-2</v>
      </c>
      <c r="L12" s="31">
        <f>J12/E12</f>
        <v>8.3333333333333329E-2</v>
      </c>
      <c r="M12" s="32">
        <f>IF(J12/H12*100&gt;=100,100,IF(J12/H12*100&lt;100,J12/H12*100))/100</f>
        <v>8.3333333333333315E-2</v>
      </c>
      <c r="N12" s="25" t="s">
        <v>23</v>
      </c>
      <c r="O12" s="33"/>
      <c r="P12" s="33"/>
      <c r="Q12" s="34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</row>
    <row r="13" spans="1:63">
      <c r="A13" s="36" t="s">
        <v>30</v>
      </c>
      <c r="B13" s="37"/>
      <c r="C13" s="38"/>
      <c r="D13" s="25"/>
      <c r="E13" s="26"/>
      <c r="F13" s="27"/>
      <c r="G13" s="28"/>
      <c r="H13" s="29"/>
      <c r="I13" s="44"/>
      <c r="J13" s="28"/>
      <c r="K13" s="31"/>
      <c r="L13" s="31"/>
      <c r="M13" s="32"/>
      <c r="N13" s="45"/>
      <c r="O13" s="24"/>
      <c r="P13" s="24"/>
      <c r="Q13" s="46"/>
    </row>
    <row r="14" spans="1:63" ht="79.2">
      <c r="A14" s="25" t="s">
        <v>31</v>
      </c>
      <c r="B14" s="43" t="s">
        <v>32</v>
      </c>
      <c r="C14" s="38"/>
      <c r="D14" s="40">
        <v>0.8</v>
      </c>
      <c r="E14" s="26">
        <v>2741</v>
      </c>
      <c r="F14" s="27"/>
      <c r="G14" s="28">
        <f t="shared" ref="G14:G18" si="4">E14*D14</f>
        <v>2192.8000000000002</v>
      </c>
      <c r="H14" s="29">
        <f t="shared" ref="H14:H18" si="5">G14/12*12</f>
        <v>2192.8000000000002</v>
      </c>
      <c r="I14" s="44">
        <v>1664</v>
      </c>
      <c r="J14" s="28">
        <f>SUM(I14:I14)/12</f>
        <v>138.66666666666666</v>
      </c>
      <c r="K14" s="31">
        <f>IF(J14/G14*100&gt;=100,100,IF(J14/G14*100&lt;100,J14/G14*100))/100</f>
        <v>6.3237261340143486E-2</v>
      </c>
      <c r="L14" s="31">
        <f>J14/E14</f>
        <v>5.05898090721148E-2</v>
      </c>
      <c r="M14" s="32">
        <f>IF(J14/H14*100&gt;=100,100,IF(J14/H14*100&lt;100,J14/H14*100))/100</f>
        <v>6.3237261340143486E-2</v>
      </c>
      <c r="N14" s="42" t="s">
        <v>21</v>
      </c>
      <c r="O14" s="47" t="s">
        <v>33</v>
      </c>
      <c r="P14" s="47" t="s">
        <v>34</v>
      </c>
      <c r="Q14" s="46"/>
    </row>
    <row r="15" spans="1:63" ht="92.4">
      <c r="A15" s="25" t="s">
        <v>35</v>
      </c>
      <c r="B15" s="43" t="s">
        <v>36</v>
      </c>
      <c r="C15" s="38"/>
      <c r="D15" s="40">
        <v>0.86</v>
      </c>
      <c r="E15" s="26">
        <f>J14</f>
        <v>138.66666666666666</v>
      </c>
      <c r="F15" s="27"/>
      <c r="G15" s="28">
        <f t="shared" si="4"/>
        <v>119.25333333333333</v>
      </c>
      <c r="H15" s="29">
        <f t="shared" si="5"/>
        <v>119.25333333333333</v>
      </c>
      <c r="I15" s="44">
        <v>740</v>
      </c>
      <c r="J15" s="28">
        <f>SUM(I15:I15)/12</f>
        <v>61.666666666666664</v>
      </c>
      <c r="K15" s="31">
        <f>IF(J15/G15*100&gt;=100,100,IF(J15/G15*100&lt;100,J15/G15*100))/100</f>
        <v>0.51710644007155637</v>
      </c>
      <c r="L15" s="31">
        <f>J15/E15</f>
        <v>0.44471153846153849</v>
      </c>
      <c r="M15" s="32">
        <f>IF(J15/H15*100&gt;=100,100,IF(J15/H15*100&lt;100,J15/H15*100))/100</f>
        <v>0.51710644007155637</v>
      </c>
      <c r="N15" s="42" t="s">
        <v>21</v>
      </c>
      <c r="O15" s="47" t="s">
        <v>37</v>
      </c>
      <c r="P15" s="47" t="s">
        <v>34</v>
      </c>
      <c r="Q15" s="46"/>
    </row>
    <row r="16" spans="1:63">
      <c r="A16" s="25" t="s">
        <v>38</v>
      </c>
      <c r="B16" s="43" t="s">
        <v>39</v>
      </c>
      <c r="C16" s="38"/>
      <c r="D16" s="40">
        <v>0.16</v>
      </c>
      <c r="E16" s="26">
        <v>1674</v>
      </c>
      <c r="F16" s="27"/>
      <c r="G16" s="28">
        <f t="shared" si="4"/>
        <v>267.84000000000003</v>
      </c>
      <c r="H16" s="29">
        <f t="shared" si="5"/>
        <v>267.84000000000003</v>
      </c>
      <c r="I16" s="44">
        <v>204</v>
      </c>
      <c r="J16" s="28">
        <f>SUM(I16:I16)/12</f>
        <v>17</v>
      </c>
      <c r="K16" s="31">
        <f>IF(J16/G16*100&gt;=100,100,IF(J16/G16*100&lt;100,J16/G16*100))/100</f>
        <v>6.3470728793309436E-2</v>
      </c>
      <c r="L16" s="31">
        <f>J16/E16</f>
        <v>1.0155316606929509E-2</v>
      </c>
      <c r="M16" s="32">
        <f>IF(J16/H16*100&gt;=100,100,IF(J16/H16*100&lt;100,J16/H16*100))/100</f>
        <v>6.3470728793309436E-2</v>
      </c>
      <c r="N16" s="48" t="s">
        <v>23</v>
      </c>
      <c r="O16" s="49"/>
      <c r="P16" s="49"/>
      <c r="Q16" s="46"/>
    </row>
    <row r="17" spans="1:63">
      <c r="A17" s="25" t="s">
        <v>40</v>
      </c>
      <c r="B17" s="43" t="s">
        <v>41</v>
      </c>
      <c r="C17" s="38"/>
      <c r="D17" s="40">
        <v>0.5</v>
      </c>
      <c r="E17" s="26">
        <v>363</v>
      </c>
      <c r="F17" s="27"/>
      <c r="G17" s="28">
        <f t="shared" si="4"/>
        <v>181.5</v>
      </c>
      <c r="H17" s="29">
        <f t="shared" si="5"/>
        <v>181.5</v>
      </c>
      <c r="I17" s="44">
        <v>13</v>
      </c>
      <c r="J17" s="28">
        <f>SUM(I17:I17)</f>
        <v>13</v>
      </c>
      <c r="K17" s="31">
        <f>IF(J17/G17*100&gt;=100,100,IF(J17/G17*100&lt;100,J17/G17*100))/100</f>
        <v>7.1625344352617082E-2</v>
      </c>
      <c r="L17" s="31">
        <f>J17/E17</f>
        <v>3.5812672176308541E-2</v>
      </c>
      <c r="M17" s="32">
        <f>IF(J17/H17*100&gt;=100,100,IF(J17/H17*100&lt;100,J17/H17*100))/100</f>
        <v>7.1625344352617082E-2</v>
      </c>
      <c r="N17" s="48" t="s">
        <v>23</v>
      </c>
      <c r="O17" s="33"/>
      <c r="P17" s="33"/>
      <c r="Q17" s="34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</row>
    <row r="18" spans="1:63">
      <c r="A18" s="25" t="s">
        <v>42</v>
      </c>
      <c r="B18" s="43" t="s">
        <v>43</v>
      </c>
      <c r="C18" s="38"/>
      <c r="D18" s="40">
        <v>0.66</v>
      </c>
      <c r="E18" s="26">
        <v>531</v>
      </c>
      <c r="F18" s="27"/>
      <c r="G18" s="28">
        <f t="shared" si="4"/>
        <v>350.46000000000004</v>
      </c>
      <c r="H18" s="29">
        <f t="shared" si="5"/>
        <v>350.46000000000004</v>
      </c>
      <c r="I18" s="44">
        <v>44</v>
      </c>
      <c r="J18" s="28">
        <f>SUM(I18:I18)</f>
        <v>44</v>
      </c>
      <c r="K18" s="31">
        <f>IF(J18/G18*100&gt;=100,100,IF(J18/G18*100&lt;100,J18/G18*100))/100</f>
        <v>0.12554927809165095</v>
      </c>
      <c r="L18" s="31">
        <f>J18/E18</f>
        <v>8.2862523540489647E-2</v>
      </c>
      <c r="M18" s="32">
        <f>IF(J18/H18*100&gt;=100,100,IF(J18/H18*100&lt;100,J18/H18*100))/100</f>
        <v>0.12554927809165095</v>
      </c>
      <c r="N18" s="25" t="s">
        <v>23</v>
      </c>
      <c r="O18" s="33"/>
      <c r="P18" s="33"/>
      <c r="Q18" s="34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</row>
  </sheetData>
  <mergeCells count="28">
    <mergeCell ref="B14:C14"/>
    <mergeCell ref="B15:C15"/>
    <mergeCell ref="B16:C16"/>
    <mergeCell ref="B17:C17"/>
    <mergeCell ref="B18:C18"/>
    <mergeCell ref="A8:C8"/>
    <mergeCell ref="B9:C9"/>
    <mergeCell ref="B10:C10"/>
    <mergeCell ref="B11:C11"/>
    <mergeCell ref="B12:C12"/>
    <mergeCell ref="A13:C13"/>
    <mergeCell ref="P1:P2"/>
    <mergeCell ref="Q1:Q2"/>
    <mergeCell ref="A4:C4"/>
    <mergeCell ref="B5:C5"/>
    <mergeCell ref="B6:C6"/>
    <mergeCell ref="B7:C7"/>
    <mergeCell ref="J1:J2"/>
    <mergeCell ref="K1:K2"/>
    <mergeCell ref="L1:L2"/>
    <mergeCell ref="M1:M2"/>
    <mergeCell ref="N1:N2"/>
    <mergeCell ref="O1:O2"/>
    <mergeCell ref="A1:A2"/>
    <mergeCell ref="B1:C2"/>
    <mergeCell ref="D1:D2"/>
    <mergeCell ref="E1:E2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2025-01-23T02:28:23Z</dcterms:created>
  <dcterms:modified xsi:type="dcterms:W3CDTF">2025-01-23T02:32:01Z</dcterms:modified>
</cp:coreProperties>
</file>