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8_{F9F6B18A-4FD8-3E40-9DA5-34E1307D12F8}" xr6:coauthVersionLast="47" xr6:coauthVersionMax="47" xr10:uidLastSave="{00000000-0000-0000-0000-000000000000}"/>
  <bookViews>
    <workbookView xWindow="630" yWindow="525" windowWidth="22695" windowHeight="11445" xr2:uid="{00000000-000D-0000-FFFF-FFFF00000000}"/>
  </bookViews>
  <sheets>
    <sheet name="Skr. Obesitas" sheetId="8" r:id="rId1"/>
    <sheet name="Per Puskesmas - Rekap KTR" sheetId="24" state="hidden" r:id="rId2"/>
    <sheet name="Per Puskesmas Rekap UBM" sheetId="25" state="hidden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25" l="1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J25" i="8"/>
  <c r="J21" i="8"/>
  <c r="J17" i="8"/>
  <c r="J13" i="8"/>
  <c r="J26" i="8"/>
  <c r="I25" i="8"/>
  <c r="I21" i="8"/>
  <c r="I17" i="8"/>
  <c r="I13" i="8"/>
  <c r="I26" i="8"/>
  <c r="G25" i="8"/>
  <c r="G21" i="8"/>
  <c r="G17" i="8"/>
  <c r="G13" i="8"/>
  <c r="G26" i="8"/>
  <c r="F25" i="8"/>
  <c r="F21" i="8"/>
  <c r="F17" i="8"/>
  <c r="F13" i="8"/>
  <c r="F26" i="8"/>
  <c r="M24" i="8"/>
  <c r="L24" i="8"/>
  <c r="N24" i="8"/>
  <c r="K24" i="8"/>
  <c r="H24" i="8"/>
  <c r="L23" i="8"/>
  <c r="M23" i="8"/>
  <c r="N23" i="8"/>
  <c r="K23" i="8"/>
  <c r="H23" i="8"/>
  <c r="M22" i="8"/>
  <c r="M25" i="8"/>
  <c r="L22" i="8"/>
  <c r="L25" i="8"/>
  <c r="K22" i="8"/>
  <c r="K25" i="8"/>
  <c r="H22" i="8"/>
  <c r="M20" i="8"/>
  <c r="L20" i="8"/>
  <c r="N20" i="8"/>
  <c r="K20" i="8"/>
  <c r="H20" i="8"/>
  <c r="L19" i="8"/>
  <c r="M19" i="8"/>
  <c r="N19" i="8"/>
  <c r="K19" i="8"/>
  <c r="H19" i="8"/>
  <c r="M18" i="8"/>
  <c r="L18" i="8"/>
  <c r="N18" i="8"/>
  <c r="L21" i="8"/>
  <c r="K18" i="8"/>
  <c r="K21" i="8"/>
  <c r="H18" i="8"/>
  <c r="M16" i="8"/>
  <c r="L16" i="8"/>
  <c r="N16" i="8"/>
  <c r="K16" i="8"/>
  <c r="H16" i="8"/>
  <c r="M15" i="8"/>
  <c r="L15" i="8"/>
  <c r="N15" i="8"/>
  <c r="K15" i="8"/>
  <c r="H15" i="8"/>
  <c r="M14" i="8"/>
  <c r="L14" i="8"/>
  <c r="N14" i="8"/>
  <c r="L17" i="8"/>
  <c r="K14" i="8"/>
  <c r="K17" i="8"/>
  <c r="H14" i="8"/>
  <c r="H17" i="8"/>
  <c r="M12" i="8"/>
  <c r="L12" i="8"/>
  <c r="N12" i="8"/>
  <c r="K12" i="8"/>
  <c r="H12" i="8"/>
  <c r="M11" i="8"/>
  <c r="L11" i="8"/>
  <c r="N11" i="8"/>
  <c r="E11" i="8"/>
  <c r="O11" i="8"/>
  <c r="K11" i="8"/>
  <c r="H11" i="8"/>
  <c r="E12" i="8"/>
  <c r="E13" i="8"/>
  <c r="E14" i="8"/>
  <c r="E15" i="8"/>
  <c r="E16" i="8"/>
  <c r="E17" i="8"/>
  <c r="E18" i="8"/>
  <c r="E19" i="8"/>
  <c r="E20" i="8"/>
  <c r="E21" i="8"/>
  <c r="E22" i="8"/>
  <c r="E23" i="8"/>
  <c r="E24" i="8"/>
  <c r="E25" i="8"/>
  <c r="E26" i="8"/>
  <c r="D11" i="8"/>
  <c r="D12" i="8"/>
  <c r="D13" i="8"/>
  <c r="D14" i="8"/>
  <c r="D15" i="8"/>
  <c r="D16" i="8"/>
  <c r="D17" i="8"/>
  <c r="D18" i="8"/>
  <c r="D19" i="8"/>
  <c r="D20" i="8"/>
  <c r="D21" i="8"/>
  <c r="D22" i="8"/>
  <c r="D23" i="8"/>
  <c r="D24" i="8"/>
  <c r="D25" i="8"/>
  <c r="D26" i="8"/>
  <c r="M10" i="8"/>
  <c r="L10" i="8"/>
  <c r="N10" i="8"/>
  <c r="L13" i="8"/>
  <c r="K10" i="8"/>
  <c r="K13" i="8"/>
  <c r="H10" i="8"/>
  <c r="H13" i="8"/>
  <c r="H25" i="25"/>
  <c r="F24" i="25"/>
  <c r="B24" i="25"/>
  <c r="H23" i="25"/>
  <c r="F22" i="25"/>
  <c r="B22" i="25"/>
  <c r="H21" i="25"/>
  <c r="F20" i="25"/>
  <c r="B20" i="25"/>
  <c r="H19" i="25"/>
  <c r="F18" i="25"/>
  <c r="B18" i="25"/>
  <c r="H17" i="25"/>
  <c r="F16" i="25"/>
  <c r="B16" i="25"/>
  <c r="H15" i="25"/>
  <c r="F14" i="25"/>
  <c r="B14" i="25"/>
  <c r="H13" i="25"/>
  <c r="F12" i="25"/>
  <c r="B12" i="25"/>
  <c r="H11" i="25"/>
  <c r="F10" i="25"/>
  <c r="B10" i="25"/>
  <c r="G24" i="24"/>
  <c r="C24" i="24"/>
  <c r="G23" i="24"/>
  <c r="C23" i="24"/>
  <c r="G22" i="24"/>
  <c r="C22" i="24"/>
  <c r="G21" i="24"/>
  <c r="C21" i="24"/>
  <c r="G20" i="24"/>
  <c r="C20" i="24"/>
  <c r="G19" i="24"/>
  <c r="C19" i="24"/>
  <c r="G18" i="24"/>
  <c r="C18" i="24"/>
  <c r="G17" i="24"/>
  <c r="C17" i="24"/>
  <c r="G16" i="24"/>
  <c r="C16" i="24"/>
  <c r="G15" i="24"/>
  <c r="C15" i="24"/>
  <c r="G14" i="24"/>
  <c r="C14" i="24"/>
  <c r="G13" i="24"/>
  <c r="C13" i="24"/>
  <c r="G12" i="24"/>
  <c r="C12" i="24"/>
  <c r="G11" i="24"/>
  <c r="C11" i="24"/>
  <c r="G10" i="24"/>
  <c r="C10" i="24"/>
  <c r="G9" i="24"/>
  <c r="C9" i="24"/>
  <c r="C25" i="25"/>
  <c r="I24" i="25"/>
  <c r="E24" i="25"/>
  <c r="C23" i="25"/>
  <c r="I22" i="25"/>
  <c r="E22" i="25"/>
  <c r="C21" i="25"/>
  <c r="I20" i="25"/>
  <c r="E20" i="25"/>
  <c r="C19" i="25"/>
  <c r="I18" i="25"/>
  <c r="F25" i="25"/>
  <c r="B25" i="25"/>
  <c r="H24" i="25"/>
  <c r="F23" i="25"/>
  <c r="B23" i="25"/>
  <c r="H22" i="25"/>
  <c r="F21" i="25"/>
  <c r="B21" i="25"/>
  <c r="H20" i="25"/>
  <c r="F19" i="25"/>
  <c r="B19" i="25"/>
  <c r="H18" i="25"/>
  <c r="F17" i="25"/>
  <c r="B17" i="25"/>
  <c r="H16" i="25"/>
  <c r="F15" i="25"/>
  <c r="B15" i="25"/>
  <c r="H14" i="25"/>
  <c r="F13" i="25"/>
  <c r="B13" i="25"/>
  <c r="H12" i="25"/>
  <c r="F11" i="25"/>
  <c r="B11" i="25"/>
  <c r="H10" i="25"/>
  <c r="I24" i="24"/>
  <c r="E24" i="24"/>
  <c r="I23" i="24"/>
  <c r="E23" i="24"/>
  <c r="I22" i="24"/>
  <c r="E22" i="24"/>
  <c r="I21" i="24"/>
  <c r="E21" i="24"/>
  <c r="I20" i="24"/>
  <c r="E20" i="24"/>
  <c r="I19" i="24"/>
  <c r="E19" i="24"/>
  <c r="I18" i="24"/>
  <c r="E18" i="24"/>
  <c r="I17" i="24"/>
  <c r="E17" i="24"/>
  <c r="I16" i="24"/>
  <c r="E16" i="24"/>
  <c r="I15" i="24"/>
  <c r="E15" i="24"/>
  <c r="I14" i="24"/>
  <c r="E14" i="24"/>
  <c r="I13" i="24"/>
  <c r="E13" i="24"/>
  <c r="I12" i="24"/>
  <c r="E12" i="24"/>
  <c r="I11" i="24"/>
  <c r="E11" i="24"/>
  <c r="I10" i="24"/>
  <c r="E10" i="24"/>
  <c r="I9" i="24"/>
  <c r="E9" i="24"/>
  <c r="I25" i="25"/>
  <c r="E25" i="25"/>
  <c r="C24" i="25"/>
  <c r="I23" i="25"/>
  <c r="E23" i="25"/>
  <c r="C22" i="25"/>
  <c r="I21" i="25"/>
  <c r="E21" i="25"/>
  <c r="C20" i="25"/>
  <c r="I19" i="25"/>
  <c r="E19" i="25"/>
  <c r="C18" i="25"/>
  <c r="I17" i="25"/>
  <c r="E17" i="25"/>
  <c r="C16" i="25"/>
  <c r="I15" i="25"/>
  <c r="E15" i="25"/>
  <c r="C17" i="25"/>
  <c r="I14" i="25"/>
  <c r="C13" i="25"/>
  <c r="E12" i="25"/>
  <c r="I10" i="25"/>
  <c r="E18" i="25"/>
  <c r="I13" i="25"/>
  <c r="C12" i="25"/>
  <c r="E11" i="25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I16" i="25"/>
  <c r="C15" i="25"/>
  <c r="E14" i="25"/>
  <c r="I12" i="25"/>
  <c r="C11" i="25"/>
  <c r="E10" i="25"/>
  <c r="F24" i="24"/>
  <c r="F23" i="24"/>
  <c r="F22" i="24"/>
  <c r="F21" i="24"/>
  <c r="F20" i="24"/>
  <c r="F19" i="24"/>
  <c r="F18" i="24"/>
  <c r="F17" i="24"/>
  <c r="F16" i="24"/>
  <c r="F15" i="24"/>
  <c r="F14" i="24"/>
  <c r="F13" i="24"/>
  <c r="F12" i="24"/>
  <c r="F11" i="24"/>
  <c r="F10" i="24"/>
  <c r="F9" i="24"/>
  <c r="E16" i="25"/>
  <c r="C14" i="25"/>
  <c r="E13" i="25"/>
  <c r="I11" i="25"/>
  <c r="C10" i="25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D10" i="25"/>
  <c r="J11" i="25"/>
  <c r="D14" i="25"/>
  <c r="D11" i="25"/>
  <c r="J12" i="25"/>
  <c r="D15" i="25"/>
  <c r="J16" i="25"/>
  <c r="D12" i="25"/>
  <c r="J13" i="25"/>
  <c r="J10" i="25"/>
  <c r="D13" i="25"/>
  <c r="J14" i="25"/>
  <c r="D17" i="25"/>
  <c r="J15" i="25"/>
  <c r="D16" i="25"/>
  <c r="J17" i="25"/>
  <c r="D18" i="25"/>
  <c r="J19" i="25"/>
  <c r="D20" i="25"/>
  <c r="J21" i="25"/>
  <c r="D22" i="25"/>
  <c r="J23" i="25"/>
  <c r="D24" i="25"/>
  <c r="J25" i="25"/>
  <c r="G11" i="25"/>
  <c r="G13" i="25"/>
  <c r="G15" i="25"/>
  <c r="G17" i="25"/>
  <c r="G19" i="25"/>
  <c r="G21" i="25"/>
  <c r="G23" i="25"/>
  <c r="G25" i="25"/>
  <c r="J18" i="25"/>
  <c r="D19" i="25"/>
  <c r="J20" i="25"/>
  <c r="D21" i="25"/>
  <c r="J22" i="25"/>
  <c r="D23" i="25"/>
  <c r="J24" i="25"/>
  <c r="D25" i="25"/>
  <c r="G10" i="25"/>
  <c r="G12" i="25"/>
  <c r="G14" i="25"/>
  <c r="G16" i="25"/>
  <c r="G18" i="25"/>
  <c r="G20" i="25"/>
  <c r="G22" i="25"/>
  <c r="G24" i="25"/>
  <c r="N13" i="8"/>
  <c r="O13" i="8"/>
  <c r="O10" i="8"/>
  <c r="O23" i="8"/>
  <c r="O24" i="8"/>
  <c r="K26" i="8"/>
  <c r="O12" i="8"/>
  <c r="N17" i="8"/>
  <c r="O17" i="8"/>
  <c r="O14" i="8"/>
  <c r="O15" i="8"/>
  <c r="O16" i="8"/>
  <c r="N21" i="8"/>
  <c r="O21" i="8"/>
  <c r="O18" i="8"/>
  <c r="O19" i="8"/>
  <c r="O20" i="8"/>
  <c r="M21" i="8"/>
  <c r="M17" i="8"/>
  <c r="M13" i="8"/>
  <c r="M26" i="8"/>
  <c r="H25" i="8"/>
  <c r="N22" i="8"/>
  <c r="H21" i="8"/>
  <c r="L26" i="8"/>
  <c r="O22" i="8"/>
  <c r="N25" i="8"/>
  <c r="H26" i="8"/>
  <c r="N26" i="8"/>
  <c r="O26" i="8"/>
  <c r="O25" i="8"/>
</calcChain>
</file>

<file path=xl/sharedStrings.xml><?xml version="1.0" encoding="utf-8"?>
<sst xmlns="http://schemas.openxmlformats.org/spreadsheetml/2006/main" count="86" uniqueCount="59">
  <si>
    <t>PUSKESMAS MOJOLANGU</t>
  </si>
  <si>
    <t>TOTAL</t>
  </si>
  <si>
    <t>JANUARI</t>
  </si>
  <si>
    <t>FEBRUARI</t>
  </si>
  <si>
    <t>MARET</t>
  </si>
  <si>
    <t>TRIBULAN 1</t>
  </si>
  <si>
    <t>APRIL</t>
  </si>
  <si>
    <t>MEI</t>
  </si>
  <si>
    <t>JUNI</t>
  </si>
  <si>
    <t>TRIBULAN 2</t>
  </si>
  <si>
    <t>JULI</t>
  </si>
  <si>
    <t>AGUSTUS</t>
  </si>
  <si>
    <t>SEPTEMBER</t>
  </si>
  <si>
    <t>TRIBULAN 3</t>
  </si>
  <si>
    <t>OKTOBER</t>
  </si>
  <si>
    <t>NOVEMBER</t>
  </si>
  <si>
    <t>DESEMBER</t>
  </si>
  <si>
    <t>TRIBULAN 4</t>
  </si>
  <si>
    <t>CAPAIAN IKK TAHUN 2024</t>
  </si>
  <si>
    <t>No</t>
  </si>
  <si>
    <t>Bulan</t>
  </si>
  <si>
    <t>Total Sasaran</t>
  </si>
  <si>
    <t>Target/Sasaran 90%</t>
  </si>
  <si>
    <t>Pesesentase</t>
  </si>
  <si>
    <t>Laki - Laki</t>
  </si>
  <si>
    <t>Perempuan</t>
  </si>
  <si>
    <t>Total</t>
  </si>
  <si>
    <t xml:space="preserve">            Kembali ke Pilihan Program</t>
  </si>
  <si>
    <t>Persentase Penduduk Sesuai Kelompok Usia Yang Dilakukan Deteksi Dini Obesitas</t>
  </si>
  <si>
    <t>Total Capaian Puskesmas</t>
  </si>
  <si>
    <t>Total Capaian FKTP Jejaring Wilayah Puskesmas</t>
  </si>
  <si>
    <t>Total Capaian Skrining Obesitas</t>
  </si>
  <si>
    <t>Keterangan</t>
  </si>
  <si>
    <t>Target/Sasaran 70%</t>
  </si>
  <si>
    <t>Rekapitulasi Penerapan Kawasan Tanpa Rokok (KTR)</t>
  </si>
  <si>
    <t>(%) Kepatuhan KTR</t>
  </si>
  <si>
    <t>Fasilitas Pelayanan Kesehatan</t>
  </si>
  <si>
    <t>Tempat Prosses Belajar Mengajar</t>
  </si>
  <si>
    <t>Tempat Anak
Bermain</t>
  </si>
  <si>
    <t>Tempat Ibadah</t>
  </si>
  <si>
    <t>Transportasi
Umum</t>
  </si>
  <si>
    <t>Tempat Kerja</t>
  </si>
  <si>
    <t>Tempat Umum, Tempat yang
Ditetapkan</t>
  </si>
  <si>
    <t xml:space="preserve">              Kembali ke 
              Pilihan Program</t>
  </si>
  <si>
    <t>download sheet ini</t>
  </si>
  <si>
    <t>PUSKESMAS</t>
  </si>
  <si>
    <t>REKAPITULASI PENYELENGGARAAN LAYANAN UBM
KOTA MALANG TAHUN 2024</t>
  </si>
  <si>
    <t>FKTP YANG MENYELENGGARAKAN LAYANAN UBM*</t>
  </si>
  <si>
    <t>JUMLAH PUSKESMAS</t>
  </si>
  <si>
    <t>JUMLAH PUSKESMAS UBM</t>
  </si>
  <si>
    <t>% PUSKESMAS UBM</t>
  </si>
  <si>
    <t>JUMLAH KLINIK PRATAMA</t>
  </si>
  <si>
    <t>JUMLAH KLINIK PRATAMA UBM</t>
  </si>
  <si>
    <t>% KLINIK PRATAMA UBM</t>
  </si>
  <si>
    <t>JUMLAH DOKTER PRAKTIK MANDIRI</t>
  </si>
  <si>
    <t>JUMLAH DOKTER PRAKTIK MANDIRI UBM</t>
  </si>
  <si>
    <t>% DOKTER PRAKTIK MANDIRI UBM</t>
  </si>
  <si>
    <t xml:space="preserve">* FKTP DENGAN LAYANAN UBM :
</t>
  </si>
  <si>
    <t>FKTP di wilayah puskesmas (puskesmas, dokter praktek mandiri, klinik pratama) yang menyelenggarakan layanan Upaya Berhenti Merokok (UBM) dengan tenaga terlatih.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</si>
</sst>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6" x14ac:knownFonts="1">
    <font>
      <sz val="11"/>
      <color theme="1"/>
      <name val="Verdana"/>
      <scheme val="minor"/>
    </font>
    <font>
      <sz val="11"/>
      <color theme="1"/>
      <name val="Calibri"/>
    </font>
    <font>
      <sz val="11"/>
      <name val="Verdana"/>
    </font>
    <font>
      <sz val="11"/>
      <color theme="1"/>
      <name val="Verdana"/>
    </font>
    <font>
      <b/>
      <sz val="12"/>
      <color theme="1"/>
      <name val="Calibri"/>
    </font>
    <font>
      <b/>
      <u/>
      <sz val="14"/>
      <color rgb="FF1155CC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2"/>
      <color theme="1"/>
      <name val="Verdana"/>
    </font>
    <font>
      <b/>
      <sz val="14"/>
      <color theme="1"/>
      <name val="Calibri"/>
    </font>
    <font>
      <b/>
      <sz val="12"/>
      <color rgb="FF000000"/>
      <name val="Calibri"/>
    </font>
    <font>
      <b/>
      <sz val="12"/>
      <color rgb="FF000000"/>
      <name val="Arial Narrow"/>
    </font>
    <font>
      <sz val="11"/>
      <color rgb="FF000000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000000"/>
      <name val="Arial Narrow"/>
    </font>
    <font>
      <sz val="11"/>
      <color theme="1"/>
      <name val="Bookman Old Style"/>
    </font>
    <font>
      <b/>
      <sz val="11"/>
      <color theme="1"/>
      <name val="Bookman Old Style"/>
    </font>
    <font>
      <b/>
      <u/>
      <sz val="14"/>
      <color rgb="FF000000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b/>
      <u/>
      <sz val="12"/>
      <color rgb="FF1155CC"/>
      <name val="Calibri"/>
    </font>
    <font>
      <b/>
      <sz val="12"/>
      <color rgb="FF1A1A1A"/>
      <name val="Calibri"/>
    </font>
    <font>
      <b/>
      <u/>
      <sz val="12"/>
      <color rgb="FF1155CC"/>
      <name val="Calibri"/>
    </font>
    <font>
      <b/>
      <u/>
      <sz val="12"/>
      <color rgb="FF980000"/>
      <name val="Calibri"/>
    </font>
    <font>
      <b/>
      <sz val="12"/>
      <color rgb="FF980000"/>
      <name val="Calibri"/>
    </font>
    <font>
      <b/>
      <sz val="11"/>
      <color rgb="FF980000"/>
      <name val="Calibri"/>
    </font>
    <font>
      <b/>
      <u/>
      <sz val="11"/>
      <color rgb="FF980000"/>
      <name val="Calibri"/>
    </font>
    <font>
      <sz val="11"/>
      <color rgb="FF000000"/>
      <name val="Verdana"/>
    </font>
    <font>
      <b/>
      <sz val="11"/>
      <color rgb="FF000000"/>
      <name val="Arial"/>
    </font>
    <font>
      <b/>
      <u/>
      <sz val="18"/>
      <color rgb="FF000000"/>
      <name val="Calibri"/>
    </font>
    <font>
      <b/>
      <sz val="16"/>
      <color rgb="FF000000"/>
      <name val="Calibri"/>
    </font>
    <font>
      <sz val="11"/>
      <color rgb="FF1A1A1A"/>
      <name val="Bookman Old Style"/>
    </font>
    <font>
      <sz val="12"/>
      <color theme="1"/>
      <name val="Calibri"/>
    </font>
    <font>
      <b/>
      <sz val="16"/>
      <color theme="1"/>
      <name val="Calibri"/>
    </font>
    <font>
      <b/>
      <u/>
      <sz val="14"/>
      <color rgb="FF0000FF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CFE4F1"/>
        <bgColor rgb="FFCFE4F1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rgb="FFFFDCC7"/>
        <bgColor rgb="FFFFDCC7"/>
      </patternFill>
    </fill>
    <fill>
      <patternFill patternType="solid">
        <fgColor theme="8"/>
        <bgColor theme="8"/>
      </patternFill>
    </fill>
    <fill>
      <patternFill patternType="solid">
        <fgColor rgb="FFB6D7A8"/>
        <bgColor rgb="FFB6D7A8"/>
      </patternFill>
    </fill>
    <fill>
      <patternFill patternType="solid">
        <fgColor rgb="FFBFBFBF"/>
        <bgColor rgb="FFBFBFBF"/>
      </patternFill>
    </fill>
    <fill>
      <patternFill patternType="solid">
        <fgColor rgb="FFB8CCE4"/>
        <bgColor rgb="FFB8CCE4"/>
      </patternFill>
    </fill>
    <fill>
      <patternFill patternType="solid">
        <fgColor rgb="FFD8E4BC"/>
        <bgColor rgb="FFD8E4BC"/>
      </patternFill>
    </fill>
  </fills>
  <borders count="5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28">
    <xf numFmtId="0" fontId="0" fillId="0" borderId="0" xfId="0" applyFont="1" applyAlignment="1"/>
    <xf numFmtId="0" fontId="3" fillId="2" borderId="1" xfId="0" applyFont="1" applyFill="1" applyBorder="1"/>
    <xf numFmtId="0" fontId="3" fillId="0" borderId="0" xfId="0" applyFont="1" applyAlignment="1">
      <alignment vertical="center"/>
    </xf>
    <xf numFmtId="0" fontId="1" fillId="0" borderId="0" xfId="0" applyFont="1"/>
    <xf numFmtId="0" fontId="12" fillId="0" borderId="18" xfId="0" applyFont="1" applyBorder="1" applyAlignment="1">
      <alignment horizontal="center"/>
    </xf>
    <xf numFmtId="0" fontId="13" fillId="0" borderId="19" xfId="0" applyFont="1" applyBorder="1" applyAlignment="1">
      <alignment horizontal="left"/>
    </xf>
    <xf numFmtId="0" fontId="12" fillId="6" borderId="23" xfId="0" applyFont="1" applyFill="1" applyBorder="1" applyAlignment="1">
      <alignment horizontal="center"/>
    </xf>
    <xf numFmtId="0" fontId="14" fillId="6" borderId="24" xfId="0" applyFont="1" applyFill="1" applyBorder="1" applyAlignment="1">
      <alignment horizontal="left"/>
    </xf>
    <xf numFmtId="0" fontId="15" fillId="0" borderId="18" xfId="0" applyFont="1" applyBorder="1" applyAlignment="1">
      <alignment horizontal="center"/>
    </xf>
    <xf numFmtId="0" fontId="13" fillId="0" borderId="29" xfId="0" applyFont="1" applyBorder="1" applyAlignment="1">
      <alignment horizontal="left"/>
    </xf>
    <xf numFmtId="0" fontId="12" fillId="6" borderId="26" xfId="0" applyFont="1" applyFill="1" applyBorder="1" applyAlignment="1">
      <alignment horizontal="center"/>
    </xf>
    <xf numFmtId="0" fontId="14" fillId="6" borderId="32" xfId="0" applyFont="1" applyFill="1" applyBorder="1" applyAlignment="1">
      <alignment horizontal="left"/>
    </xf>
    <xf numFmtId="0" fontId="18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0" fontId="21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3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1" fillId="0" borderId="29" xfId="0" applyNumberFormat="1" applyFont="1" applyBorder="1" applyAlignment="1">
      <alignment horizontal="right"/>
    </xf>
    <xf numFmtId="0" fontId="1" fillId="0" borderId="39" xfId="0" applyFont="1" applyBorder="1" applyAlignment="1">
      <alignment horizontal="center"/>
    </xf>
    <xf numFmtId="3" fontId="16" fillId="0" borderId="39" xfId="0" applyNumberFormat="1" applyFont="1" applyBorder="1" applyAlignment="1">
      <alignment horizontal="center" vertical="center"/>
    </xf>
    <xf numFmtId="3" fontId="17" fillId="6" borderId="39" xfId="0" applyNumberFormat="1" applyFont="1" applyFill="1" applyBorder="1" applyAlignment="1">
      <alignment horizontal="center" vertical="center"/>
    </xf>
    <xf numFmtId="3" fontId="19" fillId="6" borderId="28" xfId="0" applyNumberFormat="1" applyFont="1" applyFill="1" applyBorder="1" applyAlignment="1">
      <alignment horizontal="right"/>
    </xf>
    <xf numFmtId="3" fontId="19" fillId="6" borderId="21" xfId="0" applyNumberFormat="1" applyFont="1" applyFill="1" applyBorder="1" applyAlignment="1">
      <alignment horizontal="right"/>
    </xf>
    <xf numFmtId="3" fontId="6" fillId="6" borderId="29" xfId="0" applyNumberFormat="1" applyFont="1" applyFill="1" applyBorder="1" applyAlignment="1">
      <alignment horizontal="right"/>
    </xf>
    <xf numFmtId="0" fontId="6" fillId="6" borderId="39" xfId="0" applyFont="1" applyFill="1" applyBorder="1" applyAlignment="1">
      <alignment horizontal="center"/>
    </xf>
    <xf numFmtId="3" fontId="17" fillId="6" borderId="40" xfId="0" applyNumberFormat="1" applyFont="1" applyFill="1" applyBorder="1" applyAlignment="1">
      <alignment horizontal="center" vertical="center"/>
    </xf>
    <xf numFmtId="3" fontId="19" fillId="6" borderId="33" xfId="0" applyNumberFormat="1" applyFont="1" applyFill="1" applyBorder="1" applyAlignment="1">
      <alignment horizontal="right"/>
    </xf>
    <xf numFmtId="3" fontId="19" fillId="6" borderId="25" xfId="0" applyNumberFormat="1" applyFont="1" applyFill="1" applyBorder="1" applyAlignment="1">
      <alignment horizontal="right"/>
    </xf>
    <xf numFmtId="3" fontId="6" fillId="6" borderId="48" xfId="0" applyNumberFormat="1" applyFont="1" applyFill="1" applyBorder="1" applyAlignment="1">
      <alignment horizontal="right"/>
    </xf>
    <xf numFmtId="0" fontId="6" fillId="6" borderId="40" xfId="0" applyFont="1" applyFill="1" applyBorder="1" applyAlignment="1">
      <alignment horizontal="center"/>
    </xf>
    <xf numFmtId="0" fontId="24" fillId="0" borderId="0" xfId="0" applyFont="1" applyAlignment="1">
      <alignment vertical="center"/>
    </xf>
    <xf numFmtId="3" fontId="17" fillId="0" borderId="41" xfId="0" applyNumberFormat="1" applyFont="1" applyBorder="1" applyAlignment="1">
      <alignment horizontal="center" vertical="center"/>
    </xf>
    <xf numFmtId="3" fontId="26" fillId="0" borderId="27" xfId="0" applyNumberFormat="1" applyFont="1" applyBorder="1" applyAlignment="1">
      <alignment horizontal="right" vertical="center"/>
    </xf>
    <xf numFmtId="3" fontId="26" fillId="0" borderId="34" xfId="0" applyNumberFormat="1" applyFont="1" applyBorder="1" applyAlignment="1">
      <alignment horizontal="right" vertical="center"/>
    </xf>
    <xf numFmtId="3" fontId="26" fillId="0" borderId="35" xfId="0" applyNumberFormat="1" applyFont="1" applyBorder="1" applyAlignment="1">
      <alignment horizontal="right" vertical="center"/>
    </xf>
    <xf numFmtId="3" fontId="26" fillId="0" borderId="41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27" fillId="0" borderId="0" xfId="0" applyFont="1"/>
    <xf numFmtId="0" fontId="26" fillId="0" borderId="0" xfId="0" applyFont="1"/>
    <xf numFmtId="0" fontId="7" fillId="0" borderId="0" xfId="0" applyFont="1"/>
    <xf numFmtId="0" fontId="3" fillId="0" borderId="0" xfId="0" applyFont="1" applyAlignment="1">
      <alignment horizontal="center"/>
    </xf>
    <xf numFmtId="0" fontId="28" fillId="2" borderId="1" xfId="0" applyFont="1" applyFill="1" applyBorder="1"/>
    <xf numFmtId="0" fontId="29" fillId="2" borderId="1" xfId="0" applyFont="1" applyFill="1" applyBorder="1" applyAlignment="1">
      <alignment horizontal="left" vertical="center"/>
    </xf>
    <xf numFmtId="0" fontId="30" fillId="2" borderId="1" xfId="0" applyFont="1" applyFill="1" applyBorder="1" applyAlignment="1">
      <alignment horizontal="left" vertical="center"/>
    </xf>
    <xf numFmtId="0" fontId="31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top"/>
    </xf>
    <xf numFmtId="0" fontId="4" fillId="3" borderId="28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7" borderId="28" xfId="0" applyFont="1" applyFill="1" applyBorder="1" applyAlignment="1">
      <alignment horizontal="center" vertical="center"/>
    </xf>
    <xf numFmtId="0" fontId="4" fillId="7" borderId="21" xfId="0" applyFont="1" applyFill="1" applyBorder="1" applyAlignment="1">
      <alignment horizontal="center" vertical="center"/>
    </xf>
    <xf numFmtId="0" fontId="4" fillId="7" borderId="29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4" borderId="21" xfId="0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/>
    </xf>
    <xf numFmtId="3" fontId="32" fillId="0" borderId="38" xfId="0" applyNumberFormat="1" applyFont="1" applyBorder="1" applyAlignment="1">
      <alignment horizontal="center" vertic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26" fillId="0" borderId="49" xfId="0" applyNumberFormat="1" applyFont="1" applyBorder="1" applyAlignment="1">
      <alignment horizontal="center" vertical="center"/>
    </xf>
    <xf numFmtId="3" fontId="13" fillId="0" borderId="21" xfId="0" applyNumberFormat="1" applyFont="1" applyBorder="1" applyAlignment="1">
      <alignment horizontal="right"/>
    </xf>
    <xf numFmtId="0" fontId="34" fillId="2" borderId="1" xfId="0" applyFont="1" applyFill="1" applyBorder="1" applyAlignment="1">
      <alignment horizontal="center" vertical="center"/>
    </xf>
    <xf numFmtId="0" fontId="34" fillId="2" borderId="1" xfId="0" applyFont="1" applyFill="1" applyBorder="1" applyAlignment="1">
      <alignment horizontal="left" vertical="center"/>
    </xf>
    <xf numFmtId="0" fontId="33" fillId="0" borderId="0" xfId="0" applyFont="1" applyAlignment="1">
      <alignment vertical="center"/>
    </xf>
    <xf numFmtId="0" fontId="33" fillId="0" borderId="0" xfId="0" applyFont="1" applyAlignment="1">
      <alignment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16" fillId="0" borderId="21" xfId="0" applyFont="1" applyBorder="1" applyAlignment="1">
      <alignment horizontal="left"/>
    </xf>
    <xf numFmtId="164" fontId="7" fillId="0" borderId="17" xfId="0" applyNumberFormat="1" applyFont="1" applyBorder="1" applyAlignment="1">
      <alignment horizontal="center"/>
    </xf>
    <xf numFmtId="3" fontId="13" fillId="0" borderId="20" xfId="0" applyNumberFormat="1" applyFont="1" applyBorder="1" applyAlignment="1">
      <alignment horizontal="right"/>
    </xf>
    <xf numFmtId="0" fontId="6" fillId="0" borderId="0" xfId="0" applyFont="1"/>
    <xf numFmtId="0" fontId="4" fillId="7" borderId="44" xfId="0" applyFont="1" applyFill="1" applyBorder="1" applyAlignment="1">
      <alignment horizontal="center" vertical="center" wrapText="1"/>
    </xf>
    <xf numFmtId="0" fontId="2" fillId="0" borderId="45" xfId="0" applyFont="1" applyBorder="1"/>
    <xf numFmtId="0" fontId="2" fillId="0" borderId="46" xfId="0" applyFont="1" applyBorder="1"/>
    <xf numFmtId="0" fontId="25" fillId="0" borderId="14" xfId="0" applyFont="1" applyBorder="1" applyAlignment="1">
      <alignment horizontal="center" vertical="center"/>
    </xf>
    <xf numFmtId="0" fontId="2" fillId="0" borderId="15" xfId="0" applyFont="1" applyBorder="1"/>
    <xf numFmtId="0" fontId="5" fillId="2" borderId="2" xfId="0" applyFont="1" applyFill="1" applyBorder="1" applyAlignment="1">
      <alignment horizontal="left" vertical="center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9" xfId="0" applyFont="1" applyBorder="1"/>
    <xf numFmtId="0" fontId="10" fillId="5" borderId="12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10" fillId="5" borderId="13" xfId="0" applyFont="1" applyFill="1" applyBorder="1" applyAlignment="1">
      <alignment horizontal="center" vertical="center" wrapText="1"/>
    </xf>
    <xf numFmtId="0" fontId="2" fillId="0" borderId="19" xfId="0" applyFont="1" applyBorder="1"/>
    <xf numFmtId="0" fontId="4" fillId="3" borderId="36" xfId="0" applyFont="1" applyFill="1" applyBorder="1" applyAlignment="1">
      <alignment horizontal="center" vertical="center" wrapText="1"/>
    </xf>
    <xf numFmtId="0" fontId="2" fillId="0" borderId="38" xfId="0" applyFont="1" applyBorder="1"/>
    <xf numFmtId="0" fontId="22" fillId="3" borderId="36" xfId="0" applyFont="1" applyFill="1" applyBorder="1" applyAlignment="1">
      <alignment horizontal="center" vertical="center" wrapText="1"/>
    </xf>
    <xf numFmtId="0" fontId="4" fillId="3" borderId="44" xfId="0" applyFont="1" applyFill="1" applyBorder="1" applyAlignment="1">
      <alignment horizontal="center" vertical="center"/>
    </xf>
    <xf numFmtId="0" fontId="10" fillId="5" borderId="30" xfId="0" applyFont="1" applyFill="1" applyBorder="1" applyAlignment="1">
      <alignment horizontal="center" vertical="center" wrapText="1"/>
    </xf>
    <xf numFmtId="0" fontId="10" fillId="5" borderId="31" xfId="0" applyFont="1" applyFill="1" applyBorder="1" applyAlignment="1">
      <alignment horizontal="center" vertical="center" wrapText="1"/>
    </xf>
    <xf numFmtId="0" fontId="4" fillId="4" borderId="44" xfId="0" applyFont="1" applyFill="1" applyBorder="1" applyAlignment="1">
      <alignment horizontal="center" vertical="center"/>
    </xf>
    <xf numFmtId="0" fontId="4" fillId="4" borderId="36" xfId="0" applyFont="1" applyFill="1" applyBorder="1" applyAlignment="1">
      <alignment horizontal="center" vertical="center" wrapText="1"/>
    </xf>
    <xf numFmtId="0" fontId="4" fillId="5" borderId="36" xfId="0" applyFont="1" applyFill="1" applyBorder="1" applyAlignment="1">
      <alignment horizontal="center" vertical="center" wrapText="1"/>
    </xf>
    <xf numFmtId="0" fontId="4" fillId="4" borderId="47" xfId="0" applyFont="1" applyFill="1" applyBorder="1" applyAlignment="1">
      <alignment horizontal="center" vertical="center" wrapText="1"/>
    </xf>
    <xf numFmtId="0" fontId="4" fillId="5" borderId="47" xfId="0" applyFont="1" applyFill="1" applyBorder="1" applyAlignment="1">
      <alignment horizontal="center" vertical="center" wrapText="1"/>
    </xf>
    <xf numFmtId="0" fontId="35" fillId="2" borderId="10" xfId="0" applyFont="1" applyFill="1" applyBorder="1" applyAlignment="1">
      <alignment horizontal="left" vertical="center"/>
    </xf>
    <xf numFmtId="0" fontId="2" fillId="0" borderId="11" xfId="0" applyFont="1" applyBorder="1"/>
    <xf numFmtId="0" fontId="4" fillId="0" borderId="37" xfId="0" applyFont="1" applyBorder="1" applyAlignment="1">
      <alignment horizontal="center" vertical="center" wrapText="1"/>
    </xf>
    <xf numFmtId="0" fontId="2" fillId="0" borderId="42" xfId="0" applyFont="1" applyBorder="1"/>
    <xf numFmtId="0" fontId="2" fillId="0" borderId="20" xfId="0" applyFont="1" applyBorder="1"/>
    <xf numFmtId="0" fontId="4" fillId="0" borderId="43" xfId="0" applyFont="1" applyBorder="1" applyAlignment="1">
      <alignment horizontal="center" vertical="center"/>
    </xf>
    <xf numFmtId="0" fontId="2" fillId="0" borderId="16" xfId="0" applyFont="1" applyBorder="1"/>
    <xf numFmtId="0" fontId="2" fillId="0" borderId="22" xfId="0" applyFont="1" applyBorder="1"/>
    <xf numFmtId="0" fontId="11" fillId="8" borderId="51" xfId="0" applyFont="1" applyFill="1" applyBorder="1" applyAlignment="1">
      <alignment horizontal="center" vertical="center" wrapText="1"/>
    </xf>
    <xf numFmtId="0" fontId="33" fillId="0" borderId="0" xfId="0" applyFont="1" applyAlignment="1">
      <alignment vertical="top" wrapText="1"/>
    </xf>
    <xf numFmtId="0" fontId="0" fillId="0" borderId="0" xfId="0" applyFont="1" applyAlignment="1"/>
    <xf numFmtId="0" fontId="2" fillId="0" borderId="3" xfId="0" applyFont="1" applyBorder="1"/>
    <xf numFmtId="0" fontId="2" fillId="0" borderId="8" xfId="0" applyFont="1" applyBorder="1"/>
    <xf numFmtId="0" fontId="34" fillId="2" borderId="2" xfId="0" applyFont="1" applyFill="1" applyBorder="1" applyAlignment="1">
      <alignment horizontal="center" vertical="center"/>
    </xf>
    <xf numFmtId="0" fontId="2" fillId="0" borderId="50" xfId="0" applyFont="1" applyBorder="1"/>
    <xf numFmtId="0" fontId="11" fillId="9" borderId="43" xfId="0" applyFont="1" applyFill="1" applyBorder="1" applyAlignment="1">
      <alignment horizontal="center" vertical="center"/>
    </xf>
    <xf numFmtId="0" fontId="11" fillId="10" borderId="51" xfId="0" applyFont="1" applyFill="1" applyBorder="1" applyAlignment="1">
      <alignment horizontal="center" vertical="center" wrapText="1"/>
    </xf>
    <xf numFmtId="0" fontId="11" fillId="11" borderId="5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calcChain" Target="calcChain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19050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1A1A1A"/>
      </a:dk1>
      <a:lt1>
        <a:srgbClr val="EEF1F1"/>
      </a:lt1>
      <a:dk2>
        <a:srgbClr val="1A1A1A"/>
      </a:dk2>
      <a:lt2>
        <a:srgbClr val="EEF1F1"/>
      </a:lt2>
      <a:accent1>
        <a:srgbClr val="1A9988"/>
      </a:accent1>
      <a:accent2>
        <a:srgbClr val="2D729D"/>
      </a:accent2>
      <a:accent3>
        <a:srgbClr val="1F3E78"/>
      </a:accent3>
      <a:accent4>
        <a:srgbClr val="EB5600"/>
      </a:accent4>
      <a:accent5>
        <a:srgbClr val="FF99AC"/>
      </a:accent5>
      <a:accent6>
        <a:srgbClr val="FFD4B8"/>
      </a:accent6>
      <a:hlink>
        <a:srgbClr val="1F3E78"/>
      </a:hlink>
      <a:folHlink>
        <a:srgbClr val="1F3E78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Relationship Id="rId1" Type="http://schemas.openxmlformats.org/officeDocument/2006/relationships/hyperlink" Target="https://docs.google.com/spreadsheets/d/1qTQ54xFW5GCrjVb9Ey-VpqV7AsnuNIx3F-20LTn0_hY/export?format=xlsx&amp;gid=525917830" TargetMode="External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hyperlink" Target="https://docs.google.com/spreadsheets/d/1qTQ54xFW5GCrjVb9Ey-VpqV7AsnuNIx3F-20LTn0_hY/export?format=xlsx&amp;gid=23310274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</sheetPr>
  <dimension ref="A1:X1000"/>
  <sheetViews>
    <sheetView showGridLines="0" tabSelected="1" workbookViewId="0">
      <pane xSplit="3" ySplit="7" topLeftCell="D8" activePane="bottomRight" state="frozen"/>
      <selection pane="bottomLeft" activeCell="A8" sqref="A8"/>
      <selection pane="topRight" activeCell="D1" sqref="D1"/>
      <selection pane="bottomRight" activeCell="H24" sqref="H24"/>
    </sheetView>
  </sheetViews>
  <sheetFormatPr defaultColWidth="11.15234375" defaultRowHeight="15" customHeight="1" x14ac:dyDescent="0.15"/>
  <cols>
    <col min="1" max="1" width="3.75" customWidth="1"/>
    <col min="2" max="2" width="5.14453125" customWidth="1"/>
    <col min="3" max="3" width="21.5546875" customWidth="1"/>
    <col min="4" max="5" width="15.65625" customWidth="1"/>
    <col min="6" max="8" width="11.15234375" customWidth="1"/>
    <col min="9" max="14" width="11.15234375" hidden="1" customWidth="1"/>
    <col min="15" max="15" width="13.7265625" customWidth="1"/>
    <col min="16" max="16" width="11.90234375" customWidth="1"/>
  </cols>
  <sheetData>
    <row r="1" spans="1:24" ht="18.75" x14ac:dyDescent="0.15">
      <c r="A1" s="1"/>
      <c r="B1" s="89" t="s">
        <v>27</v>
      </c>
      <c r="C1" s="90"/>
      <c r="D1" s="12"/>
      <c r="E1" s="12"/>
      <c r="F1" s="12"/>
      <c r="G1" s="13"/>
      <c r="H1" s="13"/>
      <c r="I1" s="13"/>
      <c r="J1" s="13"/>
      <c r="K1" s="13"/>
      <c r="L1" s="13"/>
      <c r="M1" s="13"/>
      <c r="N1" s="13"/>
      <c r="O1" s="54"/>
      <c r="P1" s="55"/>
      <c r="Q1" s="1"/>
      <c r="R1" s="1"/>
      <c r="S1" s="1"/>
      <c r="T1" s="1"/>
      <c r="U1" s="1"/>
      <c r="V1" s="1"/>
      <c r="W1" s="1"/>
      <c r="X1" s="1"/>
    </row>
    <row r="2" spans="1:24" ht="23.25" x14ac:dyDescent="0.15">
      <c r="A2" s="1"/>
      <c r="B2" s="91"/>
      <c r="C2" s="92"/>
      <c r="D2" s="56" t="s">
        <v>18</v>
      </c>
      <c r="E2" s="56"/>
      <c r="F2" s="14"/>
      <c r="G2" s="13"/>
      <c r="H2" s="13"/>
      <c r="I2" s="13"/>
      <c r="J2" s="13"/>
      <c r="K2" s="13"/>
      <c r="L2" s="13"/>
      <c r="M2" s="13"/>
      <c r="N2" s="13"/>
      <c r="O2" s="54"/>
      <c r="P2" s="55"/>
      <c r="Q2" s="1"/>
      <c r="R2" s="1"/>
      <c r="S2" s="1"/>
      <c r="T2" s="1"/>
      <c r="U2" s="1"/>
      <c r="V2" s="1"/>
      <c r="W2" s="1"/>
      <c r="X2" s="1"/>
    </row>
    <row r="3" spans="1:24" ht="21" x14ac:dyDescent="0.15">
      <c r="A3" s="1"/>
      <c r="B3" s="91"/>
      <c r="C3" s="92"/>
      <c r="D3" s="57" t="s">
        <v>28</v>
      </c>
      <c r="E3" s="57"/>
      <c r="F3" s="16"/>
      <c r="G3" s="16"/>
      <c r="H3" s="16"/>
      <c r="I3" s="16"/>
      <c r="J3" s="16"/>
      <c r="K3" s="16"/>
      <c r="L3" s="16"/>
      <c r="M3" s="16"/>
      <c r="N3" s="16"/>
      <c r="O3" s="54"/>
      <c r="P3" s="55"/>
      <c r="Q3" s="1"/>
      <c r="R3" s="1"/>
      <c r="S3" s="1"/>
      <c r="T3" s="1"/>
      <c r="U3" s="1"/>
      <c r="V3" s="1"/>
      <c r="W3" s="1"/>
      <c r="X3" s="1"/>
    </row>
    <row r="4" spans="1:24" ht="18.75" x14ac:dyDescent="0.15">
      <c r="A4" s="1"/>
      <c r="B4" s="93"/>
      <c r="C4" s="94"/>
      <c r="D4" s="15" t="s">
        <v>0</v>
      </c>
      <c r="E4" s="58"/>
      <c r="F4" s="13"/>
      <c r="G4" s="13"/>
      <c r="H4" s="13"/>
      <c r="I4" s="13"/>
      <c r="J4" s="13"/>
      <c r="K4" s="13"/>
      <c r="L4" s="13"/>
      <c r="M4" s="13"/>
      <c r="N4" s="13"/>
      <c r="O4" s="1"/>
      <c r="P4" s="55"/>
      <c r="Q4" s="1"/>
      <c r="R4" s="1"/>
      <c r="S4" s="1"/>
      <c r="T4" s="1"/>
      <c r="U4" s="1"/>
      <c r="V4" s="1"/>
      <c r="W4" s="1"/>
      <c r="X4" s="1"/>
    </row>
    <row r="5" spans="1:24" ht="26.25" customHeight="1" x14ac:dyDescent="0.15">
      <c r="A5" s="17"/>
      <c r="B5" s="18"/>
      <c r="C5" s="18"/>
      <c r="D5" s="19"/>
      <c r="E5" s="19"/>
      <c r="F5" s="20"/>
      <c r="G5" s="21"/>
      <c r="H5" s="19"/>
      <c r="I5" s="19"/>
      <c r="J5" s="19"/>
      <c r="K5" s="19"/>
      <c r="L5" s="19"/>
      <c r="M5" s="19"/>
      <c r="N5" s="19"/>
      <c r="O5" s="1"/>
      <c r="P5" s="22"/>
      <c r="Q5" s="22"/>
      <c r="R5" s="22"/>
      <c r="S5" s="22"/>
      <c r="T5" s="22"/>
      <c r="U5" s="22"/>
      <c r="V5" s="22"/>
      <c r="W5" s="22"/>
      <c r="X5" s="22"/>
    </row>
    <row r="6" spans="1:24" ht="44.25" customHeight="1" x14ac:dyDescent="0.15">
      <c r="A6" s="23"/>
      <c r="B6" s="95" t="s">
        <v>19</v>
      </c>
      <c r="C6" s="97" t="s">
        <v>20</v>
      </c>
      <c r="D6" s="99" t="s">
        <v>21</v>
      </c>
      <c r="E6" s="101" t="s">
        <v>22</v>
      </c>
      <c r="F6" s="102" t="s">
        <v>29</v>
      </c>
      <c r="G6" s="85"/>
      <c r="H6" s="86"/>
      <c r="I6" s="84" t="s">
        <v>30</v>
      </c>
      <c r="J6" s="85"/>
      <c r="K6" s="86"/>
      <c r="L6" s="105" t="s">
        <v>31</v>
      </c>
      <c r="M6" s="85"/>
      <c r="N6" s="86"/>
      <c r="O6" s="106" t="s">
        <v>23</v>
      </c>
      <c r="P6" s="107" t="s">
        <v>32</v>
      </c>
      <c r="Q6" s="24"/>
      <c r="R6" s="24"/>
      <c r="S6" s="24"/>
      <c r="T6" s="24"/>
      <c r="U6" s="24"/>
      <c r="V6" s="24"/>
      <c r="W6" s="24"/>
      <c r="X6" s="24"/>
    </row>
    <row r="7" spans="1:24" ht="19.5" customHeight="1" x14ac:dyDescent="0.15">
      <c r="A7" s="23"/>
      <c r="B7" s="96"/>
      <c r="C7" s="98"/>
      <c r="D7" s="100"/>
      <c r="E7" s="100"/>
      <c r="F7" s="59" t="s">
        <v>24</v>
      </c>
      <c r="G7" s="60" t="s">
        <v>25</v>
      </c>
      <c r="H7" s="61" t="s">
        <v>26</v>
      </c>
      <c r="I7" s="62" t="s">
        <v>24</v>
      </c>
      <c r="J7" s="63" t="s">
        <v>25</v>
      </c>
      <c r="K7" s="64" t="s">
        <v>26</v>
      </c>
      <c r="L7" s="65" t="s">
        <v>24</v>
      </c>
      <c r="M7" s="66" t="s">
        <v>25</v>
      </c>
      <c r="N7" s="67" t="s">
        <v>26</v>
      </c>
      <c r="O7" s="100"/>
      <c r="P7" s="100"/>
      <c r="Q7" s="24"/>
      <c r="R7" s="24"/>
      <c r="S7" s="24"/>
      <c r="T7" s="24"/>
      <c r="U7" s="24"/>
      <c r="V7" s="24"/>
      <c r="W7" s="24"/>
      <c r="X7" s="24"/>
    </row>
    <row r="8" spans="1:24" ht="42.75" hidden="1" customHeight="1" x14ac:dyDescent="0.15">
      <c r="A8" s="25"/>
      <c r="B8" s="103" t="s">
        <v>19</v>
      </c>
      <c r="C8" s="104" t="s">
        <v>20</v>
      </c>
      <c r="D8" s="99" t="s">
        <v>21</v>
      </c>
      <c r="E8" s="99" t="s">
        <v>33</v>
      </c>
      <c r="F8" s="102" t="s">
        <v>29</v>
      </c>
      <c r="G8" s="85"/>
      <c r="H8" s="86"/>
      <c r="I8" s="84" t="s">
        <v>30</v>
      </c>
      <c r="J8" s="85"/>
      <c r="K8" s="86"/>
      <c r="L8" s="105" t="s">
        <v>31</v>
      </c>
      <c r="M8" s="85"/>
      <c r="N8" s="86"/>
      <c r="O8" s="108" t="s">
        <v>23</v>
      </c>
      <c r="P8" s="109" t="s">
        <v>32</v>
      </c>
      <c r="Q8" s="26"/>
      <c r="R8" s="26"/>
      <c r="S8" s="26"/>
      <c r="T8" s="26"/>
      <c r="U8" s="26"/>
      <c r="V8" s="26"/>
      <c r="W8" s="26"/>
      <c r="X8" s="26"/>
    </row>
    <row r="9" spans="1:24" ht="19.5" hidden="1" customHeight="1" x14ac:dyDescent="0.15">
      <c r="A9" s="25"/>
      <c r="B9" s="96"/>
      <c r="C9" s="98"/>
      <c r="D9" s="100"/>
      <c r="E9" s="100"/>
      <c r="F9" s="59" t="s">
        <v>24</v>
      </c>
      <c r="G9" s="60" t="s">
        <v>25</v>
      </c>
      <c r="H9" s="61" t="s">
        <v>26</v>
      </c>
      <c r="I9" s="62" t="s">
        <v>24</v>
      </c>
      <c r="J9" s="63" t="s">
        <v>25</v>
      </c>
      <c r="K9" s="64" t="s">
        <v>26</v>
      </c>
      <c r="L9" s="65" t="s">
        <v>24</v>
      </c>
      <c r="M9" s="66" t="s">
        <v>25</v>
      </c>
      <c r="N9" s="67" t="s">
        <v>26</v>
      </c>
      <c r="O9" s="100"/>
      <c r="P9" s="100"/>
      <c r="Q9" s="26"/>
      <c r="R9" s="26"/>
      <c r="S9" s="26"/>
      <c r="T9" s="26"/>
      <c r="U9" s="26"/>
      <c r="V9" s="26"/>
      <c r="W9" s="26"/>
      <c r="X9" s="26"/>
    </row>
    <row r="10" spans="1:24" x14ac:dyDescent="0.2">
      <c r="A10" s="27"/>
      <c r="B10" s="4">
        <v>1</v>
      </c>
      <c r="C10" s="9" t="s">
        <v>2</v>
      </c>
      <c r="D10" s="68">
        <v>45362</v>
      </c>
      <c r="E10" s="68">
        <v>40826</v>
      </c>
      <c r="F10" s="28">
        <v>799</v>
      </c>
      <c r="G10" s="29">
        <v>1790</v>
      </c>
      <c r="H10" s="30">
        <f t="shared" ref="H10:H12" si="0">SUM(F10:G10)</f>
        <v>2589</v>
      </c>
      <c r="I10" s="69"/>
      <c r="J10" s="70"/>
      <c r="K10" s="30">
        <f t="shared" ref="K10:K12" si="1">SUM(I10:J10)</f>
        <v>0</v>
      </c>
      <c r="L10" s="69">
        <f t="shared" ref="L10:M10" si="2">SUM(F10,I10)</f>
        <v>799</v>
      </c>
      <c r="M10" s="70">
        <f t="shared" si="2"/>
        <v>1790</v>
      </c>
      <c r="N10" s="30">
        <f t="shared" ref="N10:N12" si="3">SUM(L10:M10)</f>
        <v>2589</v>
      </c>
      <c r="O10" s="31">
        <f t="shared" ref="O10:O26" si="4">N10/E10*100</f>
        <v>6.3415470533483562</v>
      </c>
      <c r="P10" s="31"/>
    </row>
    <row r="11" spans="1:24" x14ac:dyDescent="0.2">
      <c r="A11" s="27"/>
      <c r="B11" s="4">
        <v>2</v>
      </c>
      <c r="C11" s="5" t="s">
        <v>3</v>
      </c>
      <c r="D11" s="32">
        <f t="shared" ref="D11:E11" si="5">D10</f>
        <v>45362</v>
      </c>
      <c r="E11" s="32">
        <f t="shared" si="5"/>
        <v>40826</v>
      </c>
      <c r="F11" s="28">
        <v>846</v>
      </c>
      <c r="G11" s="29">
        <v>1891</v>
      </c>
      <c r="H11" s="30">
        <f t="shared" si="0"/>
        <v>2737</v>
      </c>
      <c r="I11" s="69"/>
      <c r="J11" s="70"/>
      <c r="K11" s="30">
        <f t="shared" si="1"/>
        <v>0</v>
      </c>
      <c r="L11" s="69">
        <f t="shared" ref="L11:M11" si="6">SUM(F11,I11)</f>
        <v>846</v>
      </c>
      <c r="M11" s="70">
        <f t="shared" si="6"/>
        <v>1891</v>
      </c>
      <c r="N11" s="30">
        <f t="shared" si="3"/>
        <v>2737</v>
      </c>
      <c r="O11" s="31">
        <f t="shared" si="4"/>
        <v>6.7040611375104104</v>
      </c>
      <c r="P11" s="31"/>
    </row>
    <row r="12" spans="1:24" x14ac:dyDescent="0.2">
      <c r="A12" s="27"/>
      <c r="B12" s="4">
        <v>3</v>
      </c>
      <c r="C12" s="5" t="s">
        <v>4</v>
      </c>
      <c r="D12" s="32">
        <f t="shared" ref="D12:E12" si="7">D11</f>
        <v>45362</v>
      </c>
      <c r="E12" s="32">
        <f t="shared" si="7"/>
        <v>40826</v>
      </c>
      <c r="F12" s="28">
        <v>730</v>
      </c>
      <c r="G12" s="29">
        <v>1903</v>
      </c>
      <c r="H12" s="30">
        <f t="shared" si="0"/>
        <v>2633</v>
      </c>
      <c r="I12" s="69"/>
      <c r="J12" s="70"/>
      <c r="K12" s="30">
        <f t="shared" si="1"/>
        <v>0</v>
      </c>
      <c r="L12" s="69">
        <f t="shared" ref="L12:M12" si="8">SUM(F12,I12)</f>
        <v>730</v>
      </c>
      <c r="M12" s="70">
        <f t="shared" si="8"/>
        <v>1903</v>
      </c>
      <c r="N12" s="30">
        <f t="shared" si="3"/>
        <v>2633</v>
      </c>
      <c r="O12" s="31">
        <f t="shared" si="4"/>
        <v>6.4493215108019406</v>
      </c>
      <c r="P12" s="31"/>
    </row>
    <row r="13" spans="1:24" x14ac:dyDescent="0.2">
      <c r="A13" s="27"/>
      <c r="B13" s="6">
        <v>4</v>
      </c>
      <c r="C13" s="7" t="s">
        <v>5</v>
      </c>
      <c r="D13" s="33">
        <f t="shared" ref="D13:E13" si="9">D12</f>
        <v>45362</v>
      </c>
      <c r="E13" s="33">
        <f t="shared" si="9"/>
        <v>40826</v>
      </c>
      <c r="F13" s="34">
        <f t="shared" ref="F13:N13" si="10">SUM(F10:F12)</f>
        <v>2375</v>
      </c>
      <c r="G13" s="35">
        <f t="shared" si="10"/>
        <v>5584</v>
      </c>
      <c r="H13" s="36">
        <f t="shared" si="10"/>
        <v>7959</v>
      </c>
      <c r="I13" s="34">
        <f t="shared" si="10"/>
        <v>0</v>
      </c>
      <c r="J13" s="35">
        <f t="shared" si="10"/>
        <v>0</v>
      </c>
      <c r="K13" s="36">
        <f t="shared" si="10"/>
        <v>0</v>
      </c>
      <c r="L13" s="34">
        <f t="shared" si="10"/>
        <v>2375</v>
      </c>
      <c r="M13" s="35">
        <f t="shared" si="10"/>
        <v>5584</v>
      </c>
      <c r="N13" s="36">
        <f t="shared" si="10"/>
        <v>7959</v>
      </c>
      <c r="O13" s="37">
        <f t="shared" si="4"/>
        <v>19.494929701660705</v>
      </c>
      <c r="P13" s="31"/>
    </row>
    <row r="14" spans="1:24" x14ac:dyDescent="0.2">
      <c r="A14" s="27"/>
      <c r="B14" s="4">
        <v>5</v>
      </c>
      <c r="C14" s="5" t="s">
        <v>6</v>
      </c>
      <c r="D14" s="32">
        <f t="shared" ref="D14:E14" si="11">D13</f>
        <v>45362</v>
      </c>
      <c r="E14" s="32">
        <f t="shared" si="11"/>
        <v>40826</v>
      </c>
      <c r="F14" s="28">
        <v>767</v>
      </c>
      <c r="G14" s="29">
        <v>997</v>
      </c>
      <c r="H14" s="30">
        <f t="shared" ref="H14:H16" si="12">SUM(F14:G14)</f>
        <v>1764</v>
      </c>
      <c r="I14" s="69"/>
      <c r="J14" s="70"/>
      <c r="K14" s="30">
        <f t="shared" ref="K14:K16" si="13">SUM(I14:J14)</f>
        <v>0</v>
      </c>
      <c r="L14" s="69">
        <f t="shared" ref="L14:M14" si="14">SUM(F14,I14)</f>
        <v>767</v>
      </c>
      <c r="M14" s="70">
        <f t="shared" si="14"/>
        <v>997</v>
      </c>
      <c r="N14" s="30">
        <f t="shared" ref="N14:N16" si="15">SUM(L14:M14)</f>
        <v>1764</v>
      </c>
      <c r="O14" s="31">
        <f t="shared" si="4"/>
        <v>4.3207759760936657</v>
      </c>
      <c r="P14" s="31"/>
    </row>
    <row r="15" spans="1:24" x14ac:dyDescent="0.2">
      <c r="A15" s="27"/>
      <c r="B15" s="4">
        <v>6</v>
      </c>
      <c r="C15" s="5" t="s">
        <v>7</v>
      </c>
      <c r="D15" s="32">
        <f t="shared" ref="D15:E15" si="16">D14</f>
        <v>45362</v>
      </c>
      <c r="E15" s="32">
        <f t="shared" si="16"/>
        <v>40826</v>
      </c>
      <c r="F15" s="28">
        <v>226</v>
      </c>
      <c r="G15" s="29">
        <v>391</v>
      </c>
      <c r="H15" s="30">
        <f t="shared" si="12"/>
        <v>617</v>
      </c>
      <c r="I15" s="69"/>
      <c r="J15" s="70"/>
      <c r="K15" s="30">
        <f t="shared" si="13"/>
        <v>0</v>
      </c>
      <c r="L15" s="69">
        <f t="shared" ref="L15:M15" si="17">SUM(F15,I15)</f>
        <v>226</v>
      </c>
      <c r="M15" s="70">
        <f t="shared" si="17"/>
        <v>391</v>
      </c>
      <c r="N15" s="30">
        <f t="shared" si="15"/>
        <v>617</v>
      </c>
      <c r="O15" s="31">
        <f t="shared" si="4"/>
        <v>1.5112918238377504</v>
      </c>
      <c r="P15" s="31"/>
    </row>
    <row r="16" spans="1:24" ht="15.75" x14ac:dyDescent="0.2">
      <c r="A16" s="27"/>
      <c r="B16" s="8">
        <v>7</v>
      </c>
      <c r="C16" s="5" t="s">
        <v>8</v>
      </c>
      <c r="D16" s="32">
        <f t="shared" ref="D16:E16" si="18">D15</f>
        <v>45362</v>
      </c>
      <c r="E16" s="32">
        <f t="shared" si="18"/>
        <v>40826</v>
      </c>
      <c r="F16" s="28">
        <v>678</v>
      </c>
      <c r="G16" s="29">
        <v>1225</v>
      </c>
      <c r="H16" s="30">
        <f t="shared" si="12"/>
        <v>1903</v>
      </c>
      <c r="I16" s="69"/>
      <c r="J16" s="70"/>
      <c r="K16" s="30">
        <f t="shared" si="13"/>
        <v>0</v>
      </c>
      <c r="L16" s="69">
        <f t="shared" ref="L16:M16" si="19">SUM(F16,I16)</f>
        <v>678</v>
      </c>
      <c r="M16" s="70">
        <f t="shared" si="19"/>
        <v>1225</v>
      </c>
      <c r="N16" s="30">
        <f t="shared" si="15"/>
        <v>1903</v>
      </c>
      <c r="O16" s="31">
        <f t="shared" si="4"/>
        <v>4.6612452848674861</v>
      </c>
      <c r="P16" s="31"/>
    </row>
    <row r="17" spans="1:24" x14ac:dyDescent="0.2">
      <c r="A17" s="27"/>
      <c r="B17" s="6">
        <v>8</v>
      </c>
      <c r="C17" s="7" t="s">
        <v>9</v>
      </c>
      <c r="D17" s="33">
        <f t="shared" ref="D17:E17" si="20">D16</f>
        <v>45362</v>
      </c>
      <c r="E17" s="33">
        <f t="shared" si="20"/>
        <v>40826</v>
      </c>
      <c r="F17" s="34">
        <f t="shared" ref="F17:N17" si="21">SUM(F14:F16)</f>
        <v>1671</v>
      </c>
      <c r="G17" s="35">
        <f t="shared" si="21"/>
        <v>2613</v>
      </c>
      <c r="H17" s="36">
        <f t="shared" si="21"/>
        <v>4284</v>
      </c>
      <c r="I17" s="34">
        <f t="shared" si="21"/>
        <v>0</v>
      </c>
      <c r="J17" s="35">
        <f t="shared" si="21"/>
        <v>0</v>
      </c>
      <c r="K17" s="36">
        <f t="shared" si="21"/>
        <v>0</v>
      </c>
      <c r="L17" s="34">
        <f t="shared" si="21"/>
        <v>1671</v>
      </c>
      <c r="M17" s="35">
        <f t="shared" si="21"/>
        <v>2613</v>
      </c>
      <c r="N17" s="36">
        <f t="shared" si="21"/>
        <v>4284</v>
      </c>
      <c r="O17" s="37">
        <f t="shared" si="4"/>
        <v>10.493313084798903</v>
      </c>
      <c r="P17" s="31"/>
    </row>
    <row r="18" spans="1:24" x14ac:dyDescent="0.2">
      <c r="A18" s="27"/>
      <c r="B18" s="4">
        <v>9</v>
      </c>
      <c r="C18" s="5" t="s">
        <v>10</v>
      </c>
      <c r="D18" s="32">
        <f t="shared" ref="D18:E18" si="22">D17</f>
        <v>45362</v>
      </c>
      <c r="E18" s="32">
        <f t="shared" si="22"/>
        <v>40826</v>
      </c>
      <c r="F18" s="28">
        <v>572</v>
      </c>
      <c r="G18" s="29">
        <v>977</v>
      </c>
      <c r="H18" s="30">
        <f t="shared" ref="H18:H20" si="23">SUM(F18:G18)</f>
        <v>1549</v>
      </c>
      <c r="I18" s="69"/>
      <c r="J18" s="70"/>
      <c r="K18" s="30">
        <f t="shared" ref="K18:K20" si="24">SUM(I18:J18)</f>
        <v>0</v>
      </c>
      <c r="L18" s="69">
        <f t="shared" ref="L18:M18" si="25">SUM(F18,I18)</f>
        <v>572</v>
      </c>
      <c r="M18" s="70">
        <f t="shared" si="25"/>
        <v>977</v>
      </c>
      <c r="N18" s="30">
        <f t="shared" ref="N18:N20" si="26">SUM(L18:M18)</f>
        <v>1549</v>
      </c>
      <c r="O18" s="31">
        <f t="shared" si="4"/>
        <v>3.7941507862636552</v>
      </c>
      <c r="P18" s="31"/>
    </row>
    <row r="19" spans="1:24" x14ac:dyDescent="0.2">
      <c r="A19" s="27"/>
      <c r="B19" s="4">
        <v>10</v>
      </c>
      <c r="C19" s="5" t="s">
        <v>11</v>
      </c>
      <c r="D19" s="32">
        <f t="shared" ref="D19:E19" si="27">D18</f>
        <v>45362</v>
      </c>
      <c r="E19" s="32">
        <f t="shared" si="27"/>
        <v>40826</v>
      </c>
      <c r="F19" s="28">
        <v>754</v>
      </c>
      <c r="G19" s="29">
        <v>1193</v>
      </c>
      <c r="H19" s="30">
        <f t="shared" si="23"/>
        <v>1947</v>
      </c>
      <c r="I19" s="69"/>
      <c r="J19" s="70"/>
      <c r="K19" s="30">
        <f t="shared" si="24"/>
        <v>0</v>
      </c>
      <c r="L19" s="69">
        <f t="shared" ref="L19:M19" si="28">SUM(F19,I19)</f>
        <v>754</v>
      </c>
      <c r="M19" s="70">
        <f t="shared" si="28"/>
        <v>1193</v>
      </c>
      <c r="N19" s="30">
        <f t="shared" si="26"/>
        <v>1947</v>
      </c>
      <c r="O19" s="31">
        <f t="shared" si="4"/>
        <v>4.7690197423210696</v>
      </c>
      <c r="P19" s="31"/>
    </row>
    <row r="20" spans="1:24" x14ac:dyDescent="0.2">
      <c r="A20" s="27"/>
      <c r="B20" s="4">
        <v>11</v>
      </c>
      <c r="C20" s="5" t="s">
        <v>12</v>
      </c>
      <c r="D20" s="32">
        <f t="shared" ref="D20:E20" si="29">D19</f>
        <v>45362</v>
      </c>
      <c r="E20" s="32">
        <f t="shared" si="29"/>
        <v>40826</v>
      </c>
      <c r="F20" s="28">
        <v>2572</v>
      </c>
      <c r="G20" s="29">
        <v>4696</v>
      </c>
      <c r="H20" s="30">
        <f t="shared" si="23"/>
        <v>7268</v>
      </c>
      <c r="I20" s="69"/>
      <c r="J20" s="70"/>
      <c r="K20" s="30">
        <f t="shared" si="24"/>
        <v>0</v>
      </c>
      <c r="L20" s="69">
        <f t="shared" ref="L20:M20" si="30">SUM(F20,I20)</f>
        <v>2572</v>
      </c>
      <c r="M20" s="70">
        <f t="shared" si="30"/>
        <v>4696</v>
      </c>
      <c r="N20" s="30">
        <f t="shared" si="26"/>
        <v>7268</v>
      </c>
      <c r="O20" s="31">
        <f t="shared" si="4"/>
        <v>17.802380835741928</v>
      </c>
      <c r="P20" s="31"/>
    </row>
    <row r="21" spans="1:24" ht="15.75" customHeight="1" x14ac:dyDescent="0.2">
      <c r="A21" s="27"/>
      <c r="B21" s="6">
        <v>12</v>
      </c>
      <c r="C21" s="7" t="s">
        <v>13</v>
      </c>
      <c r="D21" s="33">
        <f t="shared" ref="D21:E21" si="31">D20</f>
        <v>45362</v>
      </c>
      <c r="E21" s="33">
        <f t="shared" si="31"/>
        <v>40826</v>
      </c>
      <c r="F21" s="34">
        <f t="shared" ref="F21:N21" si="32">SUM(F18:F20)</f>
        <v>3898</v>
      </c>
      <c r="G21" s="35">
        <f t="shared" si="32"/>
        <v>6866</v>
      </c>
      <c r="H21" s="36">
        <f t="shared" si="32"/>
        <v>10764</v>
      </c>
      <c r="I21" s="34">
        <f t="shared" si="32"/>
        <v>0</v>
      </c>
      <c r="J21" s="35">
        <f t="shared" si="32"/>
        <v>0</v>
      </c>
      <c r="K21" s="36">
        <f t="shared" si="32"/>
        <v>0</v>
      </c>
      <c r="L21" s="34">
        <f t="shared" si="32"/>
        <v>3898</v>
      </c>
      <c r="M21" s="35">
        <f t="shared" si="32"/>
        <v>6866</v>
      </c>
      <c r="N21" s="36">
        <f t="shared" si="32"/>
        <v>10764</v>
      </c>
      <c r="O21" s="37">
        <f t="shared" si="4"/>
        <v>26.365551364326656</v>
      </c>
      <c r="P21" s="31"/>
    </row>
    <row r="22" spans="1:24" ht="15.75" customHeight="1" x14ac:dyDescent="0.2">
      <c r="A22" s="27"/>
      <c r="B22" s="4">
        <v>13</v>
      </c>
      <c r="C22" s="5" t="s">
        <v>14</v>
      </c>
      <c r="D22" s="32">
        <f t="shared" ref="D22:E22" si="33">D21</f>
        <v>45362</v>
      </c>
      <c r="E22" s="32">
        <f t="shared" si="33"/>
        <v>40826</v>
      </c>
      <c r="F22" s="28">
        <v>3035</v>
      </c>
      <c r="G22" s="29">
        <v>3946</v>
      </c>
      <c r="H22" s="30">
        <f t="shared" ref="H22:H24" si="34">SUM(F22:G22)</f>
        <v>6981</v>
      </c>
      <c r="I22" s="69"/>
      <c r="J22" s="70"/>
      <c r="K22" s="30">
        <f t="shared" ref="K22:K24" si="35">SUM(I22:J22)</f>
        <v>0</v>
      </c>
      <c r="L22" s="69">
        <f t="shared" ref="L22:M22" si="36">SUM(F22,I22)</f>
        <v>3035</v>
      </c>
      <c r="M22" s="70">
        <f t="shared" si="36"/>
        <v>3946</v>
      </c>
      <c r="N22" s="30">
        <f t="shared" ref="N22:N24" si="37">SUM(L22:M22)</f>
        <v>6981</v>
      </c>
      <c r="O22" s="31">
        <f t="shared" si="4"/>
        <v>17.099397442806055</v>
      </c>
      <c r="P22" s="31"/>
    </row>
    <row r="23" spans="1:24" ht="15.75" customHeight="1" x14ac:dyDescent="0.2">
      <c r="A23" s="27"/>
      <c r="B23" s="4">
        <v>14</v>
      </c>
      <c r="C23" s="5" t="s">
        <v>15</v>
      </c>
      <c r="D23" s="32">
        <f t="shared" ref="D23:E23" si="38">D22</f>
        <v>45362</v>
      </c>
      <c r="E23" s="32">
        <f t="shared" si="38"/>
        <v>40826</v>
      </c>
      <c r="F23" s="28">
        <v>563</v>
      </c>
      <c r="G23" s="29">
        <v>997</v>
      </c>
      <c r="H23" s="30">
        <f t="shared" si="34"/>
        <v>1560</v>
      </c>
      <c r="I23" s="69"/>
      <c r="J23" s="70"/>
      <c r="K23" s="30">
        <f t="shared" si="35"/>
        <v>0</v>
      </c>
      <c r="L23" s="69">
        <f t="shared" ref="L23:M23" si="39">SUM(F23,I23)</f>
        <v>563</v>
      </c>
      <c r="M23" s="70">
        <f t="shared" si="39"/>
        <v>997</v>
      </c>
      <c r="N23" s="30">
        <f t="shared" si="37"/>
        <v>1560</v>
      </c>
      <c r="O23" s="31">
        <f t="shared" si="4"/>
        <v>3.8210944006270515</v>
      </c>
      <c r="P23" s="31"/>
    </row>
    <row r="24" spans="1:24" ht="15.75" customHeight="1" x14ac:dyDescent="0.2">
      <c r="A24" s="27"/>
      <c r="B24" s="4">
        <v>15</v>
      </c>
      <c r="C24" s="5" t="s">
        <v>16</v>
      </c>
      <c r="D24" s="32">
        <f t="shared" ref="D24:E24" si="40">D23</f>
        <v>45362</v>
      </c>
      <c r="E24" s="32">
        <f t="shared" si="40"/>
        <v>40826</v>
      </c>
      <c r="F24" s="28"/>
      <c r="G24" s="29"/>
      <c r="H24" s="30">
        <f t="shared" si="34"/>
        <v>0</v>
      </c>
      <c r="I24" s="69"/>
      <c r="J24" s="70"/>
      <c r="K24" s="30">
        <f t="shared" si="35"/>
        <v>0</v>
      </c>
      <c r="L24" s="69">
        <f t="shared" ref="L24:M24" si="41">SUM(F24,I24)</f>
        <v>0</v>
      </c>
      <c r="M24" s="70">
        <f t="shared" si="41"/>
        <v>0</v>
      </c>
      <c r="N24" s="30">
        <f t="shared" si="37"/>
        <v>0</v>
      </c>
      <c r="O24" s="31">
        <f t="shared" si="4"/>
        <v>0</v>
      </c>
      <c r="P24" s="31"/>
    </row>
    <row r="25" spans="1:24" ht="15.75" customHeight="1" x14ac:dyDescent="0.2">
      <c r="A25" s="27"/>
      <c r="B25" s="10">
        <v>16</v>
      </c>
      <c r="C25" s="11" t="s">
        <v>17</v>
      </c>
      <c r="D25" s="38">
        <f t="shared" ref="D25:E25" si="42">D24</f>
        <v>45362</v>
      </c>
      <c r="E25" s="38">
        <f t="shared" si="42"/>
        <v>40826</v>
      </c>
      <c r="F25" s="39">
        <f t="shared" ref="F25:N25" si="43">SUM(F22:F24)</f>
        <v>3598</v>
      </c>
      <c r="G25" s="40">
        <f t="shared" si="43"/>
        <v>4943</v>
      </c>
      <c r="H25" s="41">
        <f t="shared" si="43"/>
        <v>8541</v>
      </c>
      <c r="I25" s="39">
        <f t="shared" si="43"/>
        <v>0</v>
      </c>
      <c r="J25" s="40">
        <f t="shared" si="43"/>
        <v>0</v>
      </c>
      <c r="K25" s="41">
        <f t="shared" si="43"/>
        <v>0</v>
      </c>
      <c r="L25" s="39">
        <f t="shared" si="43"/>
        <v>3598</v>
      </c>
      <c r="M25" s="40">
        <f t="shared" si="43"/>
        <v>4943</v>
      </c>
      <c r="N25" s="41">
        <f t="shared" si="43"/>
        <v>8541</v>
      </c>
      <c r="O25" s="42">
        <f t="shared" si="4"/>
        <v>20.920491843433105</v>
      </c>
      <c r="P25" s="31"/>
    </row>
    <row r="26" spans="1:24" ht="24.75" customHeight="1" x14ac:dyDescent="0.15">
      <c r="A26" s="43"/>
      <c r="B26" s="87" t="s">
        <v>1</v>
      </c>
      <c r="C26" s="88"/>
      <c r="D26" s="44">
        <f t="shared" ref="D26:E26" si="44">D25</f>
        <v>45362</v>
      </c>
      <c r="E26" s="44">
        <f t="shared" si="44"/>
        <v>40826</v>
      </c>
      <c r="F26" s="45">
        <f t="shared" ref="F26:N26" si="45">SUM(F25,F21,F17,F13)</f>
        <v>11542</v>
      </c>
      <c r="G26" s="46">
        <f t="shared" si="45"/>
        <v>20006</v>
      </c>
      <c r="H26" s="47">
        <f t="shared" si="45"/>
        <v>31548</v>
      </c>
      <c r="I26" s="45">
        <f t="shared" si="45"/>
        <v>0</v>
      </c>
      <c r="J26" s="46">
        <f t="shared" si="45"/>
        <v>0</v>
      </c>
      <c r="K26" s="47">
        <f t="shared" si="45"/>
        <v>0</v>
      </c>
      <c r="L26" s="45">
        <f t="shared" si="45"/>
        <v>11542</v>
      </c>
      <c r="M26" s="46">
        <f t="shared" si="45"/>
        <v>20006</v>
      </c>
      <c r="N26" s="47">
        <f t="shared" si="45"/>
        <v>31548</v>
      </c>
      <c r="O26" s="48">
        <f t="shared" si="4"/>
        <v>77.274285994219369</v>
      </c>
      <c r="P26" s="71"/>
      <c r="Q26" s="49"/>
      <c r="R26" s="49"/>
      <c r="S26" s="49"/>
      <c r="T26" s="49"/>
      <c r="U26" s="49"/>
      <c r="V26" s="49"/>
      <c r="W26" s="49"/>
      <c r="X26" s="49"/>
    </row>
    <row r="27" spans="1:24" ht="15.75" customHeight="1" x14ac:dyDescent="0.2">
      <c r="A27" s="50"/>
      <c r="B27" s="50"/>
      <c r="C27" s="51"/>
      <c r="D27" s="51"/>
      <c r="E27" s="51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</row>
    <row r="28" spans="1:24" ht="15.75" customHeight="1" x14ac:dyDescent="0.2">
      <c r="A28" s="50"/>
      <c r="B28" s="50"/>
      <c r="C28" s="51"/>
      <c r="D28" s="51"/>
      <c r="E28" s="51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</row>
    <row r="29" spans="1:24" ht="15.75" customHeight="1" x14ac:dyDescent="0.2">
      <c r="A29" s="51"/>
      <c r="B29" s="51"/>
      <c r="C29" s="51"/>
      <c r="D29" s="51"/>
      <c r="E29" s="51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</row>
    <row r="30" spans="1:24" ht="15.75" customHeight="1" x14ac:dyDescent="0.15">
      <c r="A30" s="53"/>
      <c r="B30" s="53"/>
    </row>
    <row r="31" spans="1:24" ht="15.75" customHeight="1" x14ac:dyDescent="0.15">
      <c r="A31" s="53"/>
      <c r="B31" s="53"/>
    </row>
    <row r="32" spans="1:24" ht="15.75" customHeight="1" x14ac:dyDescent="0.15">
      <c r="A32" s="53"/>
      <c r="B32" s="53"/>
    </row>
    <row r="33" spans="1:2" ht="15.75" customHeight="1" x14ac:dyDescent="0.15">
      <c r="A33" s="53"/>
      <c r="B33" s="53"/>
    </row>
    <row r="34" spans="1:2" ht="15.75" customHeight="1" x14ac:dyDescent="0.15">
      <c r="A34" s="53"/>
      <c r="B34" s="53"/>
    </row>
    <row r="35" spans="1:2" ht="15.75" customHeight="1" x14ac:dyDescent="0.15">
      <c r="A35" s="53"/>
      <c r="B35" s="53"/>
    </row>
    <row r="36" spans="1:2" ht="15.75" customHeight="1" x14ac:dyDescent="0.15">
      <c r="A36" s="53"/>
      <c r="B36" s="53"/>
    </row>
    <row r="37" spans="1:2" ht="15.75" customHeight="1" x14ac:dyDescent="0.15">
      <c r="A37" s="53"/>
      <c r="B37" s="53"/>
    </row>
    <row r="38" spans="1:2" ht="15.75" customHeight="1" x14ac:dyDescent="0.15">
      <c r="A38" s="53"/>
      <c r="B38" s="53"/>
    </row>
    <row r="39" spans="1:2" ht="15.75" customHeight="1" x14ac:dyDescent="0.15">
      <c r="A39" s="53"/>
      <c r="B39" s="53"/>
    </row>
    <row r="40" spans="1:2" ht="15.75" customHeight="1" x14ac:dyDescent="0.15">
      <c r="A40" s="53"/>
      <c r="B40" s="53"/>
    </row>
    <row r="41" spans="1:2" ht="15.75" customHeight="1" x14ac:dyDescent="0.15">
      <c r="A41" s="53"/>
      <c r="B41" s="53"/>
    </row>
    <row r="42" spans="1:2" ht="15.75" customHeight="1" x14ac:dyDescent="0.15">
      <c r="A42" s="53"/>
      <c r="B42" s="53"/>
    </row>
    <row r="43" spans="1:2" ht="15.75" customHeight="1" x14ac:dyDescent="0.15">
      <c r="A43" s="53"/>
      <c r="B43" s="53"/>
    </row>
    <row r="44" spans="1:2" ht="15.75" customHeight="1" x14ac:dyDescent="0.15">
      <c r="A44" s="53"/>
      <c r="B44" s="53"/>
    </row>
    <row r="45" spans="1:2" ht="15.75" customHeight="1" x14ac:dyDescent="0.15">
      <c r="A45" s="53"/>
      <c r="B45" s="53"/>
    </row>
    <row r="46" spans="1:2" ht="15.75" customHeight="1" x14ac:dyDescent="0.15">
      <c r="A46" s="53"/>
      <c r="B46" s="53"/>
    </row>
    <row r="47" spans="1:2" ht="15.75" customHeight="1" x14ac:dyDescent="0.15">
      <c r="A47" s="53"/>
      <c r="B47" s="53"/>
    </row>
    <row r="48" spans="1:2" ht="15.75" customHeight="1" x14ac:dyDescent="0.15">
      <c r="A48" s="53"/>
      <c r="B48" s="53"/>
    </row>
    <row r="49" spans="1:2" ht="15.75" customHeight="1" x14ac:dyDescent="0.15">
      <c r="A49" s="53"/>
      <c r="B49" s="53"/>
    </row>
    <row r="50" spans="1:2" ht="15.75" customHeight="1" x14ac:dyDescent="0.15">
      <c r="A50" s="53"/>
      <c r="B50" s="53"/>
    </row>
    <row r="51" spans="1:2" ht="15.75" customHeight="1" x14ac:dyDescent="0.15">
      <c r="A51" s="53"/>
      <c r="B51" s="53"/>
    </row>
    <row r="52" spans="1:2" ht="15.75" customHeight="1" x14ac:dyDescent="0.15">
      <c r="A52" s="53"/>
      <c r="B52" s="53"/>
    </row>
    <row r="53" spans="1:2" ht="15.75" customHeight="1" x14ac:dyDescent="0.15">
      <c r="A53" s="53"/>
      <c r="B53" s="53"/>
    </row>
    <row r="54" spans="1:2" ht="15.75" customHeight="1" x14ac:dyDescent="0.15">
      <c r="A54" s="53"/>
      <c r="B54" s="53"/>
    </row>
    <row r="55" spans="1:2" ht="15.75" customHeight="1" x14ac:dyDescent="0.15">
      <c r="A55" s="53"/>
      <c r="B55" s="53"/>
    </row>
    <row r="56" spans="1:2" ht="15.75" customHeight="1" x14ac:dyDescent="0.15">
      <c r="A56" s="53"/>
      <c r="B56" s="53"/>
    </row>
    <row r="57" spans="1:2" ht="15.75" customHeight="1" x14ac:dyDescent="0.15">
      <c r="A57" s="53"/>
      <c r="B57" s="53"/>
    </row>
    <row r="58" spans="1:2" ht="15.75" customHeight="1" x14ac:dyDescent="0.15">
      <c r="A58" s="53"/>
      <c r="B58" s="53"/>
    </row>
    <row r="59" spans="1:2" ht="15.75" customHeight="1" x14ac:dyDescent="0.15">
      <c r="A59" s="53"/>
      <c r="B59" s="53"/>
    </row>
    <row r="60" spans="1:2" ht="15.75" customHeight="1" x14ac:dyDescent="0.15">
      <c r="A60" s="53"/>
      <c r="B60" s="53"/>
    </row>
    <row r="61" spans="1:2" ht="15.75" customHeight="1" x14ac:dyDescent="0.15">
      <c r="A61" s="53"/>
      <c r="B61" s="53"/>
    </row>
    <row r="62" spans="1:2" ht="15.75" customHeight="1" x14ac:dyDescent="0.15">
      <c r="A62" s="53"/>
      <c r="B62" s="53"/>
    </row>
    <row r="63" spans="1:2" ht="15.75" customHeight="1" x14ac:dyDescent="0.15">
      <c r="A63" s="53"/>
      <c r="B63" s="53"/>
    </row>
    <row r="64" spans="1:2" ht="15.75" customHeight="1" x14ac:dyDescent="0.15">
      <c r="A64" s="53"/>
      <c r="B64" s="53"/>
    </row>
    <row r="65" spans="1:2" ht="15.75" customHeight="1" x14ac:dyDescent="0.15">
      <c r="A65" s="53"/>
      <c r="B65" s="53"/>
    </row>
    <row r="66" spans="1:2" ht="15.75" customHeight="1" x14ac:dyDescent="0.15">
      <c r="A66" s="53"/>
      <c r="B66" s="53"/>
    </row>
    <row r="67" spans="1:2" ht="15.75" customHeight="1" x14ac:dyDescent="0.15">
      <c r="A67" s="53"/>
      <c r="B67" s="53"/>
    </row>
    <row r="68" spans="1:2" ht="15.75" customHeight="1" x14ac:dyDescent="0.15">
      <c r="A68" s="53"/>
      <c r="B68" s="53"/>
    </row>
    <row r="69" spans="1:2" ht="15.75" customHeight="1" x14ac:dyDescent="0.15">
      <c r="A69" s="53"/>
      <c r="B69" s="53"/>
    </row>
    <row r="70" spans="1:2" ht="15.75" customHeight="1" x14ac:dyDescent="0.15">
      <c r="A70" s="53"/>
      <c r="B70" s="53"/>
    </row>
    <row r="71" spans="1:2" ht="15.75" customHeight="1" x14ac:dyDescent="0.15">
      <c r="A71" s="53"/>
      <c r="B71" s="53"/>
    </row>
    <row r="72" spans="1:2" ht="15.75" customHeight="1" x14ac:dyDescent="0.15">
      <c r="A72" s="53"/>
      <c r="B72" s="53"/>
    </row>
    <row r="73" spans="1:2" ht="15.75" customHeight="1" x14ac:dyDescent="0.15">
      <c r="A73" s="53"/>
      <c r="B73" s="53"/>
    </row>
    <row r="74" spans="1:2" ht="15.75" customHeight="1" x14ac:dyDescent="0.15">
      <c r="A74" s="53"/>
      <c r="B74" s="53"/>
    </row>
    <row r="75" spans="1:2" ht="15.75" customHeight="1" x14ac:dyDescent="0.15">
      <c r="A75" s="53"/>
      <c r="B75" s="53"/>
    </row>
    <row r="76" spans="1:2" ht="15.75" customHeight="1" x14ac:dyDescent="0.15">
      <c r="A76" s="53"/>
      <c r="B76" s="53"/>
    </row>
    <row r="77" spans="1:2" ht="15.75" customHeight="1" x14ac:dyDescent="0.15">
      <c r="A77" s="53"/>
      <c r="B77" s="53"/>
    </row>
    <row r="78" spans="1:2" ht="15.75" customHeight="1" x14ac:dyDescent="0.15">
      <c r="A78" s="53"/>
      <c r="B78" s="53"/>
    </row>
    <row r="79" spans="1:2" ht="15.75" customHeight="1" x14ac:dyDescent="0.15">
      <c r="A79" s="53"/>
      <c r="B79" s="53"/>
    </row>
    <row r="80" spans="1:2" ht="15.75" customHeight="1" x14ac:dyDescent="0.15">
      <c r="A80" s="53"/>
      <c r="B80" s="53"/>
    </row>
    <row r="81" spans="1:2" ht="15.75" customHeight="1" x14ac:dyDescent="0.15">
      <c r="A81" s="53"/>
      <c r="B81" s="53"/>
    </row>
    <row r="82" spans="1:2" ht="15.75" customHeight="1" x14ac:dyDescent="0.15">
      <c r="A82" s="53"/>
      <c r="B82" s="53"/>
    </row>
    <row r="83" spans="1:2" ht="15.75" customHeight="1" x14ac:dyDescent="0.15">
      <c r="A83" s="53"/>
      <c r="B83" s="53"/>
    </row>
    <row r="84" spans="1:2" ht="15.75" customHeight="1" x14ac:dyDescent="0.15">
      <c r="A84" s="53"/>
      <c r="B84" s="53"/>
    </row>
    <row r="85" spans="1:2" ht="15.75" customHeight="1" x14ac:dyDescent="0.15">
      <c r="A85" s="53"/>
      <c r="B85" s="53"/>
    </row>
    <row r="86" spans="1:2" ht="15.75" customHeight="1" x14ac:dyDescent="0.15">
      <c r="A86" s="53"/>
      <c r="B86" s="53"/>
    </row>
    <row r="87" spans="1:2" ht="15.75" customHeight="1" x14ac:dyDescent="0.15">
      <c r="A87" s="53"/>
      <c r="B87" s="53"/>
    </row>
    <row r="88" spans="1:2" ht="15.75" customHeight="1" x14ac:dyDescent="0.15">
      <c r="A88" s="53"/>
      <c r="B88" s="53"/>
    </row>
    <row r="89" spans="1:2" ht="15.75" customHeight="1" x14ac:dyDescent="0.15">
      <c r="A89" s="53"/>
      <c r="B89" s="53"/>
    </row>
    <row r="90" spans="1:2" ht="15.75" customHeight="1" x14ac:dyDescent="0.15">
      <c r="A90" s="53"/>
      <c r="B90" s="53"/>
    </row>
    <row r="91" spans="1:2" ht="15.75" customHeight="1" x14ac:dyDescent="0.15">
      <c r="A91" s="53"/>
      <c r="B91" s="53"/>
    </row>
    <row r="92" spans="1:2" ht="15.75" customHeight="1" x14ac:dyDescent="0.15">
      <c r="A92" s="53"/>
      <c r="B92" s="53"/>
    </row>
    <row r="93" spans="1:2" ht="15.75" customHeight="1" x14ac:dyDescent="0.15">
      <c r="A93" s="53"/>
      <c r="B93" s="53"/>
    </row>
    <row r="94" spans="1:2" ht="15.75" customHeight="1" x14ac:dyDescent="0.15">
      <c r="A94" s="53"/>
      <c r="B94" s="53"/>
    </row>
    <row r="95" spans="1:2" ht="15.75" customHeight="1" x14ac:dyDescent="0.15">
      <c r="A95" s="53"/>
      <c r="B95" s="53"/>
    </row>
    <row r="96" spans="1:2" ht="15.75" customHeight="1" x14ac:dyDescent="0.15">
      <c r="A96" s="53"/>
      <c r="B96" s="53"/>
    </row>
    <row r="97" spans="1:2" ht="15.75" customHeight="1" x14ac:dyDescent="0.15">
      <c r="A97" s="53"/>
      <c r="B97" s="53"/>
    </row>
    <row r="98" spans="1:2" ht="15.75" customHeight="1" x14ac:dyDescent="0.15">
      <c r="A98" s="53"/>
      <c r="B98" s="53"/>
    </row>
    <row r="99" spans="1:2" ht="15.75" customHeight="1" x14ac:dyDescent="0.15">
      <c r="A99" s="53"/>
      <c r="B99" s="53"/>
    </row>
    <row r="100" spans="1:2" ht="15.75" customHeight="1" x14ac:dyDescent="0.15">
      <c r="A100" s="53"/>
      <c r="B100" s="53"/>
    </row>
    <row r="101" spans="1:2" ht="15.75" customHeight="1" x14ac:dyDescent="0.15">
      <c r="A101" s="53"/>
      <c r="B101" s="53"/>
    </row>
    <row r="102" spans="1:2" ht="15.75" customHeight="1" x14ac:dyDescent="0.15">
      <c r="A102" s="53"/>
      <c r="B102" s="53"/>
    </row>
    <row r="103" spans="1:2" ht="15.75" customHeight="1" x14ac:dyDescent="0.15">
      <c r="A103" s="53"/>
      <c r="B103" s="53"/>
    </row>
    <row r="104" spans="1:2" ht="15.75" customHeight="1" x14ac:dyDescent="0.15">
      <c r="A104" s="53"/>
      <c r="B104" s="53"/>
    </row>
    <row r="105" spans="1:2" ht="15.75" customHeight="1" x14ac:dyDescent="0.15">
      <c r="A105" s="53"/>
      <c r="B105" s="53"/>
    </row>
    <row r="106" spans="1:2" ht="15.75" customHeight="1" x14ac:dyDescent="0.15">
      <c r="A106" s="53"/>
      <c r="B106" s="53"/>
    </row>
    <row r="107" spans="1:2" ht="15.75" customHeight="1" x14ac:dyDescent="0.15">
      <c r="A107" s="53"/>
      <c r="B107" s="53"/>
    </row>
    <row r="108" spans="1:2" ht="15.75" customHeight="1" x14ac:dyDescent="0.15">
      <c r="A108" s="53"/>
      <c r="B108" s="53"/>
    </row>
    <row r="109" spans="1:2" ht="15.75" customHeight="1" x14ac:dyDescent="0.15">
      <c r="A109" s="53"/>
      <c r="B109" s="53"/>
    </row>
    <row r="110" spans="1:2" ht="15.75" customHeight="1" x14ac:dyDescent="0.15">
      <c r="A110" s="53"/>
      <c r="B110" s="53"/>
    </row>
    <row r="111" spans="1:2" ht="15.75" customHeight="1" x14ac:dyDescent="0.15">
      <c r="A111" s="53"/>
      <c r="B111" s="53"/>
    </row>
    <row r="112" spans="1:2" ht="15.75" customHeight="1" x14ac:dyDescent="0.15">
      <c r="A112" s="53"/>
      <c r="B112" s="53"/>
    </row>
    <row r="113" spans="1:2" ht="15.75" customHeight="1" x14ac:dyDescent="0.15">
      <c r="A113" s="53"/>
      <c r="B113" s="53"/>
    </row>
    <row r="114" spans="1:2" ht="15.75" customHeight="1" x14ac:dyDescent="0.15">
      <c r="A114" s="53"/>
      <c r="B114" s="53"/>
    </row>
    <row r="115" spans="1:2" ht="15.75" customHeight="1" x14ac:dyDescent="0.15">
      <c r="A115" s="53"/>
      <c r="B115" s="53"/>
    </row>
    <row r="116" spans="1:2" ht="15.75" customHeight="1" x14ac:dyDescent="0.15">
      <c r="A116" s="53"/>
      <c r="B116" s="53"/>
    </row>
    <row r="117" spans="1:2" ht="15.75" customHeight="1" x14ac:dyDescent="0.15">
      <c r="A117" s="53"/>
      <c r="B117" s="53"/>
    </row>
    <row r="118" spans="1:2" ht="15.75" customHeight="1" x14ac:dyDescent="0.15">
      <c r="A118" s="53"/>
      <c r="B118" s="53"/>
    </row>
    <row r="119" spans="1:2" ht="15.75" customHeight="1" x14ac:dyDescent="0.15">
      <c r="A119" s="53"/>
      <c r="B119" s="53"/>
    </row>
    <row r="120" spans="1:2" ht="15.75" customHeight="1" x14ac:dyDescent="0.15">
      <c r="A120" s="53"/>
      <c r="B120" s="53"/>
    </row>
    <row r="121" spans="1:2" ht="15.75" customHeight="1" x14ac:dyDescent="0.15">
      <c r="A121" s="53"/>
      <c r="B121" s="53"/>
    </row>
    <row r="122" spans="1:2" ht="15.75" customHeight="1" x14ac:dyDescent="0.15">
      <c r="A122" s="53"/>
      <c r="B122" s="53"/>
    </row>
    <row r="123" spans="1:2" ht="15.75" customHeight="1" x14ac:dyDescent="0.15">
      <c r="A123" s="53"/>
      <c r="B123" s="53"/>
    </row>
    <row r="124" spans="1:2" ht="15.75" customHeight="1" x14ac:dyDescent="0.15">
      <c r="A124" s="53"/>
      <c r="B124" s="53"/>
    </row>
    <row r="125" spans="1:2" ht="15.75" customHeight="1" x14ac:dyDescent="0.15">
      <c r="A125" s="53"/>
      <c r="B125" s="53"/>
    </row>
    <row r="126" spans="1:2" ht="15.75" customHeight="1" x14ac:dyDescent="0.15">
      <c r="A126" s="53"/>
      <c r="B126" s="53"/>
    </row>
    <row r="127" spans="1:2" ht="15.75" customHeight="1" x14ac:dyDescent="0.15">
      <c r="A127" s="53"/>
      <c r="B127" s="53"/>
    </row>
    <row r="128" spans="1:2" ht="15.75" customHeight="1" x14ac:dyDescent="0.15">
      <c r="A128" s="53"/>
      <c r="B128" s="53"/>
    </row>
    <row r="129" spans="1:2" ht="15.75" customHeight="1" x14ac:dyDescent="0.15">
      <c r="A129" s="53"/>
      <c r="B129" s="53"/>
    </row>
    <row r="130" spans="1:2" ht="15.75" customHeight="1" x14ac:dyDescent="0.15">
      <c r="A130" s="53"/>
      <c r="B130" s="53"/>
    </row>
    <row r="131" spans="1:2" ht="15.75" customHeight="1" x14ac:dyDescent="0.15">
      <c r="A131" s="53"/>
      <c r="B131" s="53"/>
    </row>
    <row r="132" spans="1:2" ht="15.75" customHeight="1" x14ac:dyDescent="0.15">
      <c r="A132" s="53"/>
      <c r="B132" s="53"/>
    </row>
    <row r="133" spans="1:2" ht="15.75" customHeight="1" x14ac:dyDescent="0.15">
      <c r="A133" s="53"/>
      <c r="B133" s="53"/>
    </row>
    <row r="134" spans="1:2" ht="15.75" customHeight="1" x14ac:dyDescent="0.15">
      <c r="A134" s="53"/>
      <c r="B134" s="53"/>
    </row>
    <row r="135" spans="1:2" ht="15.75" customHeight="1" x14ac:dyDescent="0.15">
      <c r="A135" s="53"/>
      <c r="B135" s="53"/>
    </row>
    <row r="136" spans="1:2" ht="15.75" customHeight="1" x14ac:dyDescent="0.15">
      <c r="A136" s="53"/>
      <c r="B136" s="53"/>
    </row>
    <row r="137" spans="1:2" ht="15.75" customHeight="1" x14ac:dyDescent="0.15">
      <c r="A137" s="53"/>
      <c r="B137" s="53"/>
    </row>
    <row r="138" spans="1:2" ht="15.75" customHeight="1" x14ac:dyDescent="0.15">
      <c r="A138" s="53"/>
      <c r="B138" s="53"/>
    </row>
    <row r="139" spans="1:2" ht="15.75" customHeight="1" x14ac:dyDescent="0.15">
      <c r="A139" s="53"/>
      <c r="B139" s="53"/>
    </row>
    <row r="140" spans="1:2" ht="15.75" customHeight="1" x14ac:dyDescent="0.15">
      <c r="A140" s="53"/>
      <c r="B140" s="53"/>
    </row>
    <row r="141" spans="1:2" ht="15.75" customHeight="1" x14ac:dyDescent="0.15">
      <c r="A141" s="53"/>
      <c r="B141" s="53"/>
    </row>
    <row r="142" spans="1:2" ht="15.75" customHeight="1" x14ac:dyDescent="0.15">
      <c r="A142" s="53"/>
      <c r="B142" s="53"/>
    </row>
    <row r="143" spans="1:2" ht="15.75" customHeight="1" x14ac:dyDescent="0.15">
      <c r="A143" s="53"/>
      <c r="B143" s="53"/>
    </row>
    <row r="144" spans="1:2" ht="15.75" customHeight="1" x14ac:dyDescent="0.15">
      <c r="A144" s="53"/>
      <c r="B144" s="53"/>
    </row>
    <row r="145" spans="1:2" ht="15.75" customHeight="1" x14ac:dyDescent="0.15">
      <c r="A145" s="53"/>
      <c r="B145" s="53"/>
    </row>
    <row r="146" spans="1:2" ht="15.75" customHeight="1" x14ac:dyDescent="0.15">
      <c r="A146" s="53"/>
      <c r="B146" s="53"/>
    </row>
    <row r="147" spans="1:2" ht="15.75" customHeight="1" x14ac:dyDescent="0.15">
      <c r="A147" s="53"/>
      <c r="B147" s="53"/>
    </row>
    <row r="148" spans="1:2" ht="15.75" customHeight="1" x14ac:dyDescent="0.15">
      <c r="A148" s="53"/>
      <c r="B148" s="53"/>
    </row>
    <row r="149" spans="1:2" ht="15.75" customHeight="1" x14ac:dyDescent="0.15">
      <c r="A149" s="53"/>
      <c r="B149" s="53"/>
    </row>
    <row r="150" spans="1:2" ht="15.75" customHeight="1" x14ac:dyDescent="0.15">
      <c r="A150" s="53"/>
      <c r="B150" s="53"/>
    </row>
    <row r="151" spans="1:2" ht="15.75" customHeight="1" x14ac:dyDescent="0.15">
      <c r="A151" s="53"/>
      <c r="B151" s="53"/>
    </row>
    <row r="152" spans="1:2" ht="15.75" customHeight="1" x14ac:dyDescent="0.15">
      <c r="A152" s="53"/>
      <c r="B152" s="53"/>
    </row>
    <row r="153" spans="1:2" ht="15.75" customHeight="1" x14ac:dyDescent="0.15">
      <c r="A153" s="53"/>
      <c r="B153" s="53"/>
    </row>
    <row r="154" spans="1:2" ht="15.75" customHeight="1" x14ac:dyDescent="0.15">
      <c r="A154" s="53"/>
      <c r="B154" s="53"/>
    </row>
    <row r="155" spans="1:2" ht="15.75" customHeight="1" x14ac:dyDescent="0.15">
      <c r="A155" s="53"/>
      <c r="B155" s="53"/>
    </row>
    <row r="156" spans="1:2" ht="15.75" customHeight="1" x14ac:dyDescent="0.15">
      <c r="A156" s="53"/>
      <c r="B156" s="53"/>
    </row>
    <row r="157" spans="1:2" ht="15.75" customHeight="1" x14ac:dyDescent="0.15">
      <c r="A157" s="53"/>
      <c r="B157" s="53"/>
    </row>
    <row r="158" spans="1:2" ht="15.75" customHeight="1" x14ac:dyDescent="0.15">
      <c r="A158" s="53"/>
      <c r="B158" s="53"/>
    </row>
    <row r="159" spans="1:2" ht="15.75" customHeight="1" x14ac:dyDescent="0.15">
      <c r="A159" s="53"/>
      <c r="B159" s="53"/>
    </row>
    <row r="160" spans="1:2" ht="15.75" customHeight="1" x14ac:dyDescent="0.15">
      <c r="A160" s="53"/>
      <c r="B160" s="53"/>
    </row>
    <row r="161" spans="1:2" ht="15.75" customHeight="1" x14ac:dyDescent="0.15">
      <c r="A161" s="53"/>
      <c r="B161" s="53"/>
    </row>
    <row r="162" spans="1:2" ht="15.75" customHeight="1" x14ac:dyDescent="0.15">
      <c r="A162" s="53"/>
      <c r="B162" s="53"/>
    </row>
    <row r="163" spans="1:2" ht="15.75" customHeight="1" x14ac:dyDescent="0.15">
      <c r="A163" s="53"/>
      <c r="B163" s="53"/>
    </row>
    <row r="164" spans="1:2" ht="15.75" customHeight="1" x14ac:dyDescent="0.15">
      <c r="A164" s="53"/>
      <c r="B164" s="53"/>
    </row>
    <row r="165" spans="1:2" ht="15.75" customHeight="1" x14ac:dyDescent="0.15">
      <c r="A165" s="53"/>
      <c r="B165" s="53"/>
    </row>
    <row r="166" spans="1:2" ht="15.75" customHeight="1" x14ac:dyDescent="0.15">
      <c r="A166" s="53"/>
      <c r="B166" s="53"/>
    </row>
    <row r="167" spans="1:2" ht="15.75" customHeight="1" x14ac:dyDescent="0.15">
      <c r="A167" s="53"/>
      <c r="B167" s="53"/>
    </row>
    <row r="168" spans="1:2" ht="15.75" customHeight="1" x14ac:dyDescent="0.15">
      <c r="A168" s="53"/>
      <c r="B168" s="53"/>
    </row>
    <row r="169" spans="1:2" ht="15.75" customHeight="1" x14ac:dyDescent="0.15">
      <c r="A169" s="53"/>
      <c r="B169" s="53"/>
    </row>
    <row r="170" spans="1:2" ht="15.75" customHeight="1" x14ac:dyDescent="0.15">
      <c r="A170" s="53"/>
      <c r="B170" s="53"/>
    </row>
    <row r="171" spans="1:2" ht="15.75" customHeight="1" x14ac:dyDescent="0.15">
      <c r="A171" s="53"/>
      <c r="B171" s="53"/>
    </row>
    <row r="172" spans="1:2" ht="15.75" customHeight="1" x14ac:dyDescent="0.15">
      <c r="A172" s="53"/>
      <c r="B172" s="53"/>
    </row>
    <row r="173" spans="1:2" ht="15.75" customHeight="1" x14ac:dyDescent="0.15">
      <c r="A173" s="53"/>
      <c r="B173" s="53"/>
    </row>
    <row r="174" spans="1:2" ht="15.75" customHeight="1" x14ac:dyDescent="0.15">
      <c r="A174" s="53"/>
      <c r="B174" s="53"/>
    </row>
    <row r="175" spans="1:2" ht="15.75" customHeight="1" x14ac:dyDescent="0.15">
      <c r="A175" s="53"/>
      <c r="B175" s="53"/>
    </row>
    <row r="176" spans="1:2" ht="15.75" customHeight="1" x14ac:dyDescent="0.15">
      <c r="A176" s="53"/>
      <c r="B176" s="53"/>
    </row>
    <row r="177" spans="1:2" ht="15.75" customHeight="1" x14ac:dyDescent="0.15">
      <c r="A177" s="53"/>
      <c r="B177" s="53"/>
    </row>
    <row r="178" spans="1:2" ht="15.75" customHeight="1" x14ac:dyDescent="0.15">
      <c r="A178" s="53"/>
      <c r="B178" s="53"/>
    </row>
    <row r="179" spans="1:2" ht="15.75" customHeight="1" x14ac:dyDescent="0.15">
      <c r="A179" s="53"/>
      <c r="B179" s="53"/>
    </row>
    <row r="180" spans="1:2" ht="15.75" customHeight="1" x14ac:dyDescent="0.15">
      <c r="A180" s="53"/>
      <c r="B180" s="53"/>
    </row>
    <row r="181" spans="1:2" ht="15.75" customHeight="1" x14ac:dyDescent="0.15">
      <c r="A181" s="53"/>
      <c r="B181" s="53"/>
    </row>
    <row r="182" spans="1:2" ht="15.75" customHeight="1" x14ac:dyDescent="0.15">
      <c r="A182" s="53"/>
      <c r="B182" s="53"/>
    </row>
    <row r="183" spans="1:2" ht="15.75" customHeight="1" x14ac:dyDescent="0.15">
      <c r="A183" s="53"/>
      <c r="B183" s="53"/>
    </row>
    <row r="184" spans="1:2" ht="15.75" customHeight="1" x14ac:dyDescent="0.15">
      <c r="A184" s="53"/>
      <c r="B184" s="53"/>
    </row>
    <row r="185" spans="1:2" ht="15.75" customHeight="1" x14ac:dyDescent="0.15">
      <c r="A185" s="53"/>
      <c r="B185" s="53"/>
    </row>
    <row r="186" spans="1:2" ht="15.75" customHeight="1" x14ac:dyDescent="0.15">
      <c r="A186" s="53"/>
      <c r="B186" s="53"/>
    </row>
    <row r="187" spans="1:2" ht="15.75" customHeight="1" x14ac:dyDescent="0.15">
      <c r="A187" s="53"/>
      <c r="B187" s="53"/>
    </row>
    <row r="188" spans="1:2" ht="15.75" customHeight="1" x14ac:dyDescent="0.15">
      <c r="A188" s="53"/>
      <c r="B188" s="53"/>
    </row>
    <row r="189" spans="1:2" ht="15.75" customHeight="1" x14ac:dyDescent="0.15">
      <c r="A189" s="53"/>
      <c r="B189" s="53"/>
    </row>
    <row r="190" spans="1:2" ht="15.75" customHeight="1" x14ac:dyDescent="0.15">
      <c r="A190" s="53"/>
      <c r="B190" s="53"/>
    </row>
    <row r="191" spans="1:2" ht="15.75" customHeight="1" x14ac:dyDescent="0.15">
      <c r="A191" s="53"/>
      <c r="B191" s="53"/>
    </row>
    <row r="192" spans="1:2" ht="15.75" customHeight="1" x14ac:dyDescent="0.15">
      <c r="A192" s="53"/>
      <c r="B192" s="53"/>
    </row>
    <row r="193" spans="1:2" ht="15.75" customHeight="1" x14ac:dyDescent="0.15">
      <c r="A193" s="53"/>
      <c r="B193" s="53"/>
    </row>
    <row r="194" spans="1:2" ht="15.75" customHeight="1" x14ac:dyDescent="0.15">
      <c r="A194" s="53"/>
      <c r="B194" s="53"/>
    </row>
    <row r="195" spans="1:2" ht="15.75" customHeight="1" x14ac:dyDescent="0.15">
      <c r="A195" s="53"/>
      <c r="B195" s="53"/>
    </row>
    <row r="196" spans="1:2" ht="15.75" customHeight="1" x14ac:dyDescent="0.15">
      <c r="A196" s="53"/>
      <c r="B196" s="53"/>
    </row>
    <row r="197" spans="1:2" ht="15.75" customHeight="1" x14ac:dyDescent="0.15">
      <c r="A197" s="53"/>
      <c r="B197" s="53"/>
    </row>
    <row r="198" spans="1:2" ht="15.75" customHeight="1" x14ac:dyDescent="0.15">
      <c r="A198" s="53"/>
      <c r="B198" s="53"/>
    </row>
    <row r="199" spans="1:2" ht="15.75" customHeight="1" x14ac:dyDescent="0.15">
      <c r="A199" s="53"/>
      <c r="B199" s="53"/>
    </row>
    <row r="200" spans="1:2" ht="15.75" customHeight="1" x14ac:dyDescent="0.15">
      <c r="A200" s="53"/>
      <c r="B200" s="53"/>
    </row>
    <row r="201" spans="1:2" ht="15.75" customHeight="1" x14ac:dyDescent="0.15">
      <c r="A201" s="53"/>
      <c r="B201" s="53"/>
    </row>
    <row r="202" spans="1:2" ht="15.75" customHeight="1" x14ac:dyDescent="0.15">
      <c r="A202" s="53"/>
      <c r="B202" s="53"/>
    </row>
    <row r="203" spans="1:2" ht="15.75" customHeight="1" x14ac:dyDescent="0.15">
      <c r="A203" s="53"/>
      <c r="B203" s="53"/>
    </row>
    <row r="204" spans="1:2" ht="15.75" customHeight="1" x14ac:dyDescent="0.15">
      <c r="A204" s="53"/>
      <c r="B204" s="53"/>
    </row>
    <row r="205" spans="1:2" ht="15.75" customHeight="1" x14ac:dyDescent="0.15">
      <c r="A205" s="53"/>
      <c r="B205" s="53"/>
    </row>
    <row r="206" spans="1:2" ht="15.75" customHeight="1" x14ac:dyDescent="0.15">
      <c r="A206" s="53"/>
      <c r="B206" s="53"/>
    </row>
    <row r="207" spans="1:2" ht="15.75" customHeight="1" x14ac:dyDescent="0.15">
      <c r="A207" s="53"/>
      <c r="B207" s="53"/>
    </row>
    <row r="208" spans="1:2" ht="15.75" customHeight="1" x14ac:dyDescent="0.15">
      <c r="A208" s="53"/>
      <c r="B208" s="53"/>
    </row>
    <row r="209" spans="1:2" ht="15.75" customHeight="1" x14ac:dyDescent="0.15">
      <c r="A209" s="53"/>
      <c r="B209" s="53"/>
    </row>
    <row r="210" spans="1:2" ht="15.75" customHeight="1" x14ac:dyDescent="0.15">
      <c r="A210" s="53"/>
      <c r="B210" s="53"/>
    </row>
    <row r="211" spans="1:2" ht="15.75" customHeight="1" x14ac:dyDescent="0.15">
      <c r="A211" s="53"/>
      <c r="B211" s="53"/>
    </row>
    <row r="212" spans="1:2" ht="15.75" customHeight="1" x14ac:dyDescent="0.15">
      <c r="A212" s="53"/>
      <c r="B212" s="53"/>
    </row>
    <row r="213" spans="1:2" ht="15.75" customHeight="1" x14ac:dyDescent="0.15">
      <c r="A213" s="53"/>
      <c r="B213" s="53"/>
    </row>
    <row r="214" spans="1:2" ht="15.75" customHeight="1" x14ac:dyDescent="0.15">
      <c r="A214" s="53"/>
      <c r="B214" s="53"/>
    </row>
    <row r="215" spans="1:2" ht="15.75" customHeight="1" x14ac:dyDescent="0.15">
      <c r="A215" s="53"/>
      <c r="B215" s="53"/>
    </row>
    <row r="216" spans="1:2" ht="15.75" customHeight="1" x14ac:dyDescent="0.15">
      <c r="A216" s="53"/>
      <c r="B216" s="53"/>
    </row>
    <row r="217" spans="1:2" ht="15.75" customHeight="1" x14ac:dyDescent="0.15">
      <c r="A217" s="53"/>
      <c r="B217" s="53"/>
    </row>
    <row r="218" spans="1:2" ht="15.75" customHeight="1" x14ac:dyDescent="0.15">
      <c r="A218" s="53"/>
      <c r="B218" s="53"/>
    </row>
    <row r="219" spans="1:2" ht="15.75" customHeight="1" x14ac:dyDescent="0.15">
      <c r="A219" s="53"/>
      <c r="B219" s="53"/>
    </row>
    <row r="220" spans="1:2" ht="15.75" customHeight="1" x14ac:dyDescent="0.15">
      <c r="A220" s="53"/>
      <c r="B220" s="53"/>
    </row>
    <row r="221" spans="1:2" ht="15.75" customHeight="1" x14ac:dyDescent="0.15">
      <c r="A221" s="53"/>
      <c r="B221" s="53"/>
    </row>
    <row r="222" spans="1:2" ht="15.75" customHeight="1" x14ac:dyDescent="0.15">
      <c r="A222" s="53"/>
      <c r="B222" s="53"/>
    </row>
    <row r="223" spans="1:2" ht="15.75" customHeight="1" x14ac:dyDescent="0.15">
      <c r="A223" s="53"/>
      <c r="B223" s="53"/>
    </row>
    <row r="224" spans="1:2" ht="15.75" customHeight="1" x14ac:dyDescent="0.15">
      <c r="A224" s="53"/>
      <c r="B224" s="53"/>
    </row>
    <row r="225" spans="1:2" ht="15.75" customHeight="1" x14ac:dyDescent="0.15">
      <c r="A225" s="53"/>
      <c r="B225" s="53"/>
    </row>
    <row r="226" spans="1:2" ht="15.75" customHeight="1" x14ac:dyDescent="0.15">
      <c r="A226" s="53"/>
      <c r="B226" s="53"/>
    </row>
    <row r="227" spans="1:2" ht="15.75" customHeight="1" x14ac:dyDescent="0.15"/>
    <row r="228" spans="1:2" ht="15.75" customHeight="1" x14ac:dyDescent="0.15"/>
    <row r="229" spans="1:2" ht="15.75" customHeight="1" x14ac:dyDescent="0.15"/>
    <row r="230" spans="1:2" ht="15.75" customHeight="1" x14ac:dyDescent="0.15"/>
    <row r="231" spans="1:2" ht="15.75" customHeight="1" x14ac:dyDescent="0.15"/>
    <row r="232" spans="1:2" ht="15.75" customHeight="1" x14ac:dyDescent="0.15"/>
    <row r="233" spans="1:2" ht="15.75" customHeight="1" x14ac:dyDescent="0.15"/>
    <row r="234" spans="1:2" ht="15.75" customHeight="1" x14ac:dyDescent="0.15"/>
    <row r="235" spans="1:2" ht="15.75" customHeight="1" x14ac:dyDescent="0.15"/>
    <row r="236" spans="1:2" ht="15.75" customHeight="1" x14ac:dyDescent="0.15"/>
    <row r="237" spans="1:2" ht="15.75" customHeight="1" x14ac:dyDescent="0.15"/>
    <row r="238" spans="1:2" ht="15.75" customHeight="1" x14ac:dyDescent="0.15"/>
    <row r="239" spans="1:2" ht="15.75" customHeight="1" x14ac:dyDescent="0.15"/>
    <row r="240" spans="1:2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20">
    <mergeCell ref="L6:N6"/>
    <mergeCell ref="O6:O7"/>
    <mergeCell ref="P6:P7"/>
    <mergeCell ref="L8:N8"/>
    <mergeCell ref="O8:O9"/>
    <mergeCell ref="P8:P9"/>
    <mergeCell ref="I8:K8"/>
    <mergeCell ref="B26:C26"/>
    <mergeCell ref="B1:C4"/>
    <mergeCell ref="B6:B7"/>
    <mergeCell ref="C6:C7"/>
    <mergeCell ref="D6:D7"/>
    <mergeCell ref="E6:E7"/>
    <mergeCell ref="F6:H6"/>
    <mergeCell ref="I6:K6"/>
    <mergeCell ref="B8:B9"/>
    <mergeCell ref="C8:C9"/>
    <mergeCell ref="D8:D9"/>
    <mergeCell ref="E8:E9"/>
    <mergeCell ref="F8:H8"/>
  </mergeCells>
  <hyperlinks>
    <hyperlink ref="B1" location="HOME!A1" display="            Kembali ke Pilihan Program" xr:uid="{00000000-0004-0000-0700-000000000000}"/>
  </hyperlink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S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4.2890625" customWidth="1"/>
    <col min="2" max="2" width="28.41796875" customWidth="1"/>
    <col min="3" max="3" width="30.77734375" customWidth="1"/>
    <col min="4" max="4" width="27.8828125" customWidth="1"/>
    <col min="5" max="11" width="16.8359375" customWidth="1"/>
    <col min="12" max="18" width="11.15234375" customWidth="1"/>
    <col min="19" max="19" width="4.82421875" customWidth="1"/>
  </cols>
  <sheetData>
    <row r="1" spans="1:19" ht="21" x14ac:dyDescent="0.15">
      <c r="A1" s="89" t="s">
        <v>43</v>
      </c>
      <c r="B1" s="90"/>
      <c r="C1" s="73"/>
      <c r="D1" s="73"/>
      <c r="E1" s="73"/>
      <c r="F1" s="73"/>
      <c r="G1" s="73"/>
      <c r="H1" s="73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21" x14ac:dyDescent="0.15">
      <c r="A2" s="91"/>
      <c r="B2" s="92"/>
      <c r="C2" s="74" t="s">
        <v>18</v>
      </c>
      <c r="D2" s="73"/>
      <c r="E2" s="73"/>
      <c r="F2" s="73"/>
      <c r="G2" s="73"/>
      <c r="H2" s="73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21" x14ac:dyDescent="0.15">
      <c r="A3" s="93"/>
      <c r="B3" s="94"/>
      <c r="C3" s="74" t="s">
        <v>34</v>
      </c>
      <c r="D3" s="73"/>
      <c r="E3" s="73"/>
      <c r="F3" s="73"/>
      <c r="G3" s="73"/>
      <c r="H3" s="73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31.5" customHeight="1" x14ac:dyDescent="0.15">
      <c r="A4" s="110" t="s">
        <v>44</v>
      </c>
      <c r="B4" s="111"/>
      <c r="C4" s="73"/>
      <c r="D4" s="73"/>
      <c r="E4" s="73"/>
      <c r="F4" s="73"/>
      <c r="G4" s="73"/>
      <c r="H4" s="73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x14ac:dyDescent="0.15">
      <c r="A6" s="75"/>
      <c r="B6" s="112" t="s">
        <v>45</v>
      </c>
      <c r="C6" s="115" t="s">
        <v>35</v>
      </c>
      <c r="D6" s="116"/>
      <c r="E6" s="116"/>
      <c r="F6" s="116"/>
      <c r="G6" s="116"/>
      <c r="H6" s="116"/>
      <c r="I6" s="117"/>
      <c r="J6" s="75"/>
      <c r="K6" s="75"/>
      <c r="L6" s="75"/>
      <c r="M6" s="75"/>
      <c r="N6" s="75"/>
      <c r="O6" s="75"/>
      <c r="P6" s="75"/>
      <c r="Q6" s="75"/>
    </row>
    <row r="7" spans="1:19" ht="45" x14ac:dyDescent="0.2">
      <c r="A7" s="76"/>
      <c r="B7" s="113"/>
      <c r="C7" s="77" t="s">
        <v>36</v>
      </c>
      <c r="D7" s="77" t="s">
        <v>37</v>
      </c>
      <c r="E7" s="77" t="s">
        <v>38</v>
      </c>
      <c r="F7" s="77" t="s">
        <v>39</v>
      </c>
      <c r="G7" s="77" t="s">
        <v>40</v>
      </c>
      <c r="H7" s="77" t="s">
        <v>41</v>
      </c>
      <c r="I7" s="77" t="s">
        <v>42</v>
      </c>
      <c r="J7" s="76"/>
      <c r="K7" s="76"/>
      <c r="L7" s="76"/>
      <c r="M7" s="76"/>
      <c r="N7" s="76"/>
      <c r="O7" s="76"/>
      <c r="P7" s="76"/>
      <c r="Q7" s="76"/>
    </row>
    <row r="8" spans="1:19" x14ac:dyDescent="0.15">
      <c r="A8" s="75"/>
      <c r="B8" s="114"/>
      <c r="C8" s="78">
        <v>1</v>
      </c>
      <c r="D8" s="78">
        <v>2</v>
      </c>
      <c r="E8" s="78">
        <v>3</v>
      </c>
      <c r="F8" s="78">
        <v>4</v>
      </c>
      <c r="G8" s="78">
        <v>5</v>
      </c>
      <c r="H8" s="78">
        <v>6</v>
      </c>
      <c r="I8" s="78">
        <v>7</v>
      </c>
      <c r="J8" s="79"/>
      <c r="K8" s="79"/>
      <c r="L8" s="79"/>
      <c r="M8" s="79"/>
      <c r="N8" s="79"/>
      <c r="O8" s="79"/>
      <c r="P8" s="79"/>
      <c r="Q8" s="75"/>
    </row>
    <row r="9" spans="1:19" ht="14.25" x14ac:dyDescent="0.15">
      <c r="B9" s="80" t="e">
        <f>#REF!</f>
        <v>#REF!</v>
      </c>
      <c r="C9" s="72">
        <f ca="1">IFERROR(__xludf.DUMMYFUNCTION("IMPORTRANGE(""https://docs.google.com/spreadsheets/d/1P0UTisakTE5EAx-MYEjY2DmhSnLNqqRm6P3NrlYXL2I/edit#gid=1892753874"",""Rekap KTR!$E$6"")"),6)</f>
        <v>6</v>
      </c>
      <c r="D9" s="72">
        <f ca="1">IFERROR(__xludf.DUMMYFUNCTION("IMPORTRANGE(""https://docs.google.com/spreadsheets/d/1P0UTisakTE5EAx-MYEjY2DmhSnLNqqRm6P3NrlYXL2I/edit#gid=1892753874"",""Rekap KTR!$E$7"")"),26)</f>
        <v>26</v>
      </c>
      <c r="E9" s="72">
        <f ca="1">IFERROR(__xludf.DUMMYFUNCTION("IMPORTRANGE(""https://docs.google.com/spreadsheets/d/1P0UTisakTE5EAx-MYEjY2DmhSnLNqqRm6P3NrlYXL2I/edit#gid=1892753874"",""Rekap KTR!$E$8"")"),56)</f>
        <v>56</v>
      </c>
      <c r="F9" s="72">
        <f ca="1">IFERROR(__xludf.DUMMYFUNCTION("IMPORTRANGE(""https://docs.google.com/spreadsheets/d/1P0UTisakTE5EAx-MYEjY2DmhSnLNqqRm6P3NrlYXL2I/edit#gid=1892753874"",""Rekap KTR!$E$9"")"),8)</f>
        <v>8</v>
      </c>
      <c r="G9" s="72">
        <f ca="1">IFERROR(__xludf.DUMMYFUNCTION("IMPORTRANGE(""https://docs.google.com/spreadsheets/d/1P0UTisakTE5EAx-MYEjY2DmhSnLNqqRm6P3NrlYXL2I/edit#gid=1892753874"",""Rekap KTR!$E$10"")"),0)</f>
        <v>0</v>
      </c>
      <c r="H9" s="72">
        <f ca="1">IFERROR(__xludf.DUMMYFUNCTION("IMPORTRANGE(""https://docs.google.com/spreadsheets/d/1P0UTisakTE5EAx-MYEjY2DmhSnLNqqRm6P3NrlYXL2I/edit#gid=1892753874"",""Rekap KTR!$E$11"")"),8)</f>
        <v>8</v>
      </c>
      <c r="I9" s="72">
        <f ca="1">IFERROR(__xludf.DUMMYFUNCTION("IMPORTRANGE(""https://docs.google.com/spreadsheets/d/1P0UTisakTE5EAx-MYEjY2DmhSnLNqqRm6P3NrlYXL2I/edit#gid=1892753874"",""Rekap KTR!$E$12"")"),0)</f>
        <v>0</v>
      </c>
    </row>
    <row r="10" spans="1:19" ht="14.25" x14ac:dyDescent="0.15">
      <c r="B10" s="80" t="e">
        <f>#REF!</f>
        <v>#REF!</v>
      </c>
      <c r="C10" s="72">
        <f ca="1">IFERROR(__xludf.DUMMYFUNCTION("IMPORTRANGE(""https://docs.google.com/spreadsheets/d/1jB-UnyPBzGq1HOZkIVtft_Wo28OEKcZNsVgS5r_boTE/edit#gid=1522333227"",""Rekap KTR!$E$6"")"),12)</f>
        <v>12</v>
      </c>
      <c r="D10" s="72">
        <f ca="1">IFERROR(__xludf.DUMMYFUNCTION("IMPORTRANGE(""https://docs.google.com/spreadsheets/d/1jB-UnyPBzGq1HOZkIVtft_Wo28OEKcZNsVgS5r_boTE/edit#gid=1522333227"",""Rekap KTR!$E$7"")"),53)</f>
        <v>53</v>
      </c>
      <c r="E10" s="72">
        <f ca="1">IFERROR(__xludf.DUMMYFUNCTION("IMPORTRANGE(""https://docs.google.com/spreadsheets/d/1jB-UnyPBzGq1HOZkIVtft_Wo28OEKcZNsVgS5r_boTE/edit#gid=1522333227"",""Rekap KTR!$E$8"")"),56)</f>
        <v>56</v>
      </c>
      <c r="F10" s="72" t="str">
        <f ca="1">IFERROR(__xludf.DUMMYFUNCTION("IMPORTRANGE(""https://docs.google.com/spreadsheets/d/1jB-UnyPBzGq1HOZkIVtft_Wo28OEKcZNsVgS5r_boTE/edit#gid=1522333227"",""Rekap KTR!$E$9"")"),"")</f>
        <v/>
      </c>
      <c r="G10" s="72">
        <f ca="1">IFERROR(__xludf.DUMMYFUNCTION("IMPORTRANGE(""https://docs.google.com/spreadsheets/d/1jB-UnyPBzGq1HOZkIVtft_Wo28OEKcZNsVgS5r_boTE/edit#gid=1522333227"",""Rekap KTR!$E$10"")"),0)</f>
        <v>0</v>
      </c>
      <c r="H10" s="72" t="str">
        <f ca="1">IFERROR(__xludf.DUMMYFUNCTION("IMPORTRANGE(""https://docs.google.com/spreadsheets/d/1jB-UnyPBzGq1HOZkIVtft_Wo28OEKcZNsVgS5r_boTE/edit#gid=1522333227"",""Rekap KTR!$E$11"")"),"")</f>
        <v/>
      </c>
      <c r="I10" s="72">
        <f ca="1">IFERROR(__xludf.DUMMYFUNCTION("IMPORTRANGE(""https://docs.google.com/spreadsheets/d/1jB-UnyPBzGq1HOZkIVtft_Wo28OEKcZNsVgS5r_boTE/edit#gid=1522333227"",""Rekap KTR!$E$12"")"),0)</f>
        <v>0</v>
      </c>
    </row>
    <row r="11" spans="1:19" ht="14.25" x14ac:dyDescent="0.15">
      <c r="B11" s="80" t="e">
        <f>#REF!</f>
        <v>#REF!</v>
      </c>
      <c r="C11" s="72">
        <f ca="1">IFERROR(__xludf.DUMMYFUNCTION("IMPORTRANGE(""https://docs.google.com/spreadsheets/d/1gHFrRpJ5fnyxfJI-jxT5z1B1L7rSV8E5sIZEN90Rfhc/edit#gid=1522333227"",""Rekap KTR!$E$6"")"),4)</f>
        <v>4</v>
      </c>
      <c r="D11" s="72">
        <f ca="1">IFERROR(__xludf.DUMMYFUNCTION("IMPORTRANGE(""https://docs.google.com/spreadsheets/d/1gHFrRpJ5fnyxfJI-jxT5z1B1L7rSV8E5sIZEN90Rfhc/edit#gid=1522333227"",""Rekap KTR!$E$7"")"),29)</f>
        <v>29</v>
      </c>
      <c r="E11" s="72">
        <f ca="1">IFERROR(__xludf.DUMMYFUNCTION("IMPORTRANGE(""https://docs.google.com/spreadsheets/d/1gHFrRpJ5fnyxfJI-jxT5z1B1L7rSV8E5sIZEN90Rfhc/edit#gid=1522333227"",""Rekap KTR!$E$8"")"),31)</f>
        <v>31</v>
      </c>
      <c r="F11" s="72" t="str">
        <f ca="1">IFERROR(__xludf.DUMMYFUNCTION("IMPORTRANGE(""https://docs.google.com/spreadsheets/d/1gHFrRpJ5fnyxfJI-jxT5z1B1L7rSV8E5sIZEN90Rfhc/edit#gid=1522333227"",""Rekap KTR!$E$9"")"),"")</f>
        <v/>
      </c>
      <c r="G11" s="72" t="str">
        <f ca="1">IFERROR(__xludf.DUMMYFUNCTION("IMPORTRANGE(""https://docs.google.com/spreadsheets/d/1gHFrRpJ5fnyxfJI-jxT5z1B1L7rSV8E5sIZEN90Rfhc/edit#gid=1522333227"",""Rekap KTR!$E$10"")"),"")</f>
        <v/>
      </c>
      <c r="H11" s="72" t="str">
        <f ca="1">IFERROR(__xludf.DUMMYFUNCTION("IMPORTRANGE(""https://docs.google.com/spreadsheets/d/1gHFrRpJ5fnyxfJI-jxT5z1B1L7rSV8E5sIZEN90Rfhc/edit#gid=1522333227"",""Rekap KTR!$E$11"")"),"")</f>
        <v/>
      </c>
      <c r="I11" s="72" t="str">
        <f ca="1">IFERROR(__xludf.DUMMYFUNCTION("IMPORTRANGE(""https://docs.google.com/spreadsheets/d/1gHFrRpJ5fnyxfJI-jxT5z1B1L7rSV8E5sIZEN90Rfhc/edit#gid=1522333227"",""Rekap KTR!$E$12"")"),"")</f>
        <v/>
      </c>
    </row>
    <row r="12" spans="1:19" ht="14.25" x14ac:dyDescent="0.15">
      <c r="B12" s="80" t="e">
        <f>#REF!</f>
        <v>#REF!</v>
      </c>
      <c r="C12" s="72">
        <f ca="1">IFERROR(__xludf.DUMMYFUNCTION("IMPORTRANGE(""https://docs.google.com/spreadsheets/d/1saC2UP2JuYJ7WRPxjh8EMf_BSfGZ18Ous8sVKGLr-Ng/edit#gid=1892753874"",""Rekap KTR!$E$6"")"),8)</f>
        <v>8</v>
      </c>
      <c r="D12" s="72">
        <f ca="1">IFERROR(__xludf.DUMMYFUNCTION("IMPORTRANGE(""https://docs.google.com/spreadsheets/d/1saC2UP2JuYJ7WRPxjh8EMf_BSfGZ18Ous8sVKGLr-Ng/edit#gid=1892753874"",""Rekap KTR!$E$7"")"),41)</f>
        <v>41</v>
      </c>
      <c r="E12" s="72">
        <f ca="1">IFERROR(__xludf.DUMMYFUNCTION("IMPORTRANGE(""https://docs.google.com/spreadsheets/d/1saC2UP2JuYJ7WRPxjh8EMf_BSfGZ18Ous8sVKGLr-Ng/edit#gid=1892753874"",""Rekap KTR!$E$8"")"),41)</f>
        <v>41</v>
      </c>
      <c r="F12" s="72">
        <f ca="1">IFERROR(__xludf.DUMMYFUNCTION("IMPORTRANGE(""https://docs.google.com/spreadsheets/d/1saC2UP2JuYJ7WRPxjh8EMf_BSfGZ18Ous8sVKGLr-Ng/edit#gid=1892753874"",""Rekap KTR!$E$9"")"),14)</f>
        <v>14</v>
      </c>
      <c r="G12" s="72">
        <f ca="1">IFERROR(__xludf.DUMMYFUNCTION("IMPORTRANGE(""https://docs.google.com/spreadsheets/d/1saC2UP2JuYJ7WRPxjh8EMf_BSfGZ18Ous8sVKGLr-Ng/edit#gid=1892753874"",""Rekap KTR!$E$10"")"),0)</f>
        <v>0</v>
      </c>
      <c r="H12" s="72">
        <f ca="1">IFERROR(__xludf.DUMMYFUNCTION("IMPORTRANGE(""https://docs.google.com/spreadsheets/d/1saC2UP2JuYJ7WRPxjh8EMf_BSfGZ18Ous8sVKGLr-Ng/edit#gid=1892753874"",""Rekap KTR!$E$11"")"),0)</f>
        <v>0</v>
      </c>
      <c r="I12" s="72">
        <f ca="1">IFERROR(__xludf.DUMMYFUNCTION("IMPORTRANGE(""https://docs.google.com/spreadsheets/d/1saC2UP2JuYJ7WRPxjh8EMf_BSfGZ18Ous8sVKGLr-Ng/edit#gid=1892753874"",""Rekap KTR!$E$12"")"),0)</f>
        <v>0</v>
      </c>
    </row>
    <row r="13" spans="1:19" ht="14.25" x14ac:dyDescent="0.15">
      <c r="B13" s="80" t="e">
        <f>#REF!</f>
        <v>#REF!</v>
      </c>
      <c r="C13" s="72">
        <f ca="1">IFERROR(__xludf.DUMMYFUNCTION("IMPORTRANGE(""https://docs.google.com/spreadsheets/d/1ApPPV7RPuDI1EDOKjkoDXkV5Yd_NofeQTYTtAHUYGGw/edit#gid=1522333227"",""Rekap KTR!$E$6"")"),3)</f>
        <v>3</v>
      </c>
      <c r="D13" s="72">
        <f ca="1">IFERROR(__xludf.DUMMYFUNCTION("IMPORTRANGE(""https://docs.google.com/spreadsheets/d/1ApPPV7RPuDI1EDOKjkoDXkV5Yd_NofeQTYTtAHUYGGw/edit#gid=1522333227"",""Rekap KTR!$E$7"")"),20)</f>
        <v>20</v>
      </c>
      <c r="E13" s="72">
        <f ca="1">IFERROR(__xludf.DUMMYFUNCTION("IMPORTRANGE(""https://docs.google.com/spreadsheets/d/1ApPPV7RPuDI1EDOKjkoDXkV5Yd_NofeQTYTtAHUYGGw/edit#gid=1522333227"",""Rekap KTR!$E$8"")"),6)</f>
        <v>6</v>
      </c>
      <c r="F13" s="72" t="str">
        <f ca="1">IFERROR(__xludf.DUMMYFUNCTION("IMPORTRANGE(""https://docs.google.com/spreadsheets/d/1ApPPV7RPuDI1EDOKjkoDXkV5Yd_NofeQTYTtAHUYGGw/edit#gid=1522333227"",""Rekap KTR!$E$9"")"),"")</f>
        <v/>
      </c>
      <c r="G13" s="72" t="str">
        <f ca="1">IFERROR(__xludf.DUMMYFUNCTION("IMPORTRANGE(""https://docs.google.com/spreadsheets/d/1ApPPV7RPuDI1EDOKjkoDXkV5Yd_NofeQTYTtAHUYGGw/edit#gid=1522333227"",""Rekap KTR!$E$10"")"),"")</f>
        <v/>
      </c>
      <c r="H13" s="72" t="str">
        <f ca="1">IFERROR(__xludf.DUMMYFUNCTION("IMPORTRANGE(""https://docs.google.com/spreadsheets/d/1ApPPV7RPuDI1EDOKjkoDXkV5Yd_NofeQTYTtAHUYGGw/edit#gid=1522333227"",""Rekap KTR!$E$11"")"),"")</f>
        <v/>
      </c>
      <c r="I13" s="72" t="str">
        <f ca="1">IFERROR(__xludf.DUMMYFUNCTION("IMPORTRANGE(""https://docs.google.com/spreadsheets/d/1ApPPV7RPuDI1EDOKjkoDXkV5Yd_NofeQTYTtAHUYGGw/edit#gid=1522333227"",""Rekap KTR!$E$12"")"),"")</f>
        <v/>
      </c>
    </row>
    <row r="14" spans="1:19" ht="14.25" x14ac:dyDescent="0.15">
      <c r="B14" s="80" t="e">
        <f>#REF!</f>
        <v>#REF!</v>
      </c>
      <c r="C14" s="72">
        <f ca="1">IFERROR(__xludf.DUMMYFUNCTION("IMPORTRANGE(""https://docs.google.com/spreadsheets/d/1iV_nqIfkAdyO_vl_QARxWbfnGcK2KlCCS94aVJ2QbTI/edit#gid=1522333227"",""Rekap KTR!$E$6"")"),6)</f>
        <v>6</v>
      </c>
      <c r="D14" s="72">
        <f ca="1">IFERROR(__xludf.DUMMYFUNCTION("IMPORTRANGE(""https://docs.google.com/spreadsheets/d/1iV_nqIfkAdyO_vl_QARxWbfnGcK2KlCCS94aVJ2QbTI/edit#gid=1522333227"",""Rekap KTR!$E$7"")"),26)</f>
        <v>26</v>
      </c>
      <c r="E14" s="72">
        <f ca="1">IFERROR(__xludf.DUMMYFUNCTION("IMPORTRANGE(""https://docs.google.com/spreadsheets/d/1iV_nqIfkAdyO_vl_QARxWbfnGcK2KlCCS94aVJ2QbTI/edit#gid=1522333227"",""Rekap KTR!$E$8"")"),13)</f>
        <v>13</v>
      </c>
      <c r="F14" s="72">
        <f ca="1">IFERROR(__xludf.DUMMYFUNCTION("IMPORTRANGE(""https://docs.google.com/spreadsheets/d/1iV_nqIfkAdyO_vl_QARxWbfnGcK2KlCCS94aVJ2QbTI/edit#gid=1522333227"",""Rekap KTR!$E$9"")"),0)</f>
        <v>0</v>
      </c>
      <c r="G14" s="72">
        <f ca="1">IFERROR(__xludf.DUMMYFUNCTION("IMPORTRANGE(""https://docs.google.com/spreadsheets/d/1iV_nqIfkAdyO_vl_QARxWbfnGcK2KlCCS94aVJ2QbTI/edit#gid=1522333227"",""Rekap KTR!$E$10"")"),0)</f>
        <v>0</v>
      </c>
      <c r="H14" s="72">
        <f ca="1">IFERROR(__xludf.DUMMYFUNCTION("IMPORTRANGE(""https://docs.google.com/spreadsheets/d/1iV_nqIfkAdyO_vl_QARxWbfnGcK2KlCCS94aVJ2QbTI/edit#gid=1522333227"",""Rekap KTR!$E$11"")"),0)</f>
        <v>0</v>
      </c>
      <c r="I14" s="72">
        <f ca="1">IFERROR(__xludf.DUMMYFUNCTION("IMPORTRANGE(""https://docs.google.com/spreadsheets/d/1iV_nqIfkAdyO_vl_QARxWbfnGcK2KlCCS94aVJ2QbTI/edit#gid=1522333227"",""Rekap KTR!$E$12"")"),0)</f>
        <v>0</v>
      </c>
    </row>
    <row r="15" spans="1:19" ht="14.25" x14ac:dyDescent="0.15">
      <c r="B15" s="80" t="e">
        <f>#REF!</f>
        <v>#REF!</v>
      </c>
      <c r="C15" s="72">
        <f ca="1">IFERROR(__xludf.DUMMYFUNCTION("IMPORTRANGE(""https://docs.google.com/spreadsheets/d/1zz70Lj6oBg1MOPSG6KJcsMeqBNtXMHYICRkg7kpt_d0/edit#gid=1892753874"",""Rekap KTR!$E$6"")"),9)</f>
        <v>9</v>
      </c>
      <c r="D15" s="72">
        <f ca="1">IFERROR(__xludf.DUMMYFUNCTION("IMPORTRANGE(""https://docs.google.com/spreadsheets/d/1zz70Lj6oBg1MOPSG6KJcsMeqBNtXMHYICRkg7kpt_d0/edit#gid=1892753874"",""Rekap KTR!$E$7"")"),47)</f>
        <v>47</v>
      </c>
      <c r="E15" s="72">
        <f ca="1">IFERROR(__xludf.DUMMYFUNCTION("IMPORTRANGE(""https://docs.google.com/spreadsheets/d/1zz70Lj6oBg1MOPSG6KJcsMeqBNtXMHYICRkg7kpt_d0/edit#gid=1892753874"",""Rekap KTR!$E$8"")"),29)</f>
        <v>29</v>
      </c>
      <c r="F15" s="72">
        <f ca="1">IFERROR(__xludf.DUMMYFUNCTION("IMPORTRANGE(""https://docs.google.com/spreadsheets/d/1zz70Lj6oBg1MOPSG6KJcsMeqBNtXMHYICRkg7kpt_d0/edit#gid=1892753874"",""Rekap KTR!$E$9"")"),3)</f>
        <v>3</v>
      </c>
      <c r="G15" s="72">
        <f ca="1">IFERROR(__xludf.DUMMYFUNCTION("IMPORTRANGE(""https://docs.google.com/spreadsheets/d/1zz70Lj6oBg1MOPSG6KJcsMeqBNtXMHYICRkg7kpt_d0/edit#gid=1892753874"",""Rekap KTR!$E$10"")"),1)</f>
        <v>1</v>
      </c>
      <c r="H15" s="72">
        <f ca="1">IFERROR(__xludf.DUMMYFUNCTION("IMPORTRANGE(""https://docs.google.com/spreadsheets/d/1zz70Lj6oBg1MOPSG6KJcsMeqBNtXMHYICRkg7kpt_d0/edit#gid=1892753874"",""Rekap KTR!$E$11"")"),4)</f>
        <v>4</v>
      </c>
      <c r="I15" s="72">
        <f ca="1">IFERROR(__xludf.DUMMYFUNCTION("IMPORTRANGE(""https://docs.google.com/spreadsheets/d/1zz70Lj6oBg1MOPSG6KJcsMeqBNtXMHYICRkg7kpt_d0/edit#gid=1892753874"",""Rekap KTR!$E$12"")"),4)</f>
        <v>4</v>
      </c>
    </row>
    <row r="16" spans="1:19" ht="14.25" x14ac:dyDescent="0.15">
      <c r="B16" s="80" t="e">
        <f>#REF!</f>
        <v>#REF!</v>
      </c>
      <c r="C16" s="72">
        <f ca="1">IFERROR(__xludf.DUMMYFUNCTION("IMPORTRANGE(""https://docs.google.com/spreadsheets/d/1773f1iHRnXhbrVjAHR7zUpu3neZdvtp1a2ikB9LJu8U/edit#gid=1522333227"",""Rekap KTR!$E$6"")"),39)</f>
        <v>39</v>
      </c>
      <c r="D16" s="72">
        <f ca="1">IFERROR(__xludf.DUMMYFUNCTION("IMPORTRANGE(""https://docs.google.com/spreadsheets/d/1773f1iHRnXhbrVjAHR7zUpu3neZdvtp1a2ikB9LJu8U/edit#gid=1522333227"",""Rekap KTR!$E$7"")"),43)</f>
        <v>43</v>
      </c>
      <c r="E16" s="72">
        <f ca="1">IFERROR(__xludf.DUMMYFUNCTION("IMPORTRANGE(""https://docs.google.com/spreadsheets/d/1773f1iHRnXhbrVjAHR7zUpu3neZdvtp1a2ikB9LJu8U/edit#gid=1522333227"",""Rekap KTR!$E$8"")"),32)</f>
        <v>32</v>
      </c>
      <c r="F16" s="72">
        <f ca="1">IFERROR(__xludf.DUMMYFUNCTION("IMPORTRANGE(""https://docs.google.com/spreadsheets/d/1773f1iHRnXhbrVjAHR7zUpu3neZdvtp1a2ikB9LJu8U/edit#gid=1522333227"",""Rekap KTR!$E$9"")"),21)</f>
        <v>21</v>
      </c>
      <c r="G16" s="72">
        <f ca="1">IFERROR(__xludf.DUMMYFUNCTION("IMPORTRANGE(""https://docs.google.com/spreadsheets/d/1773f1iHRnXhbrVjAHR7zUpu3neZdvtp1a2ikB9LJu8U/edit#gid=1522333227"",""Rekap KTR!$E$10"")"),0)</f>
        <v>0</v>
      </c>
      <c r="H16" s="72">
        <f ca="1">IFERROR(__xludf.DUMMYFUNCTION("IMPORTRANGE(""https://docs.google.com/spreadsheets/d/1773f1iHRnXhbrVjAHR7zUpu3neZdvtp1a2ikB9LJu8U/edit#gid=1522333227"",""Rekap KTR!$E$11"")"),16)</f>
        <v>16</v>
      </c>
      <c r="I16" s="72">
        <f ca="1">IFERROR(__xludf.DUMMYFUNCTION("IMPORTRANGE(""https://docs.google.com/spreadsheets/d/1773f1iHRnXhbrVjAHR7zUpu3neZdvtp1a2ikB9LJu8U/edit#gid=1522333227"",""Rekap KTR!$E$12"")"),0)</f>
        <v>0</v>
      </c>
    </row>
    <row r="17" spans="2:9" ht="14.25" x14ac:dyDescent="0.15">
      <c r="B17" s="80" t="e">
        <f>#REF!</f>
        <v>#REF!</v>
      </c>
      <c r="C17" s="72">
        <f ca="1">IFERROR(__xludf.DUMMYFUNCTION("IMPORTRANGE(""https://docs.google.com/spreadsheets/d/10iNzN1LqaStEosZKEbqcoOm3IdodNsG31q_nR0Y6WGo/edit#gid=1522333227"",""Rekap KTR!$E$6"")"),1)</f>
        <v>1</v>
      </c>
      <c r="D17" s="72">
        <f ca="1">IFERROR(__xludf.DUMMYFUNCTION("IMPORTRANGE(""https://docs.google.com/spreadsheets/d/10iNzN1LqaStEosZKEbqcoOm3IdodNsG31q_nR0Y6WGo/edit#gid=1522333227"",""Rekap KTR!$E$7"")"),27)</f>
        <v>27</v>
      </c>
      <c r="E17" s="72">
        <f ca="1">IFERROR(__xludf.DUMMYFUNCTION("IMPORTRANGE(""https://docs.google.com/spreadsheets/d/10iNzN1LqaStEosZKEbqcoOm3IdodNsG31q_nR0Y6WGo/edit#gid=1522333227"",""Rekap KTR!$E$8"")"),2)</f>
        <v>2</v>
      </c>
      <c r="F17" s="72">
        <f ca="1">IFERROR(__xludf.DUMMYFUNCTION("IMPORTRANGE(""https://docs.google.com/spreadsheets/d/10iNzN1LqaStEosZKEbqcoOm3IdodNsG31q_nR0Y6WGo/edit#gid=1522333227"",""Rekap KTR!$E$9"")"),3)</f>
        <v>3</v>
      </c>
      <c r="G17" s="72">
        <f ca="1">IFERROR(__xludf.DUMMYFUNCTION("IMPORTRANGE(""https://docs.google.com/spreadsheets/d/10iNzN1LqaStEosZKEbqcoOm3IdodNsG31q_nR0Y6WGo/edit#gid=1522333227"",""Rekap KTR!$E$10"")"),0)</f>
        <v>0</v>
      </c>
      <c r="H17" s="72">
        <f ca="1">IFERROR(__xludf.DUMMYFUNCTION("IMPORTRANGE(""https://docs.google.com/spreadsheets/d/10iNzN1LqaStEosZKEbqcoOm3IdodNsG31q_nR0Y6WGo/edit#gid=1522333227"",""Rekap KTR!$E$11"")"),2)</f>
        <v>2</v>
      </c>
      <c r="I17" s="72">
        <f ca="1">IFERROR(__xludf.DUMMYFUNCTION("IMPORTRANGE(""https://docs.google.com/spreadsheets/d/10iNzN1LqaStEosZKEbqcoOm3IdodNsG31q_nR0Y6WGo/edit#gid=1522333227"",""Rekap KTR!$E$12"")"),1)</f>
        <v>1</v>
      </c>
    </row>
    <row r="18" spans="2:9" ht="14.25" x14ac:dyDescent="0.15">
      <c r="B18" s="80" t="e">
        <f>#REF!</f>
        <v>#REF!</v>
      </c>
      <c r="C18" s="72">
        <f ca="1">IFERROR(__xludf.DUMMYFUNCTION("IMPORTRANGE(""https://docs.google.com/spreadsheets/d/17PsIU8VcCQeO2M4DM42K9vv32GkafaaF1LxQevQ8tAQ/edit#gid=1892753874"",""Rekap KTR!$E$6"")"),2)</f>
        <v>2</v>
      </c>
      <c r="D18" s="72">
        <f ca="1">IFERROR(__xludf.DUMMYFUNCTION("IMPORTRANGE(""https://docs.google.com/spreadsheets/d/17PsIU8VcCQeO2M4DM42K9vv32GkafaaF1LxQevQ8tAQ/edit#gid=1892753874"",""Rekap KTR!$E$7"")"),21)</f>
        <v>21</v>
      </c>
      <c r="E18" s="72">
        <f ca="1">IFERROR(__xludf.DUMMYFUNCTION("IMPORTRANGE(""https://docs.google.com/spreadsheets/d/17PsIU8VcCQeO2M4DM42K9vv32GkafaaF1LxQevQ8tAQ/edit#gid=1892753874"",""Rekap KTR!$E$8"")"),17)</f>
        <v>17</v>
      </c>
      <c r="F18" s="72">
        <f ca="1">IFERROR(__xludf.DUMMYFUNCTION("IMPORTRANGE(""https://docs.google.com/spreadsheets/d/17PsIU8VcCQeO2M4DM42K9vv32GkafaaF1LxQevQ8tAQ/edit#gid=1892753874"",""Rekap KTR!$E$9"")"),0)</f>
        <v>0</v>
      </c>
      <c r="G18" s="72">
        <f ca="1">IFERROR(__xludf.DUMMYFUNCTION("IMPORTRANGE(""https://docs.google.com/spreadsheets/d/17PsIU8VcCQeO2M4DM42K9vv32GkafaaF1LxQevQ8tAQ/edit#gid=1892753874"",""Rekap KTR!$E$10"")"),0)</f>
        <v>0</v>
      </c>
      <c r="H18" s="72">
        <f ca="1">IFERROR(__xludf.DUMMYFUNCTION("IMPORTRANGE(""https://docs.google.com/spreadsheets/d/17PsIU8VcCQeO2M4DM42K9vv32GkafaaF1LxQevQ8tAQ/edit#gid=1892753874"",""Rekap KTR!$E$11"")"),0)</f>
        <v>0</v>
      </c>
      <c r="I18" s="72">
        <f ca="1">IFERROR(__xludf.DUMMYFUNCTION("IMPORTRANGE(""https://docs.google.com/spreadsheets/d/17PsIU8VcCQeO2M4DM42K9vv32GkafaaF1LxQevQ8tAQ/edit#gid=1892753874"",""Rekap KTR!$E$12"")"),0)</f>
        <v>0</v>
      </c>
    </row>
    <row r="19" spans="2:9" ht="14.25" x14ac:dyDescent="0.15">
      <c r="B19" s="80" t="e">
        <f>#REF!</f>
        <v>#REF!</v>
      </c>
      <c r="C19" s="72">
        <f ca="1">IFERROR(__xludf.DUMMYFUNCTION("IMPORTRANGE(""https://docs.google.com/spreadsheets/d/1d0Y9C6M4-a1TT0nIK2Gc4IXnbVyxoBB3v7o1biNGAwY/edit#gid=1892753874"",""Rekap KTR!$E$6"")"),6)</f>
        <v>6</v>
      </c>
      <c r="D19" s="72">
        <f ca="1">IFERROR(__xludf.DUMMYFUNCTION("IMPORTRANGE(""https://docs.google.com/spreadsheets/d/1d0Y9C6M4-a1TT0nIK2Gc4IXnbVyxoBB3v7o1biNGAwY/edit#gid=1892753874"",""Rekap KTR!$E$7"")"),27)</f>
        <v>27</v>
      </c>
      <c r="E19" s="72">
        <f ca="1">IFERROR(__xludf.DUMMYFUNCTION("IMPORTRANGE(""https://docs.google.com/spreadsheets/d/1d0Y9C6M4-a1TT0nIK2Gc4IXnbVyxoBB3v7o1biNGAwY/edit#gid=1892753874"",""Rekap KTR!$E$8"")"),7)</f>
        <v>7</v>
      </c>
      <c r="F19" s="72">
        <f ca="1">IFERROR(__xludf.DUMMYFUNCTION("IMPORTRANGE(""https://docs.google.com/spreadsheets/d/1d0Y9C6M4-a1TT0nIK2Gc4IXnbVyxoBB3v7o1biNGAwY/edit#gid=1892753874"",""Rekap KTR!$E$9"")"),0)</f>
        <v>0</v>
      </c>
      <c r="G19" s="72">
        <f ca="1">IFERROR(__xludf.DUMMYFUNCTION("IMPORTRANGE(""https://docs.google.com/spreadsheets/d/1d0Y9C6M4-a1TT0nIK2Gc4IXnbVyxoBB3v7o1biNGAwY/edit#gid=1892753874"",""Rekap KTR!$E$10"")"),0)</f>
        <v>0</v>
      </c>
      <c r="H19" s="72">
        <f ca="1">IFERROR(__xludf.DUMMYFUNCTION("IMPORTRANGE(""https://docs.google.com/spreadsheets/d/1d0Y9C6M4-a1TT0nIK2Gc4IXnbVyxoBB3v7o1biNGAwY/edit#gid=1892753874"",""Rekap KTR!$E$11"")"),0)</f>
        <v>0</v>
      </c>
      <c r="I19" s="72">
        <f ca="1">IFERROR(__xludf.DUMMYFUNCTION("IMPORTRANGE(""https://docs.google.com/spreadsheets/d/1d0Y9C6M4-a1TT0nIK2Gc4IXnbVyxoBB3v7o1biNGAwY/edit#gid=1892753874"",""Rekap KTR!$E$12"")"),0)</f>
        <v>0</v>
      </c>
    </row>
    <row r="20" spans="2:9" ht="14.25" x14ac:dyDescent="0.15">
      <c r="B20" s="80" t="e">
        <f>#REF!</f>
        <v>#REF!</v>
      </c>
      <c r="C20" s="72">
        <f ca="1">IFERROR(__xludf.DUMMYFUNCTION("IMPORTRANGE(""https://docs.google.com/spreadsheets/d/1fXA1yQzUNddp7fjR2KF22o4rRJu9lP9Ja9Oi1mRbg_E/edit#gid=1892753874"",""Rekap KTR!$E$6"")"),2)</f>
        <v>2</v>
      </c>
      <c r="D20" s="72">
        <f ca="1">IFERROR(__xludf.DUMMYFUNCTION("IMPORTRANGE(""https://docs.google.com/spreadsheets/d/1fXA1yQzUNddp7fjR2KF22o4rRJu9lP9Ja9Oi1mRbg_E/edit#gid=1892753874"",""Rekap KTR!$E$7"")"),31)</f>
        <v>31</v>
      </c>
      <c r="E20" s="72">
        <f ca="1">IFERROR(__xludf.DUMMYFUNCTION("IMPORTRANGE(""https://docs.google.com/spreadsheets/d/1fXA1yQzUNddp7fjR2KF22o4rRJu9lP9Ja9Oi1mRbg_E/edit#gid=1892753874"",""Rekap KTR!$E$8"")"),29)</f>
        <v>29</v>
      </c>
      <c r="F20" s="72">
        <f ca="1">IFERROR(__xludf.DUMMYFUNCTION("IMPORTRANGE(""https://docs.google.com/spreadsheets/d/1fXA1yQzUNddp7fjR2KF22o4rRJu9lP9Ja9Oi1mRbg_E/edit#gid=1892753874"",""Rekap KTR!$E$9"")"),19)</f>
        <v>19</v>
      </c>
      <c r="G20" s="72">
        <f ca="1">IFERROR(__xludf.DUMMYFUNCTION("IMPORTRANGE(""https://docs.google.com/spreadsheets/d/1fXA1yQzUNddp7fjR2KF22o4rRJu9lP9Ja9Oi1mRbg_E/edit#gid=1892753874"",""Rekap KTR!$E$10"")"),1)</f>
        <v>1</v>
      </c>
      <c r="H20" s="72">
        <f ca="1">IFERROR(__xludf.DUMMYFUNCTION("IMPORTRANGE(""https://docs.google.com/spreadsheets/d/1fXA1yQzUNddp7fjR2KF22o4rRJu9lP9Ja9Oi1mRbg_E/edit#gid=1892753874"",""Rekap KTR!$E$11"")"),1)</f>
        <v>1</v>
      </c>
      <c r="I20" s="72">
        <f ca="1">IFERROR(__xludf.DUMMYFUNCTION("IMPORTRANGE(""https://docs.google.com/spreadsheets/d/1fXA1yQzUNddp7fjR2KF22o4rRJu9lP9Ja9Oi1mRbg_E/edit#gid=1892753874"",""Rekap KTR!$E$12"")"),1)</f>
        <v>1</v>
      </c>
    </row>
    <row r="21" spans="2:9" ht="15.75" customHeight="1" x14ac:dyDescent="0.15">
      <c r="B21" s="80" t="e">
        <f>#REF!</f>
        <v>#REF!</v>
      </c>
      <c r="C21" s="72">
        <f ca="1">IFERROR(__xludf.DUMMYFUNCTION("IMPORTRANGE(""https://docs.google.com/spreadsheets/d/155aL1qCqCleHwMP0Y8LT5akEbK27R0RIka-lAkeoeEo/edit#gid=1892753874"",""Rekap KTR!$E$6"")"),10)</f>
        <v>10</v>
      </c>
      <c r="D21" s="72">
        <f ca="1">IFERROR(__xludf.DUMMYFUNCTION("IMPORTRANGE(""https://docs.google.com/spreadsheets/d/155aL1qCqCleHwMP0Y8LT5akEbK27R0RIka-lAkeoeEo/edit#gid=1892753874"",""Rekap KTR!$E$7"")"),47)</f>
        <v>47</v>
      </c>
      <c r="E21" s="72">
        <f ca="1">IFERROR(__xludf.DUMMYFUNCTION("IMPORTRANGE(""https://docs.google.com/spreadsheets/d/155aL1qCqCleHwMP0Y8LT5akEbK27R0RIka-lAkeoeEo/edit#gid=1892753874"",""Rekap KTR!$E$8"")"),5)</f>
        <v>5</v>
      </c>
      <c r="F21" s="72" t="str">
        <f ca="1">IFERROR(__xludf.DUMMYFUNCTION("IMPORTRANGE(""https://docs.google.com/spreadsheets/d/155aL1qCqCleHwMP0Y8LT5akEbK27R0RIka-lAkeoeEo/edit#gid=1892753874"",""Rekap KTR!$E$9"")"),"")</f>
        <v/>
      </c>
      <c r="G21" s="72" t="str">
        <f ca="1">IFERROR(__xludf.DUMMYFUNCTION("IMPORTRANGE(""https://docs.google.com/spreadsheets/d/155aL1qCqCleHwMP0Y8LT5akEbK27R0RIka-lAkeoeEo/edit#gid=1892753874"",""Rekap KTR!$E$10"")"),"")</f>
        <v/>
      </c>
      <c r="H21" s="72" t="str">
        <f ca="1">IFERROR(__xludf.DUMMYFUNCTION("IMPORTRANGE(""https://docs.google.com/spreadsheets/d/155aL1qCqCleHwMP0Y8LT5akEbK27R0RIka-lAkeoeEo/edit#gid=1892753874"",""Rekap KTR!$E$11"")"),"")</f>
        <v/>
      </c>
      <c r="I21" s="72" t="str">
        <f ca="1">IFERROR(__xludf.DUMMYFUNCTION("IMPORTRANGE(""https://docs.google.com/spreadsheets/d/155aL1qCqCleHwMP0Y8LT5akEbK27R0RIka-lAkeoeEo/edit#gid=1892753874"",""Rekap KTR!$E$12"")"),"")</f>
        <v/>
      </c>
    </row>
    <row r="22" spans="2:9" ht="15.75" customHeight="1" x14ac:dyDescent="0.15">
      <c r="B22" s="80" t="e">
        <f>#REF!</f>
        <v>#REF!</v>
      </c>
      <c r="C22" s="72">
        <f ca="1">IFERROR(__xludf.DUMMYFUNCTION("IMPORTRANGE(""https://docs.google.com/spreadsheets/d/13FRR1udp0c0o6Nmp_8YHiON78PXr-L4FqQQ028JcBYY/edit#gid=1522333227"",""Rekap KTR!$E$6"")"),7)</f>
        <v>7</v>
      </c>
      <c r="D22" s="72">
        <f ca="1">IFERROR(__xludf.DUMMYFUNCTION("IMPORTRANGE(""https://docs.google.com/spreadsheets/d/13FRR1udp0c0o6Nmp_8YHiON78PXr-L4FqQQ028JcBYY/edit#gid=1522333227"",""Rekap KTR!$E$7"")"),31)</f>
        <v>31</v>
      </c>
      <c r="E22" s="72">
        <f ca="1">IFERROR(__xludf.DUMMYFUNCTION("IMPORTRANGE(""https://docs.google.com/spreadsheets/d/13FRR1udp0c0o6Nmp_8YHiON78PXr-L4FqQQ028JcBYY/edit#gid=1522333227"",""Rekap KTR!$E$8"")"),2)</f>
        <v>2</v>
      </c>
      <c r="F22" s="72" t="str">
        <f ca="1">IFERROR(__xludf.DUMMYFUNCTION("IMPORTRANGE(""https://docs.google.com/spreadsheets/d/13FRR1udp0c0o6Nmp_8YHiON78PXr-L4FqQQ028JcBYY/edit#gid=1522333227"",""Rekap KTR!$E$9"")"),"")</f>
        <v/>
      </c>
      <c r="G22" s="72" t="str">
        <f ca="1">IFERROR(__xludf.DUMMYFUNCTION("IMPORTRANGE(""https://docs.google.com/spreadsheets/d/13FRR1udp0c0o6Nmp_8YHiON78PXr-L4FqQQ028JcBYY/edit#gid=1522333227"",""Rekap KTR!$E$10"")"),"")</f>
        <v/>
      </c>
      <c r="H22" s="72" t="str">
        <f ca="1">IFERROR(__xludf.DUMMYFUNCTION("IMPORTRANGE(""https://docs.google.com/spreadsheets/d/13FRR1udp0c0o6Nmp_8YHiON78PXr-L4FqQQ028JcBYY/edit#gid=1522333227"",""Rekap KTR!$E$11"")"),"")</f>
        <v/>
      </c>
      <c r="I22" s="72" t="str">
        <f ca="1">IFERROR(__xludf.DUMMYFUNCTION("IMPORTRANGE(""https://docs.google.com/spreadsheets/d/13FRR1udp0c0o6Nmp_8YHiON78PXr-L4FqQQ028JcBYY/edit#gid=1522333227"",""Rekap KTR!$E$12"")"),"")</f>
        <v/>
      </c>
    </row>
    <row r="23" spans="2:9" ht="15.75" customHeight="1" x14ac:dyDescent="0.15">
      <c r="B23" s="80" t="e">
        <f>#REF!</f>
        <v>#REF!</v>
      </c>
      <c r="C23" s="72">
        <f ca="1">IFERROR(__xludf.DUMMYFUNCTION("IMPORTRANGE(""https://docs.google.com/spreadsheets/d/1PVwe4VvYfj1Vj424c9kO9TcQogsBM6TpXMbFve9togc/edit#gid=1522333227"",""Rekap KTR!$E$6"")"),5)</f>
        <v>5</v>
      </c>
      <c r="D23" s="72">
        <f ca="1">IFERROR(__xludf.DUMMYFUNCTION("IMPORTRANGE(""https://docs.google.com/spreadsheets/d/1PVwe4VvYfj1Vj424c9kO9TcQogsBM6TpXMbFve9togc/edit#gid=1522333227"",""Rekap KTR!$E$7"")"),38)</f>
        <v>38</v>
      </c>
      <c r="E23" s="72">
        <f ca="1">IFERROR(__xludf.DUMMYFUNCTION("IMPORTRANGE(""https://docs.google.com/spreadsheets/d/1PVwe4VvYfj1Vj424c9kO9TcQogsBM6TpXMbFve9togc/edit#gid=1522333227"",""Rekap KTR!$E$8"")"),17)</f>
        <v>17</v>
      </c>
      <c r="F23" s="72">
        <f ca="1">IFERROR(__xludf.DUMMYFUNCTION("IMPORTRANGE(""https://docs.google.com/spreadsheets/d/1PVwe4VvYfj1Vj424c9kO9TcQogsBM6TpXMbFve9togc/edit#gid=1522333227"",""Rekap KTR!$E$9"")"),0)</f>
        <v>0</v>
      </c>
      <c r="G23" s="72">
        <f ca="1">IFERROR(__xludf.DUMMYFUNCTION("IMPORTRANGE(""https://docs.google.com/spreadsheets/d/1PVwe4VvYfj1Vj424c9kO9TcQogsBM6TpXMbFve9togc/edit#gid=1522333227"",""Rekap KTR!$E$10"")"),0)</f>
        <v>0</v>
      </c>
      <c r="H23" s="72">
        <f ca="1">IFERROR(__xludf.DUMMYFUNCTION("IMPORTRANGE(""https://docs.google.com/spreadsheets/d/1PVwe4VvYfj1Vj424c9kO9TcQogsBM6TpXMbFve9togc/edit#gid=1522333227"",""Rekap KTR!$E$11"")"),0)</f>
        <v>0</v>
      </c>
      <c r="I23" s="72">
        <f ca="1">IFERROR(__xludf.DUMMYFUNCTION("IMPORTRANGE(""https://docs.google.com/spreadsheets/d/1PVwe4VvYfj1Vj424c9kO9TcQogsBM6TpXMbFve9togc/edit#gid=1522333227"",""Rekap KTR!$E$12"")"),0)</f>
        <v>0</v>
      </c>
    </row>
    <row r="24" spans="2:9" ht="15.75" customHeight="1" x14ac:dyDescent="0.15">
      <c r="B24" s="80" t="e">
        <f>#REF!</f>
        <v>#REF!</v>
      </c>
      <c r="C24" s="72" t="str">
        <f ca="1">IFERROR(__xludf.DUMMYFUNCTION("IMPORTRANGE(""https://docs.google.com/spreadsheets/d/15JUTNcWxWGx3Ha8qvwbxgnbDbT4v7N3vZYvqPZ68_Xg/edit#gid=1892753874"",""Rekap KTR!$E$6"")"),"")</f>
        <v/>
      </c>
      <c r="D24" s="72">
        <f ca="1">IFERROR(__xludf.DUMMYFUNCTION("IMPORTRANGE(""https://docs.google.com/spreadsheets/d/15JUTNcWxWGx3Ha8qvwbxgnbDbT4v7N3vZYvqPZ68_Xg/edit#gid=1892753874"",""Rekap KTR!$E$7"")"),19)</f>
        <v>19</v>
      </c>
      <c r="E24" s="72" t="str">
        <f ca="1">IFERROR(__xludf.DUMMYFUNCTION("IMPORTRANGE(""https://docs.google.com/spreadsheets/d/15JUTNcWxWGx3Ha8qvwbxgnbDbT4v7N3vZYvqPZ68_Xg/edit#gid=1892753874"",""Rekap KTR!$E$8"")"),"")</f>
        <v/>
      </c>
      <c r="F24" s="72" t="str">
        <f ca="1">IFERROR(__xludf.DUMMYFUNCTION("IMPORTRANGE(""https://docs.google.com/spreadsheets/d/15JUTNcWxWGx3Ha8qvwbxgnbDbT4v7N3vZYvqPZ68_Xg/edit#gid=1892753874"",""Rekap KTR!$E$9"")"),"")</f>
        <v/>
      </c>
      <c r="G24" s="72" t="str">
        <f ca="1">IFERROR(__xludf.DUMMYFUNCTION("IMPORTRANGE(""https://docs.google.com/spreadsheets/d/15JUTNcWxWGx3Ha8qvwbxgnbDbT4v7N3vZYvqPZ68_Xg/edit#gid=1892753874"",""Rekap KTR!$E$10"")"),"")</f>
        <v/>
      </c>
      <c r="H24" s="72" t="str">
        <f ca="1">IFERROR(__xludf.DUMMYFUNCTION("IMPORTRANGE(""https://docs.google.com/spreadsheets/d/15JUTNcWxWGx3Ha8qvwbxgnbDbT4v7N3vZYvqPZ68_Xg/edit#gid=1892753874"",""Rekap KTR!$E$11"")"),"")</f>
        <v/>
      </c>
      <c r="I24" s="72" t="str">
        <f ca="1">IFERROR(__xludf.DUMMYFUNCTION("IMPORTRANGE(""https://docs.google.com/spreadsheets/d/15JUTNcWxWGx3Ha8qvwbxgnbDbT4v7N3vZYvqPZ68_Xg/edit#gid=1892753874"",""Rekap KTR!$E$12"")"),"")</f>
        <v/>
      </c>
    </row>
    <row r="25" spans="2:9" ht="15.75" customHeight="1" x14ac:dyDescent="0.15"/>
    <row r="26" spans="2:9" ht="15.75" customHeight="1" x14ac:dyDescent="0.15"/>
    <row r="27" spans="2:9" ht="15.75" customHeight="1" x14ac:dyDescent="0.15"/>
    <row r="28" spans="2:9" ht="15.75" customHeight="1" x14ac:dyDescent="0.15"/>
    <row r="29" spans="2:9" ht="15.75" customHeight="1" x14ac:dyDescent="0.15"/>
    <row r="30" spans="2:9" ht="15.75" customHeight="1" x14ac:dyDescent="0.15"/>
    <row r="31" spans="2:9" ht="15.75" customHeight="1" x14ac:dyDescent="0.15"/>
    <row r="32" spans="2:9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4">
    <mergeCell ref="A1:B3"/>
    <mergeCell ref="A4:B4"/>
    <mergeCell ref="B6:B8"/>
    <mergeCell ref="C6:I6"/>
  </mergeCells>
  <hyperlinks>
    <hyperlink ref="A1" location="HOME!A1" display="              Kembali ke _x000a_              Pilihan Program" xr:uid="{00000000-0004-0000-1700-000000000000}"/>
    <hyperlink ref="A4" r:id="rId1" xr:uid="{00000000-0004-0000-1700-000001000000}"/>
  </hyperlinks>
  <pageMargins left="0.7" right="0.7" top="0.75" bottom="0.75" header="0" footer="0"/>
  <pageSetup orientation="landscape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P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16.73046875" customWidth="1"/>
    <col min="2" max="2" width="11.15234375" customWidth="1"/>
    <col min="3" max="3" width="11.796875" customWidth="1"/>
    <col min="4" max="5" width="11.15234375" customWidth="1"/>
    <col min="6" max="6" width="12.33203125" customWidth="1"/>
    <col min="8" max="8" width="13.94140625" customWidth="1"/>
    <col min="9" max="9" width="13.6171875" customWidth="1"/>
  </cols>
  <sheetData>
    <row r="1" spans="1:16" ht="21" x14ac:dyDescent="0.15">
      <c r="A1" s="89" t="s">
        <v>43</v>
      </c>
      <c r="B1" s="121"/>
      <c r="C1" s="90"/>
      <c r="D1" s="123" t="s">
        <v>46</v>
      </c>
      <c r="E1" s="121"/>
      <c r="F1" s="121"/>
      <c r="G1" s="121"/>
      <c r="H1" s="121"/>
      <c r="I1" s="121"/>
      <c r="J1" s="90"/>
      <c r="K1" s="73"/>
      <c r="L1" s="1"/>
      <c r="M1" s="1"/>
      <c r="N1" s="1"/>
      <c r="O1" s="1"/>
      <c r="P1" s="1"/>
    </row>
    <row r="2" spans="1:16" ht="21" x14ac:dyDescent="0.15">
      <c r="A2" s="91"/>
      <c r="B2" s="120"/>
      <c r="C2" s="92"/>
      <c r="D2" s="91"/>
      <c r="E2" s="120"/>
      <c r="F2" s="120"/>
      <c r="G2" s="120"/>
      <c r="H2" s="120"/>
      <c r="I2" s="120"/>
      <c r="J2" s="92"/>
      <c r="K2" s="73"/>
      <c r="L2" s="1"/>
      <c r="M2" s="1"/>
      <c r="N2" s="1"/>
      <c r="O2" s="1"/>
      <c r="P2" s="1"/>
    </row>
    <row r="3" spans="1:16" ht="21" x14ac:dyDescent="0.15">
      <c r="A3" s="93"/>
      <c r="B3" s="122"/>
      <c r="C3" s="94"/>
      <c r="D3" s="91"/>
      <c r="E3" s="120"/>
      <c r="F3" s="120"/>
      <c r="G3" s="120"/>
      <c r="H3" s="120"/>
      <c r="I3" s="120"/>
      <c r="J3" s="92"/>
      <c r="K3" s="73"/>
      <c r="L3" s="1"/>
      <c r="M3" s="1"/>
      <c r="N3" s="1"/>
      <c r="O3" s="1"/>
      <c r="P3" s="1"/>
    </row>
    <row r="4" spans="1:16" ht="24.75" customHeight="1" x14ac:dyDescent="0.15">
      <c r="A4" s="110" t="s">
        <v>44</v>
      </c>
      <c r="B4" s="124"/>
      <c r="C4" s="111"/>
      <c r="D4" s="93"/>
      <c r="E4" s="122"/>
      <c r="F4" s="122"/>
      <c r="G4" s="122"/>
      <c r="H4" s="122"/>
      <c r="I4" s="122"/>
      <c r="J4" s="94"/>
      <c r="K4" s="73"/>
      <c r="L4" s="1"/>
      <c r="M4" s="1"/>
      <c r="N4" s="1"/>
      <c r="O4" s="1"/>
      <c r="P4" s="1"/>
    </row>
    <row r="6" spans="1:16" ht="22.5" customHeight="1" x14ac:dyDescent="0.15">
      <c r="A6" s="125" t="s">
        <v>47</v>
      </c>
      <c r="B6" s="116"/>
      <c r="C6" s="116"/>
      <c r="D6" s="116"/>
      <c r="E6" s="116"/>
      <c r="F6" s="116"/>
      <c r="G6" s="116"/>
      <c r="H6" s="116"/>
      <c r="I6" s="116"/>
      <c r="J6" s="117"/>
      <c r="K6" s="2"/>
      <c r="L6" s="2"/>
      <c r="M6" s="2"/>
      <c r="N6" s="2"/>
      <c r="O6" s="2"/>
      <c r="P6" s="2"/>
    </row>
    <row r="7" spans="1:16" ht="14.25" x14ac:dyDescent="0.15">
      <c r="A7" s="126" t="s">
        <v>45</v>
      </c>
      <c r="B7" s="126" t="s">
        <v>48</v>
      </c>
      <c r="C7" s="126" t="s">
        <v>49</v>
      </c>
      <c r="D7" s="126" t="s">
        <v>50</v>
      </c>
      <c r="E7" s="127" t="s">
        <v>51</v>
      </c>
      <c r="F7" s="127" t="s">
        <v>52</v>
      </c>
      <c r="G7" s="127" t="s">
        <v>53</v>
      </c>
      <c r="H7" s="118" t="s">
        <v>54</v>
      </c>
      <c r="I7" s="118" t="s">
        <v>55</v>
      </c>
      <c r="J7" s="118" t="s">
        <v>56</v>
      </c>
    </row>
    <row r="8" spans="1:16" ht="15" customHeight="1" x14ac:dyDescent="0.15">
      <c r="A8" s="113"/>
      <c r="B8" s="113"/>
      <c r="C8" s="113"/>
      <c r="D8" s="113"/>
      <c r="E8" s="113"/>
      <c r="F8" s="113"/>
      <c r="G8" s="113"/>
      <c r="H8" s="113"/>
      <c r="I8" s="113"/>
      <c r="J8" s="113"/>
    </row>
    <row r="9" spans="1:16" ht="14.25" x14ac:dyDescent="0.15">
      <c r="A9" s="114"/>
      <c r="B9" s="114"/>
      <c r="C9" s="114"/>
      <c r="D9" s="114"/>
      <c r="E9" s="114"/>
      <c r="F9" s="114"/>
      <c r="G9" s="114"/>
      <c r="H9" s="114"/>
      <c r="I9" s="114"/>
      <c r="J9" s="114"/>
    </row>
    <row r="10" spans="1:16" x14ac:dyDescent="0.2">
      <c r="A10" s="80" t="e">
        <f>#REF!</f>
        <v>#REF!</v>
      </c>
      <c r="B10" s="72">
        <f ca="1">IFERROR(__xludf.DUMMYFUNCTION("IMPORTRANGE(""https://docs.google.com/spreadsheets/d/1P0UTisakTE5EAx-MYEjY2DmhSnLNqqRm6P3NrlYXL2I/edit#gid=1892753874"",""Rekap UBM!$B$9"")"),1)</f>
        <v>1</v>
      </c>
      <c r="C10" s="72">
        <f ca="1">IFERROR(__xludf.DUMMYFUNCTION("IMPORTRANGE(""https://docs.google.com/spreadsheets/d/1P0UTisakTE5EAx-MYEjY2DmhSnLNqqRm6P3NrlYXL2I/edit#gid=1892753874"",""Rekap UBM!$C$9"")"),1)</f>
        <v>1</v>
      </c>
      <c r="D10" s="81">
        <f t="shared" ref="D10:D25" ca="1" si="0">C10/B10*100</f>
        <v>100</v>
      </c>
      <c r="E10" s="72" t="str">
        <f ca="1">IFERROR(__xludf.DUMMYFUNCTION("IMPORTRANGE(""https://docs.google.com/spreadsheets/d/1P0UTisakTE5EAx-MYEjY2DmhSnLNqqRm6P3NrlYXL2I/edit#gid=1892753874"",""Rekap UBM!$E$9"")"),"")</f>
        <v/>
      </c>
      <c r="F10" s="72" t="str">
        <f ca="1">IFERROR(__xludf.DUMMYFUNCTION("IMPORTRANGE(""https://docs.google.com/spreadsheets/d/1P0UTisakTE5EAx-MYEjY2DmhSnLNqqRm6P3NrlYXL2I/edit#gid=1892753874"",""Rekap UBM!$F$9"")"),"")</f>
        <v/>
      </c>
      <c r="G10" s="81" t="e">
        <f t="shared" ref="G10:G25" ca="1" si="1">F10/E10*100</f>
        <v>#VALUE!</v>
      </c>
      <c r="H10" s="72" t="str">
        <f ca="1">IFERROR(__xludf.DUMMYFUNCTION("IMPORTRANGE(""https://docs.google.com/spreadsheets/d/1P0UTisakTE5EAx-MYEjY2DmhSnLNqqRm6P3NrlYXL2I/edit#gid=1892753874"",""Rekap UBM!$H$9"")"),"")</f>
        <v/>
      </c>
      <c r="I10" s="72" t="str">
        <f ca="1">IFERROR(__xludf.DUMMYFUNCTION("IMPORTRANGE(""https://docs.google.com/spreadsheets/d/1P0UTisakTE5EAx-MYEjY2DmhSnLNqqRm6P3NrlYXL2I/edit#gid=1892753874"",""Rekap UBM!$I$9"")"),"")</f>
        <v/>
      </c>
      <c r="J10" s="81" t="e">
        <f t="shared" ref="J10:J25" ca="1" si="2">I10/H10*100</f>
        <v>#VALUE!</v>
      </c>
    </row>
    <row r="11" spans="1:16" x14ac:dyDescent="0.2">
      <c r="A11" s="80" t="e">
        <f>#REF!</f>
        <v>#REF!</v>
      </c>
      <c r="B11" s="72">
        <f ca="1">IFERROR(__xludf.DUMMYFUNCTION("IMPORTRANGE(""https://docs.google.com/spreadsheets/d/1jB-UnyPBzGq1HOZkIVtft_Wo28OEKcZNsVgS5r_boTE/edit#gid=1522333227"",""Rekap UBM!$B$9"")"),1)</f>
        <v>1</v>
      </c>
      <c r="C11" s="72">
        <f ca="1">IFERROR(__xludf.DUMMYFUNCTION("IMPORTRANGE(""https://docs.google.com/spreadsheets/d/1jB-UnyPBzGq1HOZkIVtft_Wo28OEKcZNsVgS5r_boTE/edit#gid=1522333227"",""Rekap UBM!$C$9"")"),1)</f>
        <v>1</v>
      </c>
      <c r="D11" s="81">
        <f t="shared" ca="1" si="0"/>
        <v>100</v>
      </c>
      <c r="E11" s="72">
        <f ca="1">IFERROR(__xludf.DUMMYFUNCTION("IMPORTRANGE(""https://docs.google.com/spreadsheets/d/1jB-UnyPBzGq1HOZkIVtft_Wo28OEKcZNsVgS5r_boTE/edit#gid=1522333227"",""Rekap UBM!$E$9"")"),12)</f>
        <v>12</v>
      </c>
      <c r="F11" s="82">
        <f ca="1">IFERROR(__xludf.DUMMYFUNCTION("IMPORTRANGE(""https://docs.google.com/spreadsheets/d/1jB-UnyPBzGq1HOZkIVtft_Wo28OEKcZNsVgS5r_boTE/edit#gid=1522333227"",""Rekap UBM!$F$9"")"),12)</f>
        <v>12</v>
      </c>
      <c r="G11" s="81">
        <f t="shared" ca="1" si="1"/>
        <v>100</v>
      </c>
      <c r="H11" s="82" t="str">
        <f ca="1">IFERROR(__xludf.DUMMYFUNCTION("IMPORTRANGE(""https://docs.google.com/spreadsheets/d/1jB-UnyPBzGq1HOZkIVtft_Wo28OEKcZNsVgS5r_boTE/edit#gid=1522333227"",""Rekap UBM!$H$9"")"),"")</f>
        <v/>
      </c>
      <c r="I11" s="82" t="str">
        <f ca="1">IFERROR(__xludf.DUMMYFUNCTION("IMPORTRANGE(""https://docs.google.com/spreadsheets/d/1jB-UnyPBzGq1HOZkIVtft_Wo28OEKcZNsVgS5r_boTE/edit#gid=1522333227"",""Rekap UBM!$I$9"")"),"")</f>
        <v/>
      </c>
      <c r="J11" s="81" t="e">
        <f t="shared" ca="1" si="2"/>
        <v>#VALUE!</v>
      </c>
    </row>
    <row r="12" spans="1:16" x14ac:dyDescent="0.2">
      <c r="A12" s="80" t="e">
        <f>#REF!</f>
        <v>#REF!</v>
      </c>
      <c r="B12" s="72">
        <f ca="1">IFERROR(__xludf.DUMMYFUNCTION("IMPORTRANGE(""https://docs.google.com/spreadsheets/d/1gHFrRpJ5fnyxfJI-jxT5z1B1L7rSV8E5sIZEN90Rfhc/edit#gid=1522333227"",""Rekap UBM!$B$9"")"),1)</f>
        <v>1</v>
      </c>
      <c r="C12" s="72">
        <f ca="1">IFERROR(__xludf.DUMMYFUNCTION("IMPORTRANGE(""https://docs.google.com/spreadsheets/d/1gHFrRpJ5fnyxfJI-jxT5z1B1L7rSV8E5sIZEN90Rfhc/edit#gid=1522333227"",""Rekap UBM!$C$9"")"),1)</f>
        <v>1</v>
      </c>
      <c r="D12" s="81">
        <f t="shared" ca="1" si="0"/>
        <v>100</v>
      </c>
      <c r="E12" s="72">
        <f ca="1">IFERROR(__xludf.DUMMYFUNCTION("IMPORTRANGE(""https://docs.google.com/spreadsheets/d/1gHFrRpJ5fnyxfJI-jxT5z1B1L7rSV8E5sIZEN90Rfhc/edit#gid=1522333227"",""Rekap UBM!$E$9"")"),3)</f>
        <v>3</v>
      </c>
      <c r="F12" s="82">
        <f ca="1">IFERROR(__xludf.DUMMYFUNCTION("IMPORTRANGE(""https://docs.google.com/spreadsheets/d/1gHFrRpJ5fnyxfJI-jxT5z1B1L7rSV8E5sIZEN90Rfhc/edit#gid=1522333227"",""Rekap UBM!$F$9"")"),3)</f>
        <v>3</v>
      </c>
      <c r="G12" s="81">
        <f t="shared" ca="1" si="1"/>
        <v>100</v>
      </c>
      <c r="H12" s="82">
        <f ca="1">IFERROR(__xludf.DUMMYFUNCTION("IMPORTRANGE(""https://docs.google.com/spreadsheets/d/1gHFrRpJ5fnyxfJI-jxT5z1B1L7rSV8E5sIZEN90Rfhc/edit#gid=1522333227"",""Rekap UBM!$H$9"")"),6)</f>
        <v>6</v>
      </c>
      <c r="I12" s="82">
        <f ca="1">IFERROR(__xludf.DUMMYFUNCTION("IMPORTRANGE(""https://docs.google.com/spreadsheets/d/1gHFrRpJ5fnyxfJI-jxT5z1B1L7rSV8E5sIZEN90Rfhc/edit#gid=1522333227"",""Rekap UBM!$I$9"")"),6)</f>
        <v>6</v>
      </c>
      <c r="J12" s="81">
        <f t="shared" ca="1" si="2"/>
        <v>100</v>
      </c>
    </row>
    <row r="13" spans="1:16" x14ac:dyDescent="0.2">
      <c r="A13" s="80" t="e">
        <f>#REF!</f>
        <v>#REF!</v>
      </c>
      <c r="B13" s="72">
        <f ca="1">IFERROR(__xludf.DUMMYFUNCTION("IMPORTRANGE(""https://docs.google.com/spreadsheets/d/1saC2UP2JuYJ7WRPxjh8EMf_BSfGZ18Ous8sVKGLr-Ng/edit#gid=1892753874"",""Rekap UBM!$B$9"")"),1)</f>
        <v>1</v>
      </c>
      <c r="C13" s="72">
        <f ca="1">IFERROR(__xludf.DUMMYFUNCTION("IMPORTRANGE(""https://docs.google.com/spreadsheets/d/1saC2UP2JuYJ7WRPxjh8EMf_BSfGZ18Ous8sVKGLr-Ng/edit#gid=1892753874"",""Rekap UBM!$C$9"")"),1)</f>
        <v>1</v>
      </c>
      <c r="D13" s="81">
        <f t="shared" ca="1" si="0"/>
        <v>100</v>
      </c>
      <c r="E13" s="72">
        <f ca="1">IFERROR(__xludf.DUMMYFUNCTION("IMPORTRANGE(""https://docs.google.com/spreadsheets/d/1saC2UP2JuYJ7WRPxjh8EMf_BSfGZ18Ous8sVKGLr-Ng/edit#gid=1892753874"",""Rekap UBM!$E$9"")"),3)</f>
        <v>3</v>
      </c>
      <c r="F13" s="82">
        <f ca="1">IFERROR(__xludf.DUMMYFUNCTION("IMPORTRANGE(""https://docs.google.com/spreadsheets/d/1saC2UP2JuYJ7WRPxjh8EMf_BSfGZ18Ous8sVKGLr-Ng/edit#gid=1892753874"",""Rekap UBM!$F$9"")"),0)</f>
        <v>0</v>
      </c>
      <c r="G13" s="81">
        <f t="shared" ca="1" si="1"/>
        <v>0</v>
      </c>
      <c r="H13" s="82">
        <f ca="1">IFERROR(__xludf.DUMMYFUNCTION("IMPORTRANGE(""https://docs.google.com/spreadsheets/d/1saC2UP2JuYJ7WRPxjh8EMf_BSfGZ18Ous8sVKGLr-Ng/edit#gid=1892753874"",""Rekap UBM!$H$9"")"),5)</f>
        <v>5</v>
      </c>
      <c r="I13" s="82">
        <f ca="1">IFERROR(__xludf.DUMMYFUNCTION("IMPORTRANGE(""https://docs.google.com/spreadsheets/d/1saC2UP2JuYJ7WRPxjh8EMf_BSfGZ18Ous8sVKGLr-Ng/edit#gid=1892753874"",""Rekap UBM!$I$9"")"),0)</f>
        <v>0</v>
      </c>
      <c r="J13" s="81">
        <f t="shared" ca="1" si="2"/>
        <v>0</v>
      </c>
    </row>
    <row r="14" spans="1:16" x14ac:dyDescent="0.2">
      <c r="A14" s="80" t="e">
        <f>#REF!</f>
        <v>#REF!</v>
      </c>
      <c r="B14" s="72">
        <f ca="1">IFERROR(__xludf.DUMMYFUNCTION("IMPORTRANGE(""https://docs.google.com/spreadsheets/d/1ApPPV7RPuDI1EDOKjkoDXkV5Yd_NofeQTYTtAHUYGGw/edit#gid=1522333227"",""Rekap UBM!$B$9"")"),1)</f>
        <v>1</v>
      </c>
      <c r="C14" s="72">
        <f ca="1">IFERROR(__xludf.DUMMYFUNCTION("IMPORTRANGE(""https://docs.google.com/spreadsheets/d/1ApPPV7RPuDI1EDOKjkoDXkV5Yd_NofeQTYTtAHUYGGw/edit#gid=1522333227"",""Rekap UBM!$C$9"")"),1)</f>
        <v>1</v>
      </c>
      <c r="D14" s="81">
        <f t="shared" ca="1" si="0"/>
        <v>100</v>
      </c>
      <c r="E14" s="72" t="str">
        <f ca="1">IFERROR(__xludf.DUMMYFUNCTION("IMPORTRANGE(""https://docs.google.com/spreadsheets/d/1ApPPV7RPuDI1EDOKjkoDXkV5Yd_NofeQTYTtAHUYGGw/edit#gid=1522333227"",""Rekap UBM!$E$9"")"),"")</f>
        <v/>
      </c>
      <c r="F14" s="82" t="str">
        <f ca="1">IFERROR(__xludf.DUMMYFUNCTION("IMPORTRANGE(""https://docs.google.com/spreadsheets/d/1ApPPV7RPuDI1EDOKjkoDXkV5Yd_NofeQTYTtAHUYGGw/edit#gid=1522333227"",""Rekap UBM!$F$9"")"),"")</f>
        <v/>
      </c>
      <c r="G14" s="81" t="e">
        <f t="shared" ca="1" si="1"/>
        <v>#VALUE!</v>
      </c>
      <c r="H14" s="82" t="str">
        <f ca="1">IFERROR(__xludf.DUMMYFUNCTION("IMPORTRANGE(""https://docs.google.com/spreadsheets/d/1ApPPV7RPuDI1EDOKjkoDXkV5Yd_NofeQTYTtAHUYGGw/edit#gid=1522333227"",""Rekap UBM!$H$9"")"),"")</f>
        <v/>
      </c>
      <c r="I14" s="82" t="str">
        <f ca="1">IFERROR(__xludf.DUMMYFUNCTION("IMPORTRANGE(""https://docs.google.com/spreadsheets/d/1ApPPV7RPuDI1EDOKjkoDXkV5Yd_NofeQTYTtAHUYGGw/edit#gid=1522333227"",""Rekap UBM!$I$9"")"),"")</f>
        <v/>
      </c>
      <c r="J14" s="81" t="e">
        <f t="shared" ca="1" si="2"/>
        <v>#VALUE!</v>
      </c>
    </row>
    <row r="15" spans="1:16" x14ac:dyDescent="0.2">
      <c r="A15" s="80" t="e">
        <f>#REF!</f>
        <v>#REF!</v>
      </c>
      <c r="B15" s="72">
        <f ca="1">IFERROR(__xludf.DUMMYFUNCTION("IMPORTRANGE(""https://docs.google.com/spreadsheets/d/1iV_nqIfkAdyO_vl_QARxWbfnGcK2KlCCS94aVJ2QbTI/edit#gid=1522333227"",""Rekap UBM!$B$9"")"),1)</f>
        <v>1</v>
      </c>
      <c r="C15" s="72">
        <f ca="1">IFERROR(__xludf.DUMMYFUNCTION("IMPORTRANGE(""https://docs.google.com/spreadsheets/d/1iV_nqIfkAdyO_vl_QARxWbfnGcK2KlCCS94aVJ2QbTI/edit#gid=1522333227"",""Rekap UBM!$C$9"")"),1)</f>
        <v>1</v>
      </c>
      <c r="D15" s="81">
        <f t="shared" ca="1" si="0"/>
        <v>100</v>
      </c>
      <c r="E15" s="72" t="str">
        <f ca="1">IFERROR(__xludf.DUMMYFUNCTION("IMPORTRANGE(""https://docs.google.com/spreadsheets/d/1iV_nqIfkAdyO_vl_QARxWbfnGcK2KlCCS94aVJ2QbTI/edit#gid=1522333227"",""Rekap UBM!$E$9"")"),"")</f>
        <v/>
      </c>
      <c r="F15" s="82" t="str">
        <f ca="1">IFERROR(__xludf.DUMMYFUNCTION("IMPORTRANGE(""https://docs.google.com/spreadsheets/d/1iV_nqIfkAdyO_vl_QARxWbfnGcK2KlCCS94aVJ2QbTI/edit#gid=1522333227"",""Rekap UBM!$F$9"")"),"")</f>
        <v/>
      </c>
      <c r="G15" s="81" t="e">
        <f t="shared" ca="1" si="1"/>
        <v>#VALUE!</v>
      </c>
      <c r="H15" s="82" t="str">
        <f ca="1">IFERROR(__xludf.DUMMYFUNCTION("IMPORTRANGE(""https://docs.google.com/spreadsheets/d/1iV_nqIfkAdyO_vl_QARxWbfnGcK2KlCCS94aVJ2QbTI/edit#gid=1522333227"",""Rekap UBM!$H$9"")"),"")</f>
        <v/>
      </c>
      <c r="I15" s="82" t="str">
        <f ca="1">IFERROR(__xludf.DUMMYFUNCTION("IMPORTRANGE(""https://docs.google.com/spreadsheets/d/1iV_nqIfkAdyO_vl_QARxWbfnGcK2KlCCS94aVJ2QbTI/edit#gid=1522333227"",""Rekap UBM!$I$9"")"),"")</f>
        <v/>
      </c>
      <c r="J15" s="81" t="e">
        <f t="shared" ca="1" si="2"/>
        <v>#VALUE!</v>
      </c>
    </row>
    <row r="16" spans="1:16" x14ac:dyDescent="0.2">
      <c r="A16" s="80" t="e">
        <f>#REF!</f>
        <v>#REF!</v>
      </c>
      <c r="B16" s="72">
        <f ca="1">IFERROR(__xludf.DUMMYFUNCTION("IMPORTRANGE(""https://docs.google.com/spreadsheets/d/1zz70Lj6oBg1MOPSG6KJcsMeqBNtXMHYICRkg7kpt_d0/edit#gid=1892753874"",""Rekap UBM!$B$9"")"),1)</f>
        <v>1</v>
      </c>
      <c r="C16" s="72">
        <f ca="1">IFERROR(__xludf.DUMMYFUNCTION("IMPORTRANGE(""https://docs.google.com/spreadsheets/d/1zz70Lj6oBg1MOPSG6KJcsMeqBNtXMHYICRkg7kpt_d0/edit#gid=1892753874"",""Rekap UBM!$C$9"")"),1)</f>
        <v>1</v>
      </c>
      <c r="D16" s="81">
        <f t="shared" ca="1" si="0"/>
        <v>100</v>
      </c>
      <c r="E16" s="72">
        <f ca="1">IFERROR(__xludf.DUMMYFUNCTION("IMPORTRANGE(""https://docs.google.com/spreadsheets/d/1zz70Lj6oBg1MOPSG6KJcsMeqBNtXMHYICRkg7kpt_d0/edit#gid=1892753874"",""Rekap UBM!$E$9"")"),3)</f>
        <v>3</v>
      </c>
      <c r="F16" s="82">
        <f ca="1">IFERROR(__xludf.DUMMYFUNCTION("IMPORTRANGE(""https://docs.google.com/spreadsheets/d/1zz70Lj6oBg1MOPSG6KJcsMeqBNtXMHYICRkg7kpt_d0/edit#gid=1892753874"",""Rekap UBM!$F$9"")"),3)</f>
        <v>3</v>
      </c>
      <c r="G16" s="81">
        <f t="shared" ca="1" si="1"/>
        <v>100</v>
      </c>
      <c r="H16" s="82">
        <f ca="1">IFERROR(__xludf.DUMMYFUNCTION("IMPORTRANGE(""https://docs.google.com/spreadsheets/d/1zz70Lj6oBg1MOPSG6KJcsMeqBNtXMHYICRkg7kpt_d0/edit#gid=1892753874"",""Rekap UBM!$H$9"")"),3)</f>
        <v>3</v>
      </c>
      <c r="I16" s="82">
        <f ca="1">IFERROR(__xludf.DUMMYFUNCTION("IMPORTRANGE(""https://docs.google.com/spreadsheets/d/1zz70Lj6oBg1MOPSG6KJcsMeqBNtXMHYICRkg7kpt_d0/edit#gid=1892753874"",""Rekap UBM!$I$9"")"),3)</f>
        <v>3</v>
      </c>
      <c r="J16" s="81">
        <f t="shared" ca="1" si="2"/>
        <v>100</v>
      </c>
    </row>
    <row r="17" spans="1:10" x14ac:dyDescent="0.2">
      <c r="A17" s="80" t="e">
        <f>#REF!</f>
        <v>#REF!</v>
      </c>
      <c r="B17" s="72">
        <f ca="1">IFERROR(__xludf.DUMMYFUNCTION("IMPORTRANGE(""https://docs.google.com/spreadsheets/d/1773f1iHRnXhbrVjAHR7zUpu3neZdvtp1a2ikB9LJu8U/edit#gid=1522333227"",""Rekap UBM!$B$9"")"),1)</f>
        <v>1</v>
      </c>
      <c r="C17" s="72">
        <f ca="1">IFERROR(__xludf.DUMMYFUNCTION("IMPORTRANGE(""https://docs.google.com/spreadsheets/d/1773f1iHRnXhbrVjAHR7zUpu3neZdvtp1a2ikB9LJu8U/edit#gid=1522333227"",""Rekap UBM!$C$9"")"),1)</f>
        <v>1</v>
      </c>
      <c r="D17" s="81">
        <f t="shared" ca="1" si="0"/>
        <v>100</v>
      </c>
      <c r="E17" s="72">
        <f ca="1">IFERROR(__xludf.DUMMYFUNCTION("IMPORTRANGE(""https://docs.google.com/spreadsheets/d/1773f1iHRnXhbrVjAHR7zUpu3neZdvtp1a2ikB9LJu8U/edit#gid=1522333227"",""Rekap UBM!$E$9"")"),13)</f>
        <v>13</v>
      </c>
      <c r="F17" s="82">
        <f ca="1">IFERROR(__xludf.DUMMYFUNCTION("IMPORTRANGE(""https://docs.google.com/spreadsheets/d/1773f1iHRnXhbrVjAHR7zUpu3neZdvtp1a2ikB9LJu8U/edit#gid=1522333227"",""Rekap UBM!$F$9"")"),13)</f>
        <v>13</v>
      </c>
      <c r="G17" s="81">
        <f t="shared" ca="1" si="1"/>
        <v>100</v>
      </c>
      <c r="H17" s="82">
        <f ca="1">IFERROR(__xludf.DUMMYFUNCTION("IMPORTRANGE(""https://docs.google.com/spreadsheets/d/1773f1iHRnXhbrVjAHR7zUpu3neZdvtp1a2ikB9LJu8U/edit#gid=1522333227"",""Rekap UBM!$H$9"")"),1)</f>
        <v>1</v>
      </c>
      <c r="I17" s="82">
        <f ca="1">IFERROR(__xludf.DUMMYFUNCTION("IMPORTRANGE(""https://docs.google.com/spreadsheets/d/1773f1iHRnXhbrVjAHR7zUpu3neZdvtp1a2ikB9LJu8U/edit#gid=1522333227"",""Rekap UBM!$I$9"")"),1)</f>
        <v>1</v>
      </c>
      <c r="J17" s="81">
        <f t="shared" ca="1" si="2"/>
        <v>100</v>
      </c>
    </row>
    <row r="18" spans="1:10" x14ac:dyDescent="0.2">
      <c r="A18" s="80" t="e">
        <f>#REF!</f>
        <v>#REF!</v>
      </c>
      <c r="B18" s="72">
        <f ca="1">IFERROR(__xludf.DUMMYFUNCTION("IMPORTRANGE(""https://docs.google.com/spreadsheets/d/10iNzN1LqaStEosZKEbqcoOm3IdodNsG31q_nR0Y6WGo/edit#gid=1522333227"",""Rekap UBM!$B$9"")"),1)</f>
        <v>1</v>
      </c>
      <c r="C18" s="72">
        <f ca="1">IFERROR(__xludf.DUMMYFUNCTION("IMPORTRANGE(""https://docs.google.com/spreadsheets/d/10iNzN1LqaStEosZKEbqcoOm3IdodNsG31q_nR0Y6WGo/edit#gid=1522333227"",""Rekap UBM!$C$9"")"),1)</f>
        <v>1</v>
      </c>
      <c r="D18" s="81">
        <f t="shared" ca="1" si="0"/>
        <v>100</v>
      </c>
      <c r="E18" s="72" t="str">
        <f ca="1">IFERROR(__xludf.DUMMYFUNCTION("IMPORTRANGE(""https://docs.google.com/spreadsheets/d/10iNzN1LqaStEosZKEbqcoOm3IdodNsG31q_nR0Y6WGo/edit#gid=1522333227"",""Rekap UBM!$E$9"")"),"")</f>
        <v/>
      </c>
      <c r="F18" s="82" t="str">
        <f ca="1">IFERROR(__xludf.DUMMYFUNCTION("IMPORTRANGE(""https://docs.google.com/spreadsheets/d/10iNzN1LqaStEosZKEbqcoOm3IdodNsG31q_nR0Y6WGo/edit#gid=1522333227"",""Rekap UBM!$F$9"")"),"")</f>
        <v/>
      </c>
      <c r="G18" s="81" t="e">
        <f t="shared" ca="1" si="1"/>
        <v>#VALUE!</v>
      </c>
      <c r="H18" s="82" t="str">
        <f ca="1">IFERROR(__xludf.DUMMYFUNCTION("IMPORTRANGE(""https://docs.google.com/spreadsheets/d/10iNzN1LqaStEosZKEbqcoOm3IdodNsG31q_nR0Y6WGo/edit#gid=1522333227"",""Rekap UBM!$H$9"")"),"")</f>
        <v/>
      </c>
      <c r="I18" s="82" t="str">
        <f ca="1">IFERROR(__xludf.DUMMYFUNCTION("IMPORTRANGE(""https://docs.google.com/spreadsheets/d/10iNzN1LqaStEosZKEbqcoOm3IdodNsG31q_nR0Y6WGo/edit#gid=1522333227"",""Rekap UBM!$I$9"")"),"")</f>
        <v/>
      </c>
      <c r="J18" s="81" t="e">
        <f t="shared" ca="1" si="2"/>
        <v>#VALUE!</v>
      </c>
    </row>
    <row r="19" spans="1:10" x14ac:dyDescent="0.2">
      <c r="A19" s="80" t="e">
        <f>#REF!</f>
        <v>#REF!</v>
      </c>
      <c r="B19" s="72">
        <f ca="1">IFERROR(__xludf.DUMMYFUNCTION("IMPORTRANGE(""https://docs.google.com/spreadsheets/d/17PsIU8VcCQeO2M4DM42K9vv32GkafaaF1LxQevQ8tAQ/edit#gid=1892753874"",""Rekap UBM!$B$9"")"),1)</f>
        <v>1</v>
      </c>
      <c r="C19" s="72">
        <f ca="1">IFERROR(__xludf.DUMMYFUNCTION("IMPORTRANGE(""https://docs.google.com/spreadsheets/d/17PsIU8VcCQeO2M4DM42K9vv32GkafaaF1LxQevQ8tAQ/edit#gid=1892753874"",""Rekap UBM!$C$9"")"),0)</f>
        <v>0</v>
      </c>
      <c r="D19" s="81">
        <f t="shared" ca="1" si="0"/>
        <v>0</v>
      </c>
      <c r="E19" s="72" t="str">
        <f ca="1">IFERROR(__xludf.DUMMYFUNCTION("IMPORTRANGE(""https://docs.google.com/spreadsheets/d/17PsIU8VcCQeO2M4DM42K9vv32GkafaaF1LxQevQ8tAQ/edit#gid=1892753874"",""Rekap UBM!$E$9"")"),"")</f>
        <v/>
      </c>
      <c r="F19" s="82" t="str">
        <f ca="1">IFERROR(__xludf.DUMMYFUNCTION("IMPORTRANGE(""https://docs.google.com/spreadsheets/d/17PsIU8VcCQeO2M4DM42K9vv32GkafaaF1LxQevQ8tAQ/edit#gid=1892753874"",""Rekap UBM!$F$9"")"),"")</f>
        <v/>
      </c>
      <c r="G19" s="81" t="e">
        <f t="shared" ca="1" si="1"/>
        <v>#VALUE!</v>
      </c>
      <c r="H19" s="82" t="str">
        <f ca="1">IFERROR(__xludf.DUMMYFUNCTION("IMPORTRANGE(""https://docs.google.com/spreadsheets/d/17PsIU8VcCQeO2M4DM42K9vv32GkafaaF1LxQevQ8tAQ/edit#gid=1892753874"",""Rekap UBM!$H$9"")"),"")</f>
        <v/>
      </c>
      <c r="I19" s="82" t="str">
        <f ca="1">IFERROR(__xludf.DUMMYFUNCTION("IMPORTRANGE(""https://docs.google.com/spreadsheets/d/17PsIU8VcCQeO2M4DM42K9vv32GkafaaF1LxQevQ8tAQ/edit#gid=1892753874"",""Rekap UBM!$I$9"")"),"")</f>
        <v/>
      </c>
      <c r="J19" s="81" t="e">
        <f t="shared" ca="1" si="2"/>
        <v>#VALUE!</v>
      </c>
    </row>
    <row r="20" spans="1:10" x14ac:dyDescent="0.2">
      <c r="A20" s="80" t="e">
        <f>#REF!</f>
        <v>#REF!</v>
      </c>
      <c r="B20" s="72">
        <f ca="1">IFERROR(__xludf.DUMMYFUNCTION("IMPORTRANGE(""https://docs.google.com/spreadsheets/d/1d0Y9C6M4-a1TT0nIK2Gc4IXnbVyxoBB3v7o1biNGAwY/edit#gid=1892753874"",""Rekap UBM!$B$9"")"),1)</f>
        <v>1</v>
      </c>
      <c r="C20" s="72">
        <f ca="1">IFERROR(__xludf.DUMMYFUNCTION("IMPORTRANGE(""https://docs.google.com/spreadsheets/d/1d0Y9C6M4-a1TT0nIK2Gc4IXnbVyxoBB3v7o1biNGAwY/edit#gid=1892753874"",""Rekap UBM!$C$9"")"),1)</f>
        <v>1</v>
      </c>
      <c r="D20" s="81">
        <f t="shared" ca="1" si="0"/>
        <v>100</v>
      </c>
      <c r="E20" s="72">
        <f ca="1">IFERROR(__xludf.DUMMYFUNCTION("IMPORTRANGE(""https://docs.google.com/spreadsheets/d/1d0Y9C6M4-a1TT0nIK2Gc4IXnbVyxoBB3v7o1biNGAwY/edit#gid=1892753874"",""Rekap UBM!$E$9"")"),6)</f>
        <v>6</v>
      </c>
      <c r="F20" s="82">
        <f ca="1">IFERROR(__xludf.DUMMYFUNCTION("IMPORTRANGE(""https://docs.google.com/spreadsheets/d/1d0Y9C6M4-a1TT0nIK2Gc4IXnbVyxoBB3v7o1biNGAwY/edit#gid=1892753874"",""Rekap UBM!$F$9"")"),0)</f>
        <v>0</v>
      </c>
      <c r="G20" s="81">
        <f t="shared" ca="1" si="1"/>
        <v>0</v>
      </c>
      <c r="H20" s="82" t="str">
        <f ca="1">IFERROR(__xludf.DUMMYFUNCTION("IMPORTRANGE(""https://docs.google.com/spreadsheets/d/1d0Y9C6M4-a1TT0nIK2Gc4IXnbVyxoBB3v7o1biNGAwY/edit#gid=1892753874"",""Rekap UBM!$H$9"")"),"")</f>
        <v/>
      </c>
      <c r="I20" s="82">
        <f ca="1">IFERROR(__xludf.DUMMYFUNCTION("IMPORTRANGE(""https://docs.google.com/spreadsheets/d/1d0Y9C6M4-a1TT0nIK2Gc4IXnbVyxoBB3v7o1biNGAwY/edit#gid=1892753874"",""Rekap UBM!$I$9"")"),0)</f>
        <v>0</v>
      </c>
      <c r="J20" s="81" t="e">
        <f t="shared" ca="1" si="2"/>
        <v>#VALUE!</v>
      </c>
    </row>
    <row r="21" spans="1:10" ht="15.75" customHeight="1" x14ac:dyDescent="0.2">
      <c r="A21" s="80" t="e">
        <f>#REF!</f>
        <v>#REF!</v>
      </c>
      <c r="B21" s="72">
        <f ca="1">IFERROR(__xludf.DUMMYFUNCTION("IMPORTRANGE(""https://docs.google.com/spreadsheets/d/1fXA1yQzUNddp7fjR2KF22o4rRJu9lP9Ja9Oi1mRbg_E/edit#gid=1892753874"",""Rekap UBM!$B$9"")"),1)</f>
        <v>1</v>
      </c>
      <c r="C21" s="72">
        <f ca="1">IFERROR(__xludf.DUMMYFUNCTION("IMPORTRANGE(""https://docs.google.com/spreadsheets/d/1fXA1yQzUNddp7fjR2KF22o4rRJu9lP9Ja9Oi1mRbg_E/edit#gid=1892753874"",""Rekap UBM!$C$9"")"),1)</f>
        <v>1</v>
      </c>
      <c r="D21" s="81">
        <f t="shared" ca="1" si="0"/>
        <v>100</v>
      </c>
      <c r="E21" s="72">
        <f ca="1">IFERROR(__xludf.DUMMYFUNCTION("IMPORTRANGE(""https://docs.google.com/spreadsheets/d/1fXA1yQzUNddp7fjR2KF22o4rRJu9lP9Ja9Oi1mRbg_E/edit#gid=1892753874"",""Rekap UBM!$E$9"")"),1)</f>
        <v>1</v>
      </c>
      <c r="F21" s="82">
        <f ca="1">IFERROR(__xludf.DUMMYFUNCTION("IMPORTRANGE(""https://docs.google.com/spreadsheets/d/1fXA1yQzUNddp7fjR2KF22o4rRJu9lP9Ja9Oi1mRbg_E/edit#gid=1892753874"",""Rekap UBM!$F$9"")"),1)</f>
        <v>1</v>
      </c>
      <c r="G21" s="81">
        <f t="shared" ca="1" si="1"/>
        <v>100</v>
      </c>
      <c r="H21" s="82" t="str">
        <f ca="1">IFERROR(__xludf.DUMMYFUNCTION("IMPORTRANGE(""https://docs.google.com/spreadsheets/d/1fXA1yQzUNddp7fjR2KF22o4rRJu9lP9Ja9Oi1mRbg_E/edit#gid=1892753874"",""Rekap UBM!$H$9"")"),"")</f>
        <v/>
      </c>
      <c r="I21" s="82" t="str">
        <f ca="1">IFERROR(__xludf.DUMMYFUNCTION("IMPORTRANGE(""https://docs.google.com/spreadsheets/d/1fXA1yQzUNddp7fjR2KF22o4rRJu9lP9Ja9Oi1mRbg_E/edit#gid=1892753874"",""Rekap UBM!$I$9"")"),"")</f>
        <v/>
      </c>
      <c r="J21" s="81" t="e">
        <f t="shared" ca="1" si="2"/>
        <v>#VALUE!</v>
      </c>
    </row>
    <row r="22" spans="1:10" ht="15.75" customHeight="1" x14ac:dyDescent="0.2">
      <c r="A22" s="80" t="e">
        <f>#REF!</f>
        <v>#REF!</v>
      </c>
      <c r="B22" s="72">
        <f ca="1">IFERROR(__xludf.DUMMYFUNCTION("IMPORTRANGE(""https://docs.google.com/spreadsheets/d/155aL1qCqCleHwMP0Y8LT5akEbK27R0RIka-lAkeoeEo/edit#gid=1892753874"",""Rekap UBM!$B$9"")"),1)</f>
        <v>1</v>
      </c>
      <c r="C22" s="72">
        <f ca="1">IFERROR(__xludf.DUMMYFUNCTION("IMPORTRANGE(""https://docs.google.com/spreadsheets/d/155aL1qCqCleHwMP0Y8LT5akEbK27R0RIka-lAkeoeEo/edit#gid=1892753874"",""Rekap UBM!$C$9"")"),1)</f>
        <v>1</v>
      </c>
      <c r="D22" s="81">
        <f t="shared" ca="1" si="0"/>
        <v>100</v>
      </c>
      <c r="E22" s="72">
        <f ca="1">IFERROR(__xludf.DUMMYFUNCTION("IMPORTRANGE(""https://docs.google.com/spreadsheets/d/155aL1qCqCleHwMP0Y8LT5akEbK27R0RIka-lAkeoeEo/edit#gid=1892753874"",""Rekap UBM!$E$9"")"),7)</f>
        <v>7</v>
      </c>
      <c r="F22" s="82">
        <f ca="1">IFERROR(__xludf.DUMMYFUNCTION("IMPORTRANGE(""https://docs.google.com/spreadsheets/d/155aL1qCqCleHwMP0Y8LT5akEbK27R0RIka-lAkeoeEo/edit#gid=1892753874"",""Rekap UBM!$F$9"")"),0)</f>
        <v>0</v>
      </c>
      <c r="G22" s="81">
        <f t="shared" ca="1" si="1"/>
        <v>0</v>
      </c>
      <c r="H22" s="82">
        <f ca="1">IFERROR(__xludf.DUMMYFUNCTION("IMPORTRANGE(""https://docs.google.com/spreadsheets/d/155aL1qCqCleHwMP0Y8LT5akEbK27R0RIka-lAkeoeEo/edit#gid=1892753874"",""Rekap UBM!$H$9"")"),2)</f>
        <v>2</v>
      </c>
      <c r="I22" s="82">
        <f ca="1">IFERROR(__xludf.DUMMYFUNCTION("IMPORTRANGE(""https://docs.google.com/spreadsheets/d/155aL1qCqCleHwMP0Y8LT5akEbK27R0RIka-lAkeoeEo/edit#gid=1892753874"",""Rekap UBM!$I$9"")"),0)</f>
        <v>0</v>
      </c>
      <c r="J22" s="81">
        <f t="shared" ca="1" si="2"/>
        <v>0</v>
      </c>
    </row>
    <row r="23" spans="1:10" ht="15.75" customHeight="1" x14ac:dyDescent="0.2">
      <c r="A23" s="80" t="e">
        <f>#REF!</f>
        <v>#REF!</v>
      </c>
      <c r="B23" s="72">
        <f ca="1">IFERROR(__xludf.DUMMYFUNCTION("IMPORTRANGE(""https://docs.google.com/spreadsheets/d/13FRR1udp0c0o6Nmp_8YHiON78PXr-L4FqQQ028JcBYY/edit#gid=1522333227"",""Rekap UBM!$B$9"")"),1)</f>
        <v>1</v>
      </c>
      <c r="C23" s="72">
        <f ca="1">IFERROR(__xludf.DUMMYFUNCTION("IMPORTRANGE(""https://docs.google.com/spreadsheets/d/13FRR1udp0c0o6Nmp_8YHiON78PXr-L4FqQQ028JcBYY/edit#gid=1522333227"",""Rekap UBM!$C$9"")"),1)</f>
        <v>1</v>
      </c>
      <c r="D23" s="81">
        <f t="shared" ca="1" si="0"/>
        <v>100</v>
      </c>
      <c r="E23" s="72">
        <f ca="1">IFERROR(__xludf.DUMMYFUNCTION("IMPORTRANGE(""https://docs.google.com/spreadsheets/d/13FRR1udp0c0o6Nmp_8YHiON78PXr-L4FqQQ028JcBYY/edit#gid=1522333227"",""Rekap UBM!$E$9"")"),0)</f>
        <v>0</v>
      </c>
      <c r="F23" s="82">
        <f ca="1">IFERROR(__xludf.DUMMYFUNCTION("IMPORTRANGE(""https://docs.google.com/spreadsheets/d/13FRR1udp0c0o6Nmp_8YHiON78PXr-L4FqQQ028JcBYY/edit#gid=1522333227"",""Rekap UBM!$F$9"")"),0)</f>
        <v>0</v>
      </c>
      <c r="G23" s="81" t="e">
        <f t="shared" ca="1" si="1"/>
        <v>#DIV/0!</v>
      </c>
      <c r="H23" s="82">
        <f ca="1">IFERROR(__xludf.DUMMYFUNCTION("IMPORTRANGE(""https://docs.google.com/spreadsheets/d/13FRR1udp0c0o6Nmp_8YHiON78PXr-L4FqQQ028JcBYY/edit#gid=1522333227"",""Rekap UBM!$H$9"")"),0)</f>
        <v>0</v>
      </c>
      <c r="I23" s="82">
        <f ca="1">IFERROR(__xludf.DUMMYFUNCTION("IMPORTRANGE(""https://docs.google.com/spreadsheets/d/13FRR1udp0c0o6Nmp_8YHiON78PXr-L4FqQQ028JcBYY/edit#gid=1522333227"",""Rekap UBM!$I$9"")"),0)</f>
        <v>0</v>
      </c>
      <c r="J23" s="81" t="e">
        <f t="shared" ca="1" si="2"/>
        <v>#DIV/0!</v>
      </c>
    </row>
    <row r="24" spans="1:10" ht="15.75" customHeight="1" x14ac:dyDescent="0.2">
      <c r="A24" s="80" t="e">
        <f>#REF!</f>
        <v>#REF!</v>
      </c>
      <c r="B24" s="72">
        <f ca="1">IFERROR(__xludf.DUMMYFUNCTION("IMPORTRANGE(""https://docs.google.com/spreadsheets/d/1PVwe4VvYfj1Vj424c9kO9TcQogsBM6TpXMbFve9togc/edit#gid=1522333227"",""Rekap UBM!$B$9"")"),1)</f>
        <v>1</v>
      </c>
      <c r="C24" s="72">
        <f ca="1">IFERROR(__xludf.DUMMYFUNCTION("IMPORTRANGE(""https://docs.google.com/spreadsheets/d/1PVwe4VvYfj1Vj424c9kO9TcQogsBM6TpXMbFve9togc/edit#gid=1522333227"",""Rekap UBM!$C$9"")"),1)</f>
        <v>1</v>
      </c>
      <c r="D24" s="81">
        <f t="shared" ca="1" si="0"/>
        <v>100</v>
      </c>
      <c r="E24" s="72">
        <f ca="1">IFERROR(__xludf.DUMMYFUNCTION("IMPORTRANGE(""https://docs.google.com/spreadsheets/d/1PVwe4VvYfj1Vj424c9kO9TcQogsBM6TpXMbFve9togc/edit#gid=1522333227"",""Rekap UBM!$E$9"")"),3)</f>
        <v>3</v>
      </c>
      <c r="F24" s="82">
        <f ca="1">IFERROR(__xludf.DUMMYFUNCTION("IMPORTRANGE(""https://docs.google.com/spreadsheets/d/1PVwe4VvYfj1Vj424c9kO9TcQogsBM6TpXMbFve9togc/edit#gid=1522333227"",""Rekap UBM!$F$9"")"),0)</f>
        <v>0</v>
      </c>
      <c r="G24" s="81">
        <f t="shared" ca="1" si="1"/>
        <v>0</v>
      </c>
      <c r="H24" s="82">
        <f ca="1">IFERROR(__xludf.DUMMYFUNCTION("IMPORTRANGE(""https://docs.google.com/spreadsheets/d/1PVwe4VvYfj1Vj424c9kO9TcQogsBM6TpXMbFve9togc/edit#gid=1522333227"",""Rekap UBM!$H$9"")"),0)</f>
        <v>0</v>
      </c>
      <c r="I24" s="82">
        <f ca="1">IFERROR(__xludf.DUMMYFUNCTION("IMPORTRANGE(""https://docs.google.com/spreadsheets/d/1PVwe4VvYfj1Vj424c9kO9TcQogsBM6TpXMbFve9togc/edit#gid=1522333227"",""Rekap UBM!$I$9"")"),0)</f>
        <v>0</v>
      </c>
      <c r="J24" s="81" t="e">
        <f t="shared" ca="1" si="2"/>
        <v>#DIV/0!</v>
      </c>
    </row>
    <row r="25" spans="1:10" ht="15.75" customHeight="1" x14ac:dyDescent="0.2">
      <c r="A25" s="80" t="e">
        <f>#REF!</f>
        <v>#REF!</v>
      </c>
      <c r="B25" s="72">
        <f ca="1">IFERROR(__xludf.DUMMYFUNCTION("IMPORTRANGE(""https://docs.google.com/spreadsheets/d/15JUTNcWxWGx3Ha8qvwbxgnbDbT4v7N3vZYvqPZ68_Xg/edit#gid=1892753874"",""Rekap UBM!$B$9"")"),1)</f>
        <v>1</v>
      </c>
      <c r="C25" s="72">
        <f ca="1">IFERROR(__xludf.DUMMYFUNCTION("IMPORTRANGE(""https://docs.google.com/spreadsheets/d/15JUTNcWxWGx3Ha8qvwbxgnbDbT4v7N3vZYvqPZ68_Xg/edit#gid=1892753874"",""Rekap UBM!$C$9"")"),1)</f>
        <v>1</v>
      </c>
      <c r="D25" s="81">
        <f t="shared" ca="1" si="0"/>
        <v>100</v>
      </c>
      <c r="E25" s="72" t="str">
        <f ca="1">IFERROR(__xludf.DUMMYFUNCTION("IMPORTRANGE(""https://docs.google.com/spreadsheets/d/15JUTNcWxWGx3Ha8qvwbxgnbDbT4v7N3vZYvqPZ68_Xg/edit#gid=1892753874"",""Rekap UBM!$E$9"")"),"")</f>
        <v/>
      </c>
      <c r="F25" s="82" t="str">
        <f ca="1">IFERROR(__xludf.DUMMYFUNCTION("IMPORTRANGE(""https://docs.google.com/spreadsheets/d/15JUTNcWxWGx3Ha8qvwbxgnbDbT4v7N3vZYvqPZ68_Xg/edit#gid=1892753874"",""Rekap UBM!$F$9"")"),"")</f>
        <v/>
      </c>
      <c r="G25" s="81" t="e">
        <f t="shared" ca="1" si="1"/>
        <v>#VALUE!</v>
      </c>
      <c r="H25" s="82" t="str">
        <f ca="1">IFERROR(__xludf.DUMMYFUNCTION("IMPORTRANGE(""https://docs.google.com/spreadsheets/d/15JUTNcWxWGx3Ha8qvwbxgnbDbT4v7N3vZYvqPZ68_Xg/edit#gid=1892753874"",""Rekap UBM!$H$9"")"),"")</f>
        <v/>
      </c>
      <c r="I25" s="82" t="str">
        <f ca="1">IFERROR(__xludf.DUMMYFUNCTION("IMPORTRANGE(""https://docs.google.com/spreadsheets/d/15JUTNcWxWGx3Ha8qvwbxgnbDbT4v7N3vZYvqPZ68_Xg/edit#gid=1892753874"",""Rekap UBM!$I$9"")"),"")</f>
        <v/>
      </c>
      <c r="J25" s="81" t="e">
        <f t="shared" ca="1" si="2"/>
        <v>#VALUE!</v>
      </c>
    </row>
    <row r="26" spans="1:10" ht="15.75" customHeight="1" x14ac:dyDescent="0.15"/>
    <row r="27" spans="1:10" ht="15.75" customHeight="1" x14ac:dyDescent="0.2">
      <c r="B27" s="83" t="s">
        <v>57</v>
      </c>
      <c r="C27" s="3"/>
      <c r="D27" s="119" t="s">
        <v>58</v>
      </c>
      <c r="E27" s="120"/>
      <c r="F27" s="120"/>
      <c r="G27" s="120"/>
      <c r="H27" s="120"/>
      <c r="I27" s="120"/>
    </row>
    <row r="28" spans="1:10" ht="15.75" customHeight="1" x14ac:dyDescent="0.2">
      <c r="B28" s="3"/>
      <c r="C28" s="3"/>
      <c r="D28" s="120"/>
      <c r="E28" s="120"/>
      <c r="F28" s="120"/>
      <c r="G28" s="120"/>
      <c r="H28" s="120"/>
      <c r="I28" s="120"/>
    </row>
    <row r="29" spans="1:10" ht="15.75" customHeight="1" x14ac:dyDescent="0.15"/>
    <row r="30" spans="1:10" ht="15.75" customHeight="1" x14ac:dyDescent="0.15"/>
    <row r="31" spans="1:10" ht="15.75" customHeight="1" x14ac:dyDescent="0.15"/>
    <row r="32" spans="1:1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5">
    <mergeCell ref="I7:I9"/>
    <mergeCell ref="D27:I28"/>
    <mergeCell ref="A1:C3"/>
    <mergeCell ref="D1:J4"/>
    <mergeCell ref="A4:C4"/>
    <mergeCell ref="A6:J6"/>
    <mergeCell ref="A7:A9"/>
    <mergeCell ref="B7:B9"/>
    <mergeCell ref="C7:C9"/>
    <mergeCell ref="J7:J9"/>
    <mergeCell ref="D7:D9"/>
    <mergeCell ref="E7:E9"/>
    <mergeCell ref="F7:F9"/>
    <mergeCell ref="G7:G9"/>
    <mergeCell ref="H7:H9"/>
  </mergeCells>
  <hyperlinks>
    <hyperlink ref="A1" location="HOME!A1" display="              Kembali ke _x000a_              Pilihan Program" xr:uid="{00000000-0004-0000-1800-000000000000}"/>
    <hyperlink ref="A4" r:id="rId1" xr:uid="{00000000-0004-0000-1800-000001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3</vt:i4>
      </vt:variant>
    </vt:vector>
  </HeadingPairs>
  <TitlesOfParts>
    <vt:vector size="3" baseType="lpstr">
      <vt:lpstr>Skr. Obesitas</vt:lpstr>
      <vt:lpstr>Per Puskesmas - Rekap KTR</vt:lpstr>
      <vt:lpstr>Per Puskesmas Rekap UBM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Windows</cp:lastModifiedBy>
  <dcterms:created xsi:type="dcterms:W3CDTF">2025-01-20T09:56:00Z</dcterms:created>
  <dcterms:modified xsi:type="dcterms:W3CDTF">2025-01-07T07:50:21Z</dcterms:modified>
</cp:coreProperties>
</file>