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E:\PKM MULYOREJO\PROMKES 2023\LAPORAN 2023\PKP 2023\"/>
    </mc:Choice>
  </mc:AlternateContent>
  <xr:revisionPtr revIDLastSave="0" documentId="13_ncr:1_{8B9A3255-666D-49AE-85E5-B90A10BB8DDF}" xr6:coauthVersionLast="47" xr6:coauthVersionMax="47" xr10:uidLastSave="{00000000-0000-0000-0000-000000000000}"/>
  <bookViews>
    <workbookView xWindow="-110" yWindow="-110" windowWidth="19420" windowHeight="10300" firstSheet="2" activeTab="5" xr2:uid="{00000000-000D-0000-FFFF-FFFF00000000}"/>
  </bookViews>
  <sheets>
    <sheet name="Instrumen Admen 23" sheetId="1" r:id="rId1"/>
    <sheet name="Instrumen UKM Esensial &amp; Perkes" sheetId="2" r:id="rId2"/>
    <sheet name="Instrumen UKM Pengembangan" sheetId="3" r:id="rId3"/>
    <sheet name="Instrumen UKP" sheetId="4" r:id="rId4"/>
    <sheet name="Instrumen Mutu" sheetId="5" r:id="rId5"/>
    <sheet name="REKAP" sheetId="6" r:id="rId6"/>
  </sheets>
  <definedNames>
    <definedName name="_xlnm.Print_Area" localSheetId="0">'Instrumen Admen 23'!$A$1:$H$48</definedName>
    <definedName name="_xlnm.Print_Area" localSheetId="4">'Instrumen Mutu'!$A$1:$O$21</definedName>
    <definedName name="_xlnm.Print_Area" localSheetId="1">'Instrumen UKM Esensial &amp; Perkes'!$A$1:$O$182</definedName>
    <definedName name="_xlnm.Print_Area" localSheetId="2">'Instrumen UKM Pengembangan'!$A$1:$O$34</definedName>
    <definedName name="_xlnm.Print_Area" localSheetId="3">'Instrumen UKP'!$A$1:$N$38</definedName>
    <definedName name="_xlnm.Print_Titles" localSheetId="0">'Instrumen Admen 23'!$5:$7</definedName>
    <definedName name="_xlnm.Print_Titles" localSheetId="1">'Instrumen UKM Esensial &amp; Perkes'!$5:$7</definedName>
    <definedName name="_xlnm.Print_Titles" localSheetId="2">'Instrumen UKM Pengembangan'!$4:$6</definedName>
    <definedName name="_xlnm.Print_Titles" localSheetId="3">'Instrumen UKP'!$4:$6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jwt26as9pQGvuBLrnUnVxR8/cX9WCCLFvuldiyo6a40="/>
    </ext>
  </extLst>
</workbook>
</file>

<file path=xl/calcChain.xml><?xml version="1.0" encoding="utf-8"?>
<calcChain xmlns="http://schemas.openxmlformats.org/spreadsheetml/2006/main">
  <c r="G80" i="2" l="1"/>
  <c r="G79" i="2"/>
  <c r="G77" i="2"/>
  <c r="G78" i="2"/>
  <c r="I11" i="2"/>
  <c r="H12" i="4"/>
  <c r="C8" i="6"/>
  <c r="G113" i="2" l="1"/>
  <c r="G112" i="2"/>
  <c r="J27" i="4" l="1"/>
  <c r="J26" i="4"/>
  <c r="J25" i="4"/>
  <c r="J24" i="4"/>
  <c r="H28" i="4"/>
  <c r="F28" i="4"/>
  <c r="G32" i="3"/>
  <c r="G33" i="3"/>
  <c r="G34" i="3"/>
  <c r="I141" i="2"/>
  <c r="G141" i="2"/>
  <c r="J141" i="2" s="1"/>
  <c r="G154" i="2" l="1"/>
  <c r="G29" i="3" l="1"/>
  <c r="G18" i="3" l="1"/>
  <c r="G171" i="2" l="1"/>
  <c r="G170" i="2"/>
  <c r="G160" i="2"/>
  <c r="I74" i="2" l="1"/>
  <c r="J74" i="2" s="1"/>
  <c r="I75" i="2"/>
  <c r="J75" i="2" s="1"/>
  <c r="F21" i="2" l="1"/>
  <c r="F20" i="2"/>
  <c r="F19" i="2"/>
  <c r="F33" i="4" l="1"/>
  <c r="I14" i="5" l="1"/>
  <c r="K14" i="5" s="1"/>
  <c r="G14" i="5"/>
  <c r="L20" i="5"/>
  <c r="C72" i="6" s="1"/>
  <c r="I19" i="5"/>
  <c r="G19" i="5"/>
  <c r="K19" i="5" s="1"/>
  <c r="I18" i="5"/>
  <c r="G18" i="5"/>
  <c r="K18" i="5" s="1"/>
  <c r="K17" i="5"/>
  <c r="I17" i="5"/>
  <c r="G17" i="5"/>
  <c r="I16" i="5"/>
  <c r="G16" i="5"/>
  <c r="K16" i="5" s="1"/>
  <c r="I13" i="5"/>
  <c r="G13" i="5"/>
  <c r="K13" i="5" s="1"/>
  <c r="K12" i="5"/>
  <c r="I12" i="5"/>
  <c r="G12" i="5"/>
  <c r="I11" i="5"/>
  <c r="G11" i="5"/>
  <c r="K11" i="5" s="1"/>
  <c r="I10" i="5"/>
  <c r="G10" i="5"/>
  <c r="K10" i="5" s="1"/>
  <c r="I9" i="5"/>
  <c r="G9" i="5"/>
  <c r="K9" i="5" s="1"/>
  <c r="F38" i="4"/>
  <c r="J37" i="4"/>
  <c r="K36" i="4" s="1"/>
  <c r="C68" i="6" s="1"/>
  <c r="H35" i="4"/>
  <c r="F35" i="4"/>
  <c r="J35" i="4" s="1"/>
  <c r="J33" i="4"/>
  <c r="H33" i="4"/>
  <c r="H31" i="4"/>
  <c r="F31" i="4"/>
  <c r="J31" i="4" s="1"/>
  <c r="H30" i="4"/>
  <c r="F30" i="4"/>
  <c r="J30" i="4" s="1"/>
  <c r="J29" i="4"/>
  <c r="H29" i="4"/>
  <c r="F29" i="4"/>
  <c r="H27" i="4"/>
  <c r="F27" i="4"/>
  <c r="H26" i="4"/>
  <c r="F26" i="4"/>
  <c r="H25" i="4"/>
  <c r="F25" i="4"/>
  <c r="H24" i="4"/>
  <c r="F24" i="4"/>
  <c r="H23" i="4"/>
  <c r="F23" i="4"/>
  <c r="J23" i="4" s="1"/>
  <c r="J22" i="4"/>
  <c r="H22" i="4"/>
  <c r="F22" i="4"/>
  <c r="H20" i="4"/>
  <c r="F20" i="4"/>
  <c r="J20" i="4" s="1"/>
  <c r="K19" i="4" s="1"/>
  <c r="C65" i="6" s="1"/>
  <c r="J18" i="4"/>
  <c r="H18" i="4"/>
  <c r="F18" i="4"/>
  <c r="J17" i="4"/>
  <c r="H17" i="4"/>
  <c r="F17" i="4"/>
  <c r="J16" i="4"/>
  <c r="J15" i="4"/>
  <c r="H15" i="4"/>
  <c r="F15" i="4"/>
  <c r="J14" i="4"/>
  <c r="H14" i="4"/>
  <c r="F14" i="4"/>
  <c r="H13" i="4"/>
  <c r="F13" i="4"/>
  <c r="J13" i="4" s="1"/>
  <c r="F12" i="4"/>
  <c r="J12" i="4" s="1"/>
  <c r="H11" i="4"/>
  <c r="J11" i="4" s="1"/>
  <c r="F11" i="4"/>
  <c r="J10" i="4"/>
  <c r="H10" i="4"/>
  <c r="H9" i="4"/>
  <c r="J9" i="4"/>
  <c r="K34" i="3"/>
  <c r="I34" i="3"/>
  <c r="K33" i="3"/>
  <c r="I33" i="3"/>
  <c r="K32" i="3"/>
  <c r="I32" i="3"/>
  <c r="K29" i="3"/>
  <c r="I29" i="3"/>
  <c r="K28" i="3"/>
  <c r="I28" i="3"/>
  <c r="G28" i="3"/>
  <c r="I27" i="3"/>
  <c r="K27" i="3" s="1"/>
  <c r="G27" i="3"/>
  <c r="I25" i="3"/>
  <c r="G25" i="3"/>
  <c r="K25" i="3" s="1"/>
  <c r="I24" i="3"/>
  <c r="G24" i="3"/>
  <c r="K24" i="3" s="1"/>
  <c r="K23" i="3"/>
  <c r="I23" i="3"/>
  <c r="G23" i="3"/>
  <c r="I22" i="3"/>
  <c r="G22" i="3"/>
  <c r="K22" i="3" s="1"/>
  <c r="L21" i="3" s="1"/>
  <c r="C60" i="6" s="1"/>
  <c r="K20" i="3"/>
  <c r="I20" i="3"/>
  <c r="I19" i="3"/>
  <c r="G19" i="3"/>
  <c r="K19" i="3" s="1"/>
  <c r="I18" i="3"/>
  <c r="K18" i="3"/>
  <c r="K17" i="3"/>
  <c r="I17" i="3"/>
  <c r="G17" i="3"/>
  <c r="I16" i="3"/>
  <c r="G16" i="3"/>
  <c r="K16" i="3" s="1"/>
  <c r="I14" i="3"/>
  <c r="K14" i="3" s="1"/>
  <c r="L13" i="3" s="1"/>
  <c r="C58" i="6" s="1"/>
  <c r="G14" i="3"/>
  <c r="I12" i="3"/>
  <c r="G12" i="3"/>
  <c r="K12" i="3" s="1"/>
  <c r="L11" i="3" s="1"/>
  <c r="C57" i="6" s="1"/>
  <c r="I10" i="3"/>
  <c r="G10" i="3"/>
  <c r="K10" i="3" s="1"/>
  <c r="I9" i="3"/>
  <c r="G9" i="3"/>
  <c r="K9" i="3" s="1"/>
  <c r="I182" i="2"/>
  <c r="G182" i="2"/>
  <c r="J182" i="2" s="1"/>
  <c r="I181" i="2"/>
  <c r="G181" i="2"/>
  <c r="J181" i="2" s="1"/>
  <c r="J180" i="2"/>
  <c r="I180" i="2"/>
  <c r="G180" i="2"/>
  <c r="I179" i="2"/>
  <c r="G179" i="2"/>
  <c r="J179" i="2" s="1"/>
  <c r="G177" i="2"/>
  <c r="G176" i="2"/>
  <c r="I175" i="2"/>
  <c r="G175" i="2"/>
  <c r="J175" i="2" s="1"/>
  <c r="I174" i="2"/>
  <c r="G174" i="2"/>
  <c r="J174" i="2" s="1"/>
  <c r="I172" i="2"/>
  <c r="G172" i="2"/>
  <c r="J172" i="2" s="1"/>
  <c r="J171" i="2"/>
  <c r="I171" i="2"/>
  <c r="J170" i="2"/>
  <c r="I170" i="2"/>
  <c r="I169" i="2"/>
  <c r="G169" i="2"/>
  <c r="J169" i="2" s="1"/>
  <c r="I168" i="2"/>
  <c r="G168" i="2"/>
  <c r="J168" i="2" s="1"/>
  <c r="I167" i="2"/>
  <c r="G167" i="2"/>
  <c r="J167" i="2" s="1"/>
  <c r="I166" i="2"/>
  <c r="G166" i="2"/>
  <c r="J166" i="2" s="1"/>
  <c r="I165" i="2"/>
  <c r="G165" i="2"/>
  <c r="J165" i="2" s="1"/>
  <c r="I164" i="2"/>
  <c r="G164" i="2"/>
  <c r="J164" i="2" s="1"/>
  <c r="I163" i="2"/>
  <c r="G163" i="2"/>
  <c r="J163" i="2" s="1"/>
  <c r="I162" i="2"/>
  <c r="G162" i="2"/>
  <c r="J162" i="2" s="1"/>
  <c r="I161" i="2"/>
  <c r="G161" i="2"/>
  <c r="J161" i="2" s="1"/>
  <c r="I160" i="2"/>
  <c r="J160" i="2"/>
  <c r="I159" i="2"/>
  <c r="G159" i="2"/>
  <c r="J159" i="2" s="1"/>
  <c r="I158" i="2"/>
  <c r="G158" i="2"/>
  <c r="J158" i="2" s="1"/>
  <c r="I157" i="2"/>
  <c r="G157" i="2"/>
  <c r="J157" i="2" s="1"/>
  <c r="G155" i="2"/>
  <c r="I154" i="2"/>
  <c r="J154" i="2"/>
  <c r="I153" i="2"/>
  <c r="G153" i="2"/>
  <c r="J153" i="2" s="1"/>
  <c r="I152" i="2"/>
  <c r="G152" i="2"/>
  <c r="J152" i="2" s="1"/>
  <c r="I151" i="2"/>
  <c r="G151" i="2"/>
  <c r="J151" i="2" s="1"/>
  <c r="I150" i="2"/>
  <c r="G150" i="2"/>
  <c r="J150" i="2" s="1"/>
  <c r="I149" i="2"/>
  <c r="G149" i="2"/>
  <c r="J149" i="2" s="1"/>
  <c r="I148" i="2"/>
  <c r="G148" i="2"/>
  <c r="J148" i="2" s="1"/>
  <c r="I146" i="2"/>
  <c r="G146" i="2"/>
  <c r="J146" i="2" s="1"/>
  <c r="I145" i="2"/>
  <c r="G145" i="2"/>
  <c r="J145" i="2" s="1"/>
  <c r="I144" i="2"/>
  <c r="G144" i="2"/>
  <c r="J144" i="2" s="1"/>
  <c r="I143" i="2"/>
  <c r="G143" i="2"/>
  <c r="J143" i="2" s="1"/>
  <c r="I142" i="2"/>
  <c r="G142" i="2"/>
  <c r="J142" i="2" s="1"/>
  <c r="I140" i="2"/>
  <c r="G140" i="2"/>
  <c r="J140" i="2" s="1"/>
  <c r="I139" i="2"/>
  <c r="G139" i="2"/>
  <c r="J139" i="2" s="1"/>
  <c r="I138" i="2"/>
  <c r="G138" i="2"/>
  <c r="J138" i="2" s="1"/>
  <c r="I137" i="2"/>
  <c r="G137" i="2"/>
  <c r="J137" i="2" s="1"/>
  <c r="G135" i="2"/>
  <c r="K133" i="2"/>
  <c r="C49" i="6" s="1"/>
  <c r="G134" i="2"/>
  <c r="G132" i="2"/>
  <c r="G131" i="2"/>
  <c r="G130" i="2"/>
  <c r="K129" i="2" s="1"/>
  <c r="C48" i="6" s="1"/>
  <c r="I128" i="2"/>
  <c r="G128" i="2"/>
  <c r="J128" i="2" s="1"/>
  <c r="I127" i="2"/>
  <c r="G127" i="2"/>
  <c r="J127" i="2" s="1"/>
  <c r="J126" i="2"/>
  <c r="I126" i="2"/>
  <c r="I124" i="2"/>
  <c r="G124" i="2"/>
  <c r="J124" i="2" s="1"/>
  <c r="I123" i="2"/>
  <c r="G123" i="2"/>
  <c r="J123" i="2" s="1"/>
  <c r="I121" i="2"/>
  <c r="G121" i="2"/>
  <c r="J121" i="2" s="1"/>
  <c r="I120" i="2"/>
  <c r="G120" i="2"/>
  <c r="J120" i="2" s="1"/>
  <c r="I119" i="2"/>
  <c r="G119" i="2"/>
  <c r="J119" i="2" s="1"/>
  <c r="I118" i="2"/>
  <c r="J118" i="2"/>
  <c r="I116" i="2"/>
  <c r="G116" i="2"/>
  <c r="J116" i="2" s="1"/>
  <c r="I115" i="2"/>
  <c r="G115" i="2"/>
  <c r="J115" i="2" s="1"/>
  <c r="I114" i="2"/>
  <c r="G114" i="2"/>
  <c r="J114" i="2" s="1"/>
  <c r="J113" i="2"/>
  <c r="I113" i="2"/>
  <c r="J112" i="2"/>
  <c r="I112" i="2"/>
  <c r="I110" i="2"/>
  <c r="G110" i="2"/>
  <c r="J110" i="2" s="1"/>
  <c r="I109" i="2"/>
  <c r="G109" i="2"/>
  <c r="J109" i="2" s="1"/>
  <c r="K108" i="2" s="1"/>
  <c r="C43" i="6" s="1"/>
  <c r="I107" i="2"/>
  <c r="G107" i="2"/>
  <c r="J107" i="2" s="1"/>
  <c r="I106" i="2"/>
  <c r="G106" i="2"/>
  <c r="J106" i="2" s="1"/>
  <c r="I104" i="2"/>
  <c r="G104" i="2"/>
  <c r="J104" i="2" s="1"/>
  <c r="I103" i="2"/>
  <c r="G103" i="2"/>
  <c r="J103" i="2" s="1"/>
  <c r="I102" i="2"/>
  <c r="G102" i="2"/>
  <c r="J102" i="2" s="1"/>
  <c r="I99" i="2"/>
  <c r="G99" i="2"/>
  <c r="J99" i="2" s="1"/>
  <c r="I98" i="2"/>
  <c r="G98" i="2"/>
  <c r="J98" i="2" s="1"/>
  <c r="I97" i="2"/>
  <c r="G97" i="2"/>
  <c r="J97" i="2" s="1"/>
  <c r="I96" i="2"/>
  <c r="G96" i="2"/>
  <c r="J96" i="2" s="1"/>
  <c r="I95" i="2"/>
  <c r="G95" i="2"/>
  <c r="J95" i="2" s="1"/>
  <c r="J93" i="2"/>
  <c r="I93" i="2"/>
  <c r="G92" i="2"/>
  <c r="I91" i="2"/>
  <c r="G91" i="2"/>
  <c r="J91" i="2" s="1"/>
  <c r="I90" i="2"/>
  <c r="G90" i="2"/>
  <c r="J90" i="2" s="1"/>
  <c r="I88" i="2"/>
  <c r="G88" i="2"/>
  <c r="J88" i="2" s="1"/>
  <c r="I87" i="2"/>
  <c r="G87" i="2"/>
  <c r="J87" i="2" s="1"/>
  <c r="I86" i="2"/>
  <c r="G86" i="2"/>
  <c r="J86" i="2" s="1"/>
  <c r="I83" i="2"/>
  <c r="G83" i="2"/>
  <c r="J83" i="2" s="1"/>
  <c r="J82" i="2"/>
  <c r="I82" i="2"/>
  <c r="G82" i="2"/>
  <c r="I81" i="2"/>
  <c r="G81" i="2"/>
  <c r="J81" i="2" s="1"/>
  <c r="I80" i="2"/>
  <c r="J80" i="2" s="1"/>
  <c r="I79" i="2"/>
  <c r="J79" i="2" s="1"/>
  <c r="I78" i="2"/>
  <c r="J78" i="2"/>
  <c r="I77" i="2"/>
  <c r="J77" i="2" s="1"/>
  <c r="G75" i="2"/>
  <c r="G74" i="2"/>
  <c r="I72" i="2"/>
  <c r="G72" i="2"/>
  <c r="J72" i="2" s="1"/>
  <c r="I71" i="2"/>
  <c r="G71" i="2"/>
  <c r="J71" i="2" s="1"/>
  <c r="I70" i="2"/>
  <c r="G70" i="2"/>
  <c r="J70" i="2" s="1"/>
  <c r="I69" i="2"/>
  <c r="G69" i="2"/>
  <c r="J69" i="2" s="1"/>
  <c r="I68" i="2"/>
  <c r="G68" i="2"/>
  <c r="J68" i="2" s="1"/>
  <c r="I66" i="2"/>
  <c r="G66" i="2"/>
  <c r="J66" i="2" s="1"/>
  <c r="I65" i="2"/>
  <c r="G65" i="2"/>
  <c r="J65" i="2" s="1"/>
  <c r="I63" i="2"/>
  <c r="G63" i="2"/>
  <c r="J63" i="2" s="1"/>
  <c r="I62" i="2"/>
  <c r="G62" i="2"/>
  <c r="J62" i="2" s="1"/>
  <c r="I61" i="2"/>
  <c r="G61" i="2"/>
  <c r="J61" i="2" s="1"/>
  <c r="I60" i="2"/>
  <c r="G60" i="2"/>
  <c r="J60" i="2" s="1"/>
  <c r="I58" i="2"/>
  <c r="G58" i="2"/>
  <c r="J58" i="2" s="1"/>
  <c r="I57" i="2"/>
  <c r="G57" i="2"/>
  <c r="J57" i="2" s="1"/>
  <c r="I56" i="2"/>
  <c r="G56" i="2"/>
  <c r="J56" i="2" s="1"/>
  <c r="I55" i="2"/>
  <c r="G55" i="2"/>
  <c r="J55" i="2" s="1"/>
  <c r="I54" i="2"/>
  <c r="G54" i="2"/>
  <c r="J54" i="2" s="1"/>
  <c r="I51" i="2"/>
  <c r="G51" i="2"/>
  <c r="J51" i="2" s="1"/>
  <c r="I50" i="2"/>
  <c r="G50" i="2"/>
  <c r="J50" i="2" s="1"/>
  <c r="I49" i="2"/>
  <c r="G49" i="2"/>
  <c r="J49" i="2" s="1"/>
  <c r="I47" i="2"/>
  <c r="G47" i="2"/>
  <c r="J47" i="2" s="1"/>
  <c r="I46" i="2"/>
  <c r="G46" i="2"/>
  <c r="J46" i="2" s="1"/>
  <c r="I45" i="2"/>
  <c r="G45" i="2"/>
  <c r="J45" i="2" s="1"/>
  <c r="I43" i="2"/>
  <c r="G43" i="2"/>
  <c r="J43" i="2" s="1"/>
  <c r="I42" i="2"/>
  <c r="G42" i="2"/>
  <c r="J42" i="2" s="1"/>
  <c r="I40" i="2"/>
  <c r="G40" i="2"/>
  <c r="J40" i="2" s="1"/>
  <c r="I39" i="2"/>
  <c r="G39" i="2"/>
  <c r="J39" i="2" s="1"/>
  <c r="I37" i="2"/>
  <c r="G37" i="2"/>
  <c r="J37" i="2" s="1"/>
  <c r="I36" i="2"/>
  <c r="G36" i="2"/>
  <c r="J36" i="2" s="1"/>
  <c r="I35" i="2"/>
  <c r="G35" i="2"/>
  <c r="J35" i="2" s="1"/>
  <c r="I34" i="2"/>
  <c r="G34" i="2"/>
  <c r="J34" i="2" s="1"/>
  <c r="I31" i="2"/>
  <c r="G31" i="2"/>
  <c r="J31" i="2" s="1"/>
  <c r="I30" i="2"/>
  <c r="G30" i="2"/>
  <c r="J30" i="2" s="1"/>
  <c r="I28" i="2"/>
  <c r="G28" i="2"/>
  <c r="J28" i="2" s="1"/>
  <c r="I27" i="2"/>
  <c r="G27" i="2"/>
  <c r="J27" i="2" s="1"/>
  <c r="I26" i="2"/>
  <c r="G26" i="2"/>
  <c r="J26" i="2" s="1"/>
  <c r="I24" i="2"/>
  <c r="G24" i="2"/>
  <c r="J24" i="2" s="1"/>
  <c r="I23" i="2"/>
  <c r="G23" i="2"/>
  <c r="J23" i="2" s="1"/>
  <c r="I21" i="2"/>
  <c r="G21" i="2"/>
  <c r="J21" i="2" s="1"/>
  <c r="I20" i="2"/>
  <c r="G20" i="2"/>
  <c r="J20" i="2" s="1"/>
  <c r="I19" i="2"/>
  <c r="G19" i="2"/>
  <c r="J19" i="2" s="1"/>
  <c r="I13" i="2"/>
  <c r="G13" i="2"/>
  <c r="F17" i="2" s="1"/>
  <c r="I12" i="2"/>
  <c r="G12" i="2"/>
  <c r="J12" i="2" s="1"/>
  <c r="G11" i="2"/>
  <c r="F15" i="2" s="1"/>
  <c r="H46" i="1"/>
  <c r="C13" i="6" s="1"/>
  <c r="H41" i="1"/>
  <c r="C12" i="6" s="1"/>
  <c r="H36" i="1"/>
  <c r="C11" i="6" s="1"/>
  <c r="H32" i="1"/>
  <c r="C10" i="6" s="1"/>
  <c r="H25" i="1"/>
  <c r="K76" i="2" l="1"/>
  <c r="C35" i="6" s="1"/>
  <c r="K105" i="2"/>
  <c r="C42" i="6" s="1"/>
  <c r="L15" i="5"/>
  <c r="C71" i="6" s="1"/>
  <c r="K8" i="4"/>
  <c r="C64" i="6" s="1"/>
  <c r="C63" i="6" s="1"/>
  <c r="L8" i="3"/>
  <c r="K117" i="2"/>
  <c r="C45" i="6" s="1"/>
  <c r="K21" i="4"/>
  <c r="C66" i="6" s="1"/>
  <c r="L31" i="3"/>
  <c r="C62" i="6" s="1"/>
  <c r="K136" i="2"/>
  <c r="L178" i="2"/>
  <c r="C54" i="6" s="1"/>
  <c r="K173" i="2"/>
  <c r="C53" i="6" s="1"/>
  <c r="K44" i="2"/>
  <c r="C27" i="6" s="1"/>
  <c r="K122" i="2"/>
  <c r="C46" i="6" s="1"/>
  <c r="C50" i="6"/>
  <c r="K147" i="2"/>
  <c r="C51" i="6" s="1"/>
  <c r="K59" i="2"/>
  <c r="C31" i="6" s="1"/>
  <c r="K53" i="2"/>
  <c r="C30" i="6" s="1"/>
  <c r="K64" i="2"/>
  <c r="C32" i="6" s="1"/>
  <c r="L26" i="3"/>
  <c r="C61" i="6" s="1"/>
  <c r="K33" i="2"/>
  <c r="C24" i="6" s="1"/>
  <c r="K48" i="2"/>
  <c r="C28" i="6" s="1"/>
  <c r="K38" i="2"/>
  <c r="C25" i="6" s="1"/>
  <c r="K41" i="2"/>
  <c r="C26" i="6" s="1"/>
  <c r="L8" i="5"/>
  <c r="C70" i="6" s="1"/>
  <c r="K101" i="2"/>
  <c r="L100" i="2" s="1"/>
  <c r="L15" i="3"/>
  <c r="C59" i="6" s="1"/>
  <c r="K156" i="2"/>
  <c r="C52" i="6" s="1"/>
  <c r="K67" i="2"/>
  <c r="C33" i="6" s="1"/>
  <c r="K125" i="2"/>
  <c r="C47" i="6" s="1"/>
  <c r="K73" i="2"/>
  <c r="C34" i="6" s="1"/>
  <c r="H47" i="1"/>
  <c r="H48" i="1" s="1"/>
  <c r="K29" i="2"/>
  <c r="C22" i="6" s="1"/>
  <c r="K25" i="2"/>
  <c r="C21" i="6" s="1"/>
  <c r="K22" i="2"/>
  <c r="C20" i="6" s="1"/>
  <c r="K18" i="2"/>
  <c r="C19" i="6" s="1"/>
  <c r="J13" i="2"/>
  <c r="F16" i="2"/>
  <c r="K32" i="4"/>
  <c r="C67" i="6" s="1"/>
  <c r="K85" i="2"/>
  <c r="C37" i="6" s="1"/>
  <c r="K94" i="2"/>
  <c r="C39" i="6" s="1"/>
  <c r="K89" i="2"/>
  <c r="C38" i="6" s="1"/>
  <c r="K111" i="2"/>
  <c r="C44" i="6" s="1"/>
  <c r="C56" i="6"/>
  <c r="C55" i="6" s="1"/>
  <c r="L7" i="3"/>
  <c r="G15" i="2"/>
  <c r="J15" i="2" s="1"/>
  <c r="I15" i="2"/>
  <c r="G17" i="2"/>
  <c r="J17" i="2" s="1"/>
  <c r="I17" i="2"/>
  <c r="C9" i="6"/>
  <c r="C7" i="6" s="1"/>
  <c r="J11" i="2"/>
  <c r="C69" i="6" l="1"/>
  <c r="L32" i="2"/>
  <c r="L52" i="2"/>
  <c r="C23" i="6"/>
  <c r="L7" i="5"/>
  <c r="C41" i="6"/>
  <c r="C40" i="6" s="1"/>
  <c r="C29" i="6"/>
  <c r="L84" i="2"/>
  <c r="K10" i="2"/>
  <c r="C17" i="6" s="1"/>
  <c r="G16" i="2"/>
  <c r="J16" i="2" s="1"/>
  <c r="K14" i="2" s="1"/>
  <c r="C18" i="6" s="1"/>
  <c r="I16" i="2"/>
  <c r="K7" i="4"/>
  <c r="C36" i="6"/>
  <c r="L9" i="2" l="1"/>
  <c r="L8" i="2" s="1"/>
  <c r="C16" i="6"/>
  <c r="C15" i="6" s="1"/>
  <c r="C14" i="6" s="1"/>
  <c r="C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19" authorId="0" shapeId="0" xr:uid="{00000000-0006-0000-0100-000004000000}">
      <text>
        <r>
          <rPr>
            <sz val="11"/>
            <color theme="1"/>
            <rFont val="Calibri"/>
            <scheme val="minor"/>
          </rPr>
          <t>======
ID#AAAAyUoVz3E
ASUS    (2023-06-12 05:39:37)
4 Kali Jumlah Posyandu</t>
        </r>
      </text>
    </comment>
    <comment ref="F20" authorId="0" shapeId="0" xr:uid="{00000000-0006-0000-0100-000001000000}">
      <text>
        <r>
          <rPr>
            <sz val="11"/>
            <color theme="1"/>
            <rFont val="Calibri"/>
            <scheme val="minor"/>
          </rPr>
          <t>======
ID#AAAAyUoVz3Q
ASUS    (2023-06-12 05:39:37)
2 kali jumlah institusi pendidikan yang dikaji PHBS)</t>
        </r>
      </text>
    </comment>
    <comment ref="F21" authorId="0" shapeId="0" xr:uid="{00000000-0006-0000-0100-000003000000}">
      <text>
        <r>
          <rPr>
            <sz val="11"/>
            <color theme="1"/>
            <rFont val="Calibri"/>
            <scheme val="minor"/>
          </rPr>
          <t>======
ID#AAAAyUoVz3I
ASUS    (2023-06-12 05:39:37)
2 kali jumlah pondok pesantren yang dikaji PHBS</t>
        </r>
      </text>
    </comment>
    <comment ref="F28" authorId="0" shapeId="0" xr:uid="{00000000-0006-0000-0100-000002000000}">
      <text>
        <r>
          <rPr>
            <sz val="11"/>
            <color theme="1"/>
            <rFont val="Calibri"/>
            <scheme val="minor"/>
          </rPr>
          <t>======
ID#AAAAyUoVz3M
ASUS    (2023-06-12 05:39:37)
minimal 2 (dua) kali dalam satu tahun/ desa</t>
        </r>
      </text>
    </comment>
  </commentList>
  <extLst>
    <ext xmlns:r="http://schemas.openxmlformats.org/officeDocument/2006/relationships" uri="GoogleSheetsCustomDataVersion2">
      <go:sheetsCustomData xmlns:go="http://customooxmlschemas.google.com/" r:id="rId1" roundtripDataSignature="AMtx7mg6CtDU50SnVi09V8zMB/SlTf38Eg=="/>
    </ext>
  </extLst>
</comments>
</file>

<file path=xl/sharedStrings.xml><?xml version="1.0" encoding="utf-8"?>
<sst xmlns="http://schemas.openxmlformats.org/spreadsheetml/2006/main" count="1397" uniqueCount="958">
  <si>
    <t>Lampiran 2</t>
  </si>
  <si>
    <t>Instrumen Penghitungan  Kinerja  Administrasi dan Manajemen  Puskesmas</t>
  </si>
  <si>
    <t>No</t>
  </si>
  <si>
    <t>Jenis Variabel</t>
  </si>
  <si>
    <t>Definisi Operasional</t>
  </si>
  <si>
    <t>Skala</t>
  </si>
  <si>
    <t>Nilai</t>
  </si>
  <si>
    <t>Nilai 0</t>
  </si>
  <si>
    <t>Nilai 4</t>
  </si>
  <si>
    <t>Nilai 7</t>
  </si>
  <si>
    <t>Nilai 10</t>
  </si>
  <si>
    <t>(1)</t>
  </si>
  <si>
    <t>(2)</t>
  </si>
  <si>
    <t>(3)</t>
  </si>
  <si>
    <t>(4)</t>
  </si>
  <si>
    <t>(5)</t>
  </si>
  <si>
    <t>(6)</t>
  </si>
  <si>
    <t>(7)</t>
  </si>
  <si>
    <t>(8)</t>
  </si>
  <si>
    <t xml:space="preserve">1.1.Manajemen Umum </t>
  </si>
  <si>
    <t>Rencana 5 (lima) tahunan</t>
  </si>
  <si>
    <t>Rencana 5 (lima) tahunan sesuai visi, misi, tugas pokok dan fungsi Puskesmas bedasarkan pada analisis kebutuhan masyarakat akan pelayanan kesehatan sebagai upaya untuk meningkatkan derajat kesehatan masyarakat secara optimal</t>
  </si>
  <si>
    <t>Tidak ada rencana 5 (lima) tahunan</t>
  </si>
  <si>
    <t>Ada, tidak sesuai visi, misi, tugas pokok dan fungsi Puskesmas, tidak berdasarkan pada analisis kebutuhan masyarakat</t>
  </si>
  <si>
    <t>Ada, sesuai visi, misi, tugas pokok dan fungsi Puskesmas, tidak berdasarkan pada analisis kebutuhan masyarakat</t>
  </si>
  <si>
    <t>Ada, sesuai visi, misi, tugas pokok dan fungsi Puskesmas bedasarkan pada analisis kebutuhan masyarakat</t>
  </si>
  <si>
    <t xml:space="preserve">RUK Tahun (N+1)  </t>
  </si>
  <si>
    <t>RUK (Rencana Usulan Kegiatan) Puskesmas untuk tahun yad  ( N+1) dibuat berdasarkan analisa situasi, kebutuhan dan harapan  masyarakat dan hasil capaian kinerja, prioritas serta data 2 ( dua) tahun yang lalu dan data survei, disahkan oleh Kepala Puskesmas</t>
  </si>
  <si>
    <t>Tidak ada</t>
  </si>
  <si>
    <t xml:space="preserve">Ada , tidak sesuai visi, misi, tugas pokok dan fungsi Puskesmas,tidak berdasarkan pada analisis kebutuhan masyarakat dan kinerja </t>
  </si>
  <si>
    <t xml:space="preserve">Ada,  sesuai visi, misi, tugas pokok dan fungsi Puskesmas, tidak berdasarkan pada analisis kebutuhan masyarakat dan kinerja </t>
  </si>
  <si>
    <t>Ada , sesuai visi, misi, tugas pokok dan fungsi Puskesmas, bedasarkan pada analisis kebutuhan masyarakat dan kinerja , ada pengesahan kepala Puskesmas</t>
  </si>
  <si>
    <t>RPK/POA bulanan/tahunan</t>
  </si>
  <si>
    <t xml:space="preserve">Dokumen Rencana Pelaksanaan Kegiatan (RPK), sebagai acuan pelaksanaan kegiatan yang akan dijadwalkan selama 1 (satu) tahun dengan memperhatikan visi misi dan tata nilai Puskesmas </t>
  </si>
  <si>
    <t>Tidak ada Ada dokumen RPK</t>
  </si>
  <si>
    <t>dokumen RPK tidak sesuai RUK, Tidak ada pembahasan dengan LP maupun LS, dalam penentuan jadwal</t>
  </si>
  <si>
    <t>dokumen RPK sesuai RUK, tidak ada pembahasan dengan LP maupun LS dalam penentuan jadwal</t>
  </si>
  <si>
    <t>dokumen RPK sesuai RUK, ada pembahasan dengan LP maupun LS dalam penentuan jadwal</t>
  </si>
  <si>
    <t>Lokakarya Mini bulanan (lokmin bulanan)</t>
  </si>
  <si>
    <r>
      <rPr>
        <sz val="12"/>
        <color rgb="FF000000"/>
        <rFont val="Tahoma"/>
      </rPr>
      <t>Rapat Lintas Program  (LP) membahas review kegiatan, permasalahan LP,rencana tindak lanjut (c</t>
    </r>
    <r>
      <rPr>
        <i/>
        <sz val="12"/>
        <color rgb="FF000000"/>
        <rFont val="Tahoma"/>
      </rPr>
      <t>orrective action</t>
    </r>
    <r>
      <rPr>
        <sz val="12"/>
        <color rgb="FF000000"/>
        <rFont val="Tahoma"/>
      </rPr>
      <t>) ,  beserta tindak lanjutnyasecara lengkap. Dokumen lokmin awal tahun memuat penyusunan POA, briefing penjelasan program dari Kapus dan detail pelaksanaan program (target, strategi pelaksana) dan kesepakatan pegawai Puskesmas. Notulen memuat evaluasi bulanan pelaksanaan kegiatan dan langkah koreksi.</t>
    </r>
  </si>
  <si>
    <t xml:space="preserve">Tidak ada dokumen </t>
  </si>
  <si>
    <t>Ada, dokumen tidak memuat evaluasi bulanan pelaksanaan kegiatan dan langkah koreksi</t>
  </si>
  <si>
    <r>
      <rPr>
        <sz val="12"/>
        <color rgb="FF000000"/>
        <rFont val="Tahoma"/>
      </rPr>
      <t>Ada, dokumen</t>
    </r>
    <r>
      <rPr>
        <i/>
        <sz val="12"/>
        <color rgb="FF000000"/>
        <rFont val="Tahoma"/>
      </rPr>
      <t xml:space="preserve"> corrective actio</t>
    </r>
    <r>
      <rPr>
        <sz val="12"/>
        <color rgb="FF000000"/>
        <rFont val="Tahoma"/>
      </rPr>
      <t>n,dafar hadir, notulen hasil  lokmin,undangan rapat lokmin tiap bulan lengkap</t>
    </r>
  </si>
  <si>
    <t>Ada, dokumen yang menindaklanjuti hasil lokmin bulan sebelumnya</t>
  </si>
  <si>
    <t>Lokakarya Mini tribulanan  (lokmin tribulanan)</t>
  </si>
  <si>
    <t>Rapat lintas program dan Lintas Sektor (LS) membahas review kegiatan, permasalahan LP, corrective action,  beserta tindak lanjutnya  secara lengkap tindak lanjutnya. Dokumen memuat evaluasi kegiatan yang memerlukan peran LS</t>
  </si>
  <si>
    <t>Ada Dokumen corrective action,dafar hadir, notulen hasil  lokmin,undangan rapat lokmin lengkap</t>
  </si>
  <si>
    <t>Ada, dokumen yang menindaklanjuti hasil lokmin yang melibatkan peran serta LS</t>
  </si>
  <si>
    <t>Survei Keluarga Sehat (12 Indikator Keluarga Sehat)</t>
  </si>
  <si>
    <t xml:space="preserve">Survei meliputi: 
1. KB          
2. Persalinan di faskes            
3. Bayi dengan imunisasi dasar lengkap, 4. bayi dengan ASI eksklusif                    
5. Balita ditimbang                     
6. Penderita TB, 
7. hipertensi dan 
8. gangguan jiwa mendapat pengobatan, 
9. tidak merokok, 
10. JKN, 
11. air bersih dan 
12. jamban sehat  yang dilakukan oleh Puskesmas dan jaringannya </t>
  </si>
  <si>
    <t xml:space="preserve">survei kurang dari 30% </t>
  </si>
  <si>
    <t>Dilakukan survei &gt;30%, dilakukan intervensi awal dan dilakukan entri data aplikasi</t>
  </si>
  <si>
    <t>Dilakukan survei &gt;30%,dilakukan intervensi awal, dilakukakan entri data apalikasi dan dilakukan analisis hasil survei</t>
  </si>
  <si>
    <t>Dilakukan survei  minimal lebih dari 30%, telah dilakukan intervensi awal, dilakukan entri data aplikasi, dilakukan analisis data dan dilakukan intervensi lanjut`</t>
  </si>
  <si>
    <t>Survei Mawas Diri (SMD)</t>
  </si>
  <si>
    <t xml:space="preserve">Kegiatan  mengenali keadaan dan masalah yang dihadapi masyarakat serta potensi yang dimiliki masyarakat untuk mengatasi masalah tersebut.Hasil identifikasi dianalisis untuk menyusun upaya, selanjutnya masyarakat dapat digerakkan untuk berperan serta aktif untuk memperkuat upaya perbaikannya sesuai batas kewenangannya.. </t>
  </si>
  <si>
    <t>Tidak dilakukan</t>
  </si>
  <si>
    <t>Ada dokumen KA dan SOP SMD tapi belum dilaksanakan</t>
  </si>
  <si>
    <t>Ada dokumen KA dan SOP SMD, dilaksanakan SMD, ada rekapan hasil SMD, tidak ada analisis dan jenis kegiatan yang dibutuhkan masyarakat</t>
  </si>
  <si>
    <t>Ada SOP SMD, kerangka acuan, pelaksanaan, rekapan, analisis dan jenis kegiatan yang dibutuhkan masyarakat dari hasil SMD.</t>
  </si>
  <si>
    <t>Pertemuan dengan masyarakat dalam rangka pemberdayaan Individu, Keluarga dan Kelompok</t>
  </si>
  <si>
    <t xml:space="preserve">Pertemuan dengan masyarakat  dalam rangka pemberdayaan (meliputi keterlibatan dalam perencanaan, pelaksanaan dan evaluasi kegiatan) Individu, Keluarga dan Kelompok. </t>
  </si>
  <si>
    <t>Tidak ada pertemuan</t>
  </si>
  <si>
    <t>Ada pertemuan minimal 2 kali setahun</t>
  </si>
  <si>
    <t>ada pertemuan minimal 2 kali setahun, ada hasil pembahasan untuk pemberdayaan masyarakat</t>
  </si>
  <si>
    <t>ada pertemuan minimal 2 kali setahun, ada hasil pembahasan pemberdayaan masyarakat, ada tindaklanjut pemberdayaan</t>
  </si>
  <si>
    <t xml:space="preserve">SK Tim mutu  dan uraian tugas </t>
  </si>
  <si>
    <t>Surat Keputusan Kepala Puskesmas  dan uraian tugas Tim Mutu  (UKM Essensial, UKM pengembangan , UKP, Administrasi Manajemen, Mutu, PPI, Keselamatan Pasien serta Audit Internal), serta dilaksanakan evaluasi terhadap pelaksanaan uraian tugas minimal sekali setahun</t>
  </si>
  <si>
    <t>Tidak ada SK Tim, uraian tugas serta evaluasi pelaksanaan uraian tugas</t>
  </si>
  <si>
    <t>Ada SK Tim Mutu, tidak ada  uraian tugas dan evaluasi pelaksanaan uraian tugas</t>
  </si>
  <si>
    <t>Ada SK Tim  Mutu dan  uraian tugas, tidak ada  evaluasi pelaksanaan uraian tugas</t>
  </si>
  <si>
    <t>Ada SK Tim Mutu   dan uraian tugas serta evaluasi pelaksanaan uraian tugas</t>
  </si>
  <si>
    <t>Rencana program mutu dan keselamatan pasien</t>
  </si>
  <si>
    <t>Rencana kegiatan perbaikan/peningkatan mutu dan keselamatan pasien lengkap dengan sumber dana dan sumber daya, jadwal audit internal,kerangka acuan kegiatan dan notulen serta bukti pelaksanaan serta evaluasinya</t>
  </si>
  <si>
    <t>Tidak ada dokumen rencana program mutu dan keselamatan pasien</t>
  </si>
  <si>
    <t>Ada rencana pelaksanaan kegiatan perbaikan dan peningkatan mutu,  tidak ada bukti pelaksanaan dan evaluasinya</t>
  </si>
  <si>
    <t xml:space="preserve">Ada sebagian dokumen rencana pelaksanaan kegiatan perbaikan dan peningkatan mutu dan bukti pelaksanaan dan evaluasi belum dilakukan </t>
  </si>
  <si>
    <t>Ada dokumen rencana program mutu dan keselamatan pasien lengkap dengan sumber dana, sumber daya serta bukti pelaksanaan dan evaluasinya</t>
  </si>
  <si>
    <t xml:space="preserve">Pelaksanaan  manajemen risiko di Puskesmas </t>
  </si>
  <si>
    <t>proses identifikasi, evaluasi, pengendalian dan meminimalkan risiko di Puskesms</t>
  </si>
  <si>
    <t>Tidak melakukan proses manajemen risiko dan tidak ada dokumen register risiko</t>
  </si>
  <si>
    <t xml:space="preserve">Melakukan identifikasi risiko, tidak ada upaya pencegahan dan penanganan risiko, tidak ada dokumen register risiko </t>
  </si>
  <si>
    <t>Melakukan identifikasi risiko, ada upaya pencegahan dan penanganan risiko, ada dokumen register risiko  tidak lengkap</t>
  </si>
  <si>
    <t>Melakukan identifikasi risiko, ada upaya pencegahan dan penanganan risiko, ada dokumen register risiko  lengkap</t>
  </si>
  <si>
    <t>Pengelolaan Pengaduan Pelanggan</t>
  </si>
  <si>
    <t xml:space="preserve">Pengelolaan pengaduan meliputi menyediakan media pengaduan, mencatat pengaduan (dari Kotak saran, sms, email, wa, telpon dll), melakukan analisa, membuat rencana tindak lanjut, tindak lanjut dan evaluasi </t>
  </si>
  <si>
    <t xml:space="preserve">tidak ada  media pengaduan, data ada, analisa lengkap dengan rencana tindak lanjut, tindak lanjut dan evaluasi </t>
  </si>
  <si>
    <t xml:space="preserve">Media dan data tidak lengkap, ada analisa , rencana  tindak lanjut , tindak lanjut dan evaluasi belum ada </t>
  </si>
  <si>
    <t xml:space="preserve">Media dan data ata lengkap,analisa  sebagian ada , rencana  tindak lanjut, tindak lanjut dan evaluasi belum ada . </t>
  </si>
  <si>
    <t xml:space="preserve">Media dan data ada, analisa lengkap dengan rencana tindak lanjut, tindak lanjut dan evaluasi </t>
  </si>
  <si>
    <t xml:space="preserve">Survei Kepuasan Masyarakat </t>
  </si>
  <si>
    <t xml:space="preserve">Survei Kepuasan adalah kegiatan yang dilakukan untuk mengetahui kepuasan masyarakat terhadap kegiatan/pelayanan yang telah dilakukan Puskesmas </t>
  </si>
  <si>
    <t>Tidak ada data</t>
  </si>
  <si>
    <t xml:space="preserve">Data tidak lengkap,analisa , rencana  tindak lanjut, tindak lanjut dan evaluasi  serta publikasi belum ada </t>
  </si>
  <si>
    <t xml:space="preserve">Data lengkap,analisa  sebagian ada , rencana  tindak lanjut, tindak lanjut dan evaluasi serta publikasi  belum ada </t>
  </si>
  <si>
    <t>Data ada, analisa lengkap dengan rencana tindak lanjut, tindak lanjut dan evaluasi serta telah dipublikasikan</t>
  </si>
  <si>
    <t xml:space="preserve">Audit internal </t>
  </si>
  <si>
    <t>Pemantauan mutu layanan sepanjang tahun, meliputi audit  input, proses (PDCA) dan output pelayanan, ada jadwal selama setahun, instrumen, hasil dan  laporan audit internal</t>
  </si>
  <si>
    <t xml:space="preserve">Tidak dilakukan audit internal </t>
  </si>
  <si>
    <t xml:space="preserve">Dilakukan, dokumen lengkap, tidak ada analisa, rencana tindak lanjut, tindak lanjut dan evaluasi </t>
  </si>
  <si>
    <t>Dilakukan, dokumen lengkap, ada analisa, rencana tindak lanjut,  tidak ada tindak lanjut dan evaluasi</t>
  </si>
  <si>
    <t>Dilakukan, dokumen lengkap, ada analisa, rencana tindak lanjut, tindak lanjut dan evaluasi</t>
  </si>
  <si>
    <t>Rapat Tinjauan Manajemen</t>
  </si>
  <si>
    <t>Rapat Tinjauan Manajemen (RTM) dilakukan minimal 2x/tahun untuk meninjau kinerja sistem manajemen mutu, dan kinerja pelayanan/ upaya Puskesmas untuk memastikan kelanjutan, kesesuaian, kecukupan, dan efektifitas sistem manajemen mutu dan sistem pelayanan, menghasilkan luaran rencana perbaikan serta peningkatan mutu</t>
  </si>
  <si>
    <t>Tidak ada RTM, dokumen dan rencana pelaksanaan kegiatan perbaikan dan peningkatan mutu</t>
  </si>
  <si>
    <r>
      <rPr>
        <sz val="12"/>
        <color rgb="FF000000"/>
        <rFont val="Tahoma"/>
      </rPr>
      <t>Dilakukan</t>
    </r>
    <r>
      <rPr>
        <u/>
        <sz val="12"/>
        <color rgb="FF000000"/>
        <rFont val="Tahoma"/>
      </rPr>
      <t xml:space="preserve"> </t>
    </r>
    <r>
      <rPr>
        <sz val="12"/>
        <color rgb="FF000000"/>
        <rFont val="Tahoma"/>
      </rPr>
      <t xml:space="preserve">1 kali setahun, dokumen  notulen, daftar hadir lengkap, ada analisa, rencana tindak lanjut (perbaikan/peningkatan mutu),belum ada  tindak lanjut dan evaluasi </t>
    </r>
  </si>
  <si>
    <t xml:space="preserve">Dilakukan 2 kali setahun, ada  notulen, daftar hadir, ada analisa, rencana tindak lanjut (perbaikan/peningkatan mutu), tindak lanjut dan belum dilakukan evaluasi </t>
  </si>
  <si>
    <t xml:space="preserve">Dilakukan &gt; 2 kali setahun, ada  notulen, daftar hadir, analisa, rencana tindak lanjut (perbaikan/peningkatan mutu), tindak lanjut dan evaluasi </t>
  </si>
  <si>
    <r>
      <rPr>
        <sz val="12"/>
        <color rgb="FF000000"/>
        <rFont val="Tahoma"/>
      </rPr>
      <t>Penyajian/</t>
    </r>
    <r>
      <rPr>
        <i/>
        <sz val="12"/>
        <color rgb="FF000000"/>
        <rFont val="Tahoma"/>
      </rPr>
      <t>updating</t>
    </r>
    <r>
      <rPr>
        <sz val="12"/>
        <color rgb="FF000000"/>
        <rFont val="Tahoma"/>
      </rPr>
      <t xml:space="preserve">  data dan informasi </t>
    </r>
  </si>
  <si>
    <r>
      <rPr>
        <sz val="12"/>
        <color theme="1"/>
        <rFont val="Tahoma"/>
      </rPr>
      <t>Penyajian/</t>
    </r>
    <r>
      <rPr>
        <i/>
        <sz val="12"/>
        <color rgb="FF000000"/>
        <rFont val="Tahoma"/>
      </rPr>
      <t>updating</t>
    </r>
    <r>
      <rPr>
        <sz val="12"/>
        <color rgb="FF000000"/>
        <rFont val="Tahoma"/>
      </rPr>
      <t xml:space="preserve"> data dan informasi tentang : capaian program (PKP), KS, hasil survei SMD, IKM,data dasar, data kematian ibu dan anak, status gizi , Kesehatan lingkungan, SPM, Pemantauan Standar Puskesmas</t>
    </r>
  </si>
  <si>
    <t>Tidak ada data dan pelaporan</t>
  </si>
  <si>
    <t xml:space="preserve">Kelengkapan data 50% </t>
  </si>
  <si>
    <t xml:space="preserve">Kelengkapan data75% </t>
  </si>
  <si>
    <t xml:space="preserve">Lengkap pencatatan dan pelaporan, benar </t>
  </si>
  <si>
    <t>Jumlah Nilai Kinerja Manajemen Umum Puskesmas  (I)</t>
  </si>
  <si>
    <t>1.2. Manajemen Peralatan dan Sarana Prasarana</t>
  </si>
  <si>
    <t xml:space="preserve">Kelengkapan dan Updating data Aplikasi  Sarana, Prasarana, Alat Kesehatan (ASPAK) </t>
  </si>
  <si>
    <t xml:space="preserve"> Nilai data kumulatif SPA  &gt;60 % dan &gt;50% berdasarkan data ASPAK yang telah diupdate secara berkala ( minimal 2 kali dalam setahun, tgl 30 Juni dan 31 Desember tahun berjalan ) dan telah divalidasi Dinkes Kab/Kota.</t>
  </si>
  <si>
    <t xml:space="preserve">Nilai data  kumulatif SPA  &lt; 60 % dan kelengkapan alat kesehatan &lt;50 % dan data ASPAK belum diupdate dan divalidasi Dinkes Kab/Kota </t>
  </si>
  <si>
    <t xml:space="preserve">Nilai data  kumulatif SPA  &lt;60 % dan kelengkapan alat kesehatan &lt;50 % berdasarkan data ASPAK yang sudah diupdate dan divalidasi Dinkes Kab/Kota </t>
  </si>
  <si>
    <t xml:space="preserve">Nilai data  kumulatif SPA  &gt;60 % dan kelengkapan alat kesehatan &lt;50 % berdasarkan data ASPAK yang sudah diupdate dan divalidasi Dinkes Kab/Kota </t>
  </si>
  <si>
    <t xml:space="preserve">Nilai data  kumulatif SPA  &gt;60 % dan kelengkapan alat kesehatan &gt; 50% berdasarkan data ASPAK yang sudah diupdate dan divalidasi Dinkes Kab/Kota </t>
  </si>
  <si>
    <t xml:space="preserve">Analisis data ASPAK dan rencana tindak lanjut </t>
  </si>
  <si>
    <t>Analisis data ASPAK  berisi ketersediaan Sarana , Prasarana dan alkes (SPA) di masing-masing ruangan dan kebutuhan SPA yang belum terpenuhi.Tindak lanjut berisi upaya yang akan dilakukan dalam pemenuhan kebutuhan SPA.</t>
  </si>
  <si>
    <t>Tidak ada analisis data</t>
  </si>
  <si>
    <t xml:space="preserve">Ada analisis data, rencana  tindak lanjut, tindak lanjut dan evaluasi belum ada </t>
  </si>
  <si>
    <t>Ada analisis data SPA , rencana  tindak lanjut, tidak ada tindak lanjut dan evaluasi</t>
  </si>
  <si>
    <t>Ada analisis data lengkap dengan rencana tindak lanjut, tindak lanjut dan evaluasi</t>
  </si>
  <si>
    <t>Pemeliharaan prasarana Puskesmas</t>
  </si>
  <si>
    <t>Pemeliharaan prasarana terjadwal  serta dilakukan, dilengkapi dengan jadwal dan bukti pelaksanaan</t>
  </si>
  <si>
    <t>Tidak ada jadwal pemeliharaan prasarana dan tidak dilakukan pemeliharaan</t>
  </si>
  <si>
    <t>Ada jadwal pemeliharaan dan  dilakukan pemeliharaan. Tidak ada bukti pelaksanaan.</t>
  </si>
  <si>
    <t>Ada jadwal pemeliharaan dan  dilakukan pemeliharaan. Ada bukti pelaksanaan.</t>
  </si>
  <si>
    <t xml:space="preserve">Kalibrasi  alat kesehatan </t>
  </si>
  <si>
    <t xml:space="preserve">Kalibrasi alkes dilakukan sesuai dengan daftar peralatan yang perlu dikalibrasi, ada jadwal, dan bukti  pelaksanaan kalibrasi.
 </t>
  </si>
  <si>
    <t>Tidak ada jadwal kalibrasi dan tidak dilakukan kalibrasi</t>
  </si>
  <si>
    <t>Ada jadwal kalibrasi dan tidak dilakukan kalibrasi</t>
  </si>
  <si>
    <t>Ada jadwal kalibrasi dan  dilakukan kalibrasiTidak ada bukti pelaksanaan.</t>
  </si>
  <si>
    <t>Ada jadwal kalibrasi dan  dilakukan kalibrasi Ada bukti pelaksanaan.</t>
  </si>
  <si>
    <t>Perbaikan dan pemeliharaan peralatan medis dan non medis</t>
  </si>
  <si>
    <t>Perbaikan dan pemeliharaan peralatan medis dan non medis terjadwal dan sudah dilakukan yang dibuktikan dengan adanya jadwal dan bukti pelaksanaan</t>
  </si>
  <si>
    <t>Tidak ada jadwal pemeliharaan peralatan dan tidak dilakukan pemeliharaan</t>
  </si>
  <si>
    <t>Ada jadwal pemeliharaan dan tidak dilakukan pemeliharaan</t>
  </si>
  <si>
    <t>Jumlah Nilai Kinerja Manajemen Peralatan dan sarana prasarana  (II)</t>
  </si>
  <si>
    <t xml:space="preserve">1.3. Manajemen Keuangan </t>
  </si>
  <si>
    <t xml:space="preserve">Data realisasi keuangan </t>
  </si>
  <si>
    <t xml:space="preserve"> Realisasi capaian keuangan yang disertai bukti</t>
  </si>
  <si>
    <t xml:space="preserve">Data/laporan  tidak lengkap, belum di lakukan analisa, rencana  tindak lanjut, tindak lanjut dan evaluasi </t>
  </si>
  <si>
    <t xml:space="preserve">Data/laporan lengkap, ada sebagian analisa, belum ada rencana  tindak lanjut, tindak lanjut dan evaluasi </t>
  </si>
  <si>
    <t>Ada data/laporan keuangan, analisa lengkap dengan rencana tindak lanjut, tindak lanjut dan evaluasi</t>
  </si>
  <si>
    <t>Data keuangan dan laporan pertanggung jawaban</t>
  </si>
  <si>
    <t>Data  pencatatan pelaporan pertanggung jawaban  keuangan ke Dinkes Kab/Kota,penerimaan dan pengeluaran , realisasi capaian keuangan yang disertai bukti</t>
  </si>
  <si>
    <t>Data dan laporan  tidak lengkap, belum ada analisa, rencana  tindak lanjut, tindak lanjut dan evaluasi</t>
  </si>
  <si>
    <t xml:space="preserve">Data/laporan lengkap,analisa  sebagian ada , rencana  tindak lanjut, tindak lanjut dan evaluasi belum ada </t>
  </si>
  <si>
    <t>Data /laporan ada, analisa lengkap dengan rencana tindak lanjut, tindak lanjut dan evaluasi</t>
  </si>
  <si>
    <t>Jumlah Nilai Kinerja Manajemen Keuangan  (III)</t>
  </si>
  <si>
    <t>1.4.Manajemen Sumber Daya Manusia</t>
  </si>
  <si>
    <t>Rencana Kebutuhan Tenaga (Renbut)</t>
  </si>
  <si>
    <t>Metode Penghitungan Kebutuhan SDM Kesehatan secara riil sesuai kompetensinya berdasarkan beban kerja</t>
  </si>
  <si>
    <t>Tidak ada dokumen</t>
  </si>
  <si>
    <r>
      <rPr>
        <sz val="12"/>
        <color rgb="FF000000"/>
        <rFont val="Tahoma"/>
      </rPr>
      <t xml:space="preserve">Ada dokumen renbut, dengan hasil </t>
    </r>
    <r>
      <rPr>
        <u/>
        <sz val="12"/>
        <color rgb="FF000000"/>
        <rFont val="Tahoma"/>
      </rPr>
      <t>&lt;</t>
    </r>
    <r>
      <rPr>
        <sz val="12"/>
        <color rgb="FF000000"/>
        <rFont val="Tahoma"/>
      </rPr>
      <t xml:space="preserve"> 4 jenis nakes dari 9 nakes sesuai kebutuhan</t>
    </r>
  </si>
  <si>
    <r>
      <rPr>
        <sz val="12"/>
        <color rgb="FF000000"/>
        <rFont val="Tahoma"/>
      </rPr>
      <t xml:space="preserve">Ada dokumen renbut, dengan hasil </t>
    </r>
    <r>
      <rPr>
        <u/>
        <sz val="12"/>
        <color rgb="FF000000"/>
        <rFont val="Tahoma"/>
      </rPr>
      <t>&lt;</t>
    </r>
    <r>
      <rPr>
        <sz val="12"/>
        <color rgb="FF000000"/>
        <rFont val="Tahoma"/>
      </rPr>
      <t xml:space="preserve"> 7 jenis nakes  (termasuk dokter, dokter gigi, bidan dan perawat) dari 9 nakes sesuai kebutuhan</t>
    </r>
  </si>
  <si>
    <r>
      <rPr>
        <sz val="12"/>
        <color rgb="FF000000"/>
        <rFont val="Tahoma"/>
      </rPr>
      <t xml:space="preserve">Ada dokumen renbut, dengan hasil </t>
    </r>
    <r>
      <rPr>
        <u/>
        <sz val="12"/>
        <color rgb="FF000000"/>
        <rFont val="Tahoma"/>
      </rPr>
      <t>&lt;</t>
    </r>
    <r>
      <rPr>
        <sz val="12"/>
        <color rgb="FF000000"/>
        <rFont val="Tahoma"/>
      </rPr>
      <t xml:space="preserve"> 9 jenis nakes (termasuk dokter, dokter gigi, bidan dan perawat) sesuai kebutuhan</t>
    </r>
  </si>
  <si>
    <t xml:space="preserve">SK, uraian tugas pokok (tanggung jawab dan wewenang ) serta uraian tugas integrasi </t>
  </si>
  <si>
    <t xml:space="preserve">Surat Keputusan Penanggung Jawab dengan uraian tugas pokok dan tugas integrasi jabatan karyawan </t>
  </si>
  <si>
    <t>Tidak ada SK tentang  SO dan uraian tugas</t>
  </si>
  <si>
    <t>Ada SK Penanggung Jawab dan  uraian tugas 50% karyawan</t>
  </si>
  <si>
    <t>Ada SK Penanggung Jawab dan  uraian tugas 75% karyawan</t>
  </si>
  <si>
    <t>Ada SK Penanggung Jawab dan  uraian tugas seluruh karyawan</t>
  </si>
  <si>
    <t>Data kepegawaian</t>
  </si>
  <si>
    <t xml:space="preserve"> data kepegawaian meliputi dokumentasi STR/SIP/SIPP/SIB/SIK/SIPA dan hasil pengembangan SDM ( sertifikat,Pelatihan, seminar, workshop, dll),a nalisa pemenuhan standar jumlah dan kompetensi  SDM di Puskesmas, rencana tindak lanjut, tindak lanjut dan evaluasi nya</t>
  </si>
  <si>
    <t xml:space="preserve">Data tidak lengkap, tidak ada analisa   , rencana  tindak lanjut, tindak lanjut dan evaluasi </t>
  </si>
  <si>
    <t xml:space="preserve">Data lengkap,analisa  sebagian ada , rencana  tindak lanjut, tindak lanjut dan evaluasi belum ada </t>
  </si>
  <si>
    <t>Data lengkap, analisa lengkap dengan rencana tindak lanjut, tindak lanjut dan evaluasi</t>
  </si>
  <si>
    <t>Jumlah Nilai Kinerja Manajemen Sumber Daya Manusia (IV)</t>
  </si>
  <si>
    <t>1.5. Manajemen Pelayanan Kefarmasian (Pengelolaan obat, vaksin, reagen dan bahan habis pakai)</t>
  </si>
  <si>
    <t>1.</t>
  </si>
  <si>
    <t xml:space="preserve"> SOP Pelayanan Kefarmasian</t>
  </si>
  <si>
    <t xml:space="preserve">SOP pengelolaan sediaan farmasi (perencanaan, permintaan/ pengadaan, penerimaan, penyimpanan, distribusi, pencatatan dan pelaporan, dll) dan pelayanan farmasi klinik (Pengkajian Dan Pelayanan Resep , penyiapan obat, penyerahan obat, pemberian informasi obat, konseling, evaluasi penggunaan obat (EPO), Visite pemantauan terapi obat (PTO) khusus untuk Puskesmas rawat inap , pengelolan obat emergensi dll) </t>
  </si>
  <si>
    <t>Tidak ada SOP</t>
  </si>
  <si>
    <t>Ada SOP, tidak lengkap</t>
  </si>
  <si>
    <t>Ada SOP, lengkap</t>
  </si>
  <si>
    <t xml:space="preserve">Ada SOP, lengkap, ada dokumentasi pelaksanaan SOP. Dokumen pelaksanaan :  (perencanaan (RKO), permintaan/ pengadaan(LPLPO/SP), penerimaan( BAST), penyimpanan(kartu stok), distribusi(LPLPO unit/SBBK), pencatatan dan pelaporan( LPLPO, Ketersediaan 40 item obat dan 5 item vaksin, laporan narkotika psikotropika) dan pelayanan farmasi klinik (Pengkajian Dan Pelayanan Resep (skrining resep), penyiapan obat, penyerahan obat, pemberian informasi obat ( lembar pemberian informasi obat), konseling( form konseling), evaluasi penggunaan obat (EPO)( POR dan ketersediaan obat thd fornas), Visite untuk dalam gedung dan Home Pharmacy Care untuk luar gedung (dokumen catatan penggunaan obat pasien/dokumen PTO) pemantauan terapi obat(PTO) ( dokumen PTO)khusus untuk Puskesmas rawat inap , pengelolan obat emergensi (ada emergency kit dan buku monitoring obat emergency) </t>
  </si>
  <si>
    <t xml:space="preserve">2. </t>
  </si>
  <si>
    <t>Sarana Prasarana Pelayanan Kefarmasian</t>
  </si>
  <si>
    <t>Sarana prasarana yang terstandar dalam pengelolaan sediaan farmasi (adanya pallet, rak obat, lemari obat, lemari narkotika psikotropika, lemari es untuk menyimpan obat, APAR, pengatur suhu, thermohigrometer, kartu stok, dll) dan sarana pendukung  farmasi klinik  ( alat peracikan obat, perkamen, etiket, dll)</t>
  </si>
  <si>
    <t>Tidak ada sarana prasarana</t>
  </si>
  <si>
    <t>Ada sarana prasarana, tidak lengkap sesuai kebutuhan</t>
  </si>
  <si>
    <t>Ada sarana prasarana, lengkap sesuai kebutuhan</t>
  </si>
  <si>
    <t>Ada sarana prasarana, lengkap sesuai kebutuhan, penggunaan sesuai SOP (kondisi terawat, bersih)</t>
  </si>
  <si>
    <t>3.</t>
  </si>
  <si>
    <t xml:space="preserve">Data dan informasi Pelayanan Kefarmasian </t>
  </si>
  <si>
    <t>Data dan informasi terkait pengelolaan sediaan farmasi (pencatatan kartu stok/sistem informasi data stok obat, laporan narkotika/psikotropika, LPLPO, laporan ketersediaan obat) maupun pelayanan farmasi klinik (dokumentasi Verifikasi Resep,  PIO, Konseling, EPO, PTO, Visite (khusus untuk  puskesmas rawat inap) , MESO, laporan POR, kesesuaian obat dengan Fornas) secara lengkap, rutin dan tepat waktu,serta adanya Dokumen kegiatan UKM mulai dari perencanaan (Rencana Usulan Kegiatan dan Rencana Pelaksanaan Kegiatan), Hasil pelaksanaan, monitoring dan evaluasi kegiatan gema cermat</t>
  </si>
  <si>
    <t>Tidak ada data/dokumen</t>
  </si>
  <si>
    <t xml:space="preserve">Data tidak lengkap, tidak ada dokumen hasil pelaksanaan, Monitoring evaluasi, tidak terarsip dengan baik, rencana tindak lanjut dan evaluasi belum ada </t>
  </si>
  <si>
    <t>Data lengkap, terarsip dengan baik, tidak ada analisa, tidak ada tindak lanjut dan evaluasi</t>
  </si>
  <si>
    <t>Data ada, terarsip dengan baik, analisa lengkap dengan rencana tindak lanjut dan evaluasi</t>
  </si>
  <si>
    <t>Jumlah Nilai Kinerja Manajemen Pelayanan Kefarmasian  ( V)</t>
  </si>
  <si>
    <t>Total Nilai Kinerja Administrasi dan Manajemen (I- V)</t>
  </si>
  <si>
    <t>Rata-rata Kinerja Administrasi dan Manajemen</t>
  </si>
  <si>
    <t>Lampiran 3</t>
  </si>
  <si>
    <t xml:space="preserve">INSTRUMEN PENGHITUNGAN KINERJA UKM ESENSIAL DAN PERKESMAS </t>
  </si>
  <si>
    <t>Indikator UKM Esensial Dan Perkesmas</t>
  </si>
  <si>
    <t>Target Th 2023</t>
  </si>
  <si>
    <t xml:space="preserve">Satuan sasaran </t>
  </si>
  <si>
    <t xml:space="preserve">Total Sasaran  </t>
  </si>
  <si>
    <t xml:space="preserve">Target Sasaran      </t>
  </si>
  <si>
    <t xml:space="preserve">Pencapaian  (dalam satuan sasaran) </t>
  </si>
  <si>
    <t>% Cakupan Riil</t>
  </si>
  <si>
    <t>% Kinerja Puskesmas</t>
  </si>
  <si>
    <t>Ketercapaian  Target Tahun n</t>
  </si>
  <si>
    <t>Analisa  Akar Penyebab Masalah</t>
  </si>
  <si>
    <t>Rencana Tindak Lanjut</t>
  </si>
  <si>
    <t>Cara Penghitungan</t>
  </si>
  <si>
    <t xml:space="preserve">Sub Variabel </t>
  </si>
  <si>
    <t>Variabel</t>
  </si>
  <si>
    <t xml:space="preserve"> Program</t>
  </si>
  <si>
    <t>(9)</t>
  </si>
  <si>
    <t>(10)</t>
  </si>
  <si>
    <t>(11)</t>
  </si>
  <si>
    <t>(12)</t>
  </si>
  <si>
    <t>(13)</t>
  </si>
  <si>
    <t>(14)</t>
  </si>
  <si>
    <t xml:space="preserve">2.1.UKM Esensial  dan Perkesmas </t>
  </si>
  <si>
    <t>2.1.1.Pelayanan Promosi Kesehatan   </t>
  </si>
  <si>
    <t>2.1.1.1 Pengkajian PHBS (Perilaku Hidup Bersih dan Sehat)  </t>
  </si>
  <si>
    <t>Rumah Tangga yang dikaji</t>
  </si>
  <si>
    <t>Rumah Tangga</t>
  </si>
  <si>
    <t>Jumlah Rumah Tangga yang dikaji PHBS dibagi jumlah  sasaran Rumah Tangga dikali 100%</t>
  </si>
  <si>
    <t>2.</t>
  </si>
  <si>
    <t>Institusi Pendidikan yang dikaji</t>
  </si>
  <si>
    <t>Institusi Pendidikan</t>
  </si>
  <si>
    <t>Jumlah Institusi Pendidikan yang dikaji PHBS dibagi jumlah sasaran Institusi Pendidikan dikali 100%</t>
  </si>
  <si>
    <t xml:space="preserve">3. </t>
  </si>
  <si>
    <t>Pondok Pesantren (Ponpes) yang dikaji</t>
  </si>
  <si>
    <t>Ponpes</t>
  </si>
  <si>
    <t>Jumlah Pondok Pesantren yang dikaji PHBS dibagi jumlah Ponpes dikali 100%</t>
  </si>
  <si>
    <t>2.1.1.2.Tatanan Sehat </t>
  </si>
  <si>
    <t>Rumah Tangga Sehat yang memenuhi 10 indikator PHBS</t>
  </si>
  <si>
    <t>Jumlah Rumah Tangga yang memenuhi 10 indikator PHBS rumah tangga dibagi jumlah sasaran rumah tangga yang dikaji dikali 100%</t>
  </si>
  <si>
    <t xml:space="preserve">Institusi Pendidikan yang memenuhi 7 - 9 indikator PHBS (klasifikasi IV) </t>
  </si>
  <si>
    <t>Jumlah Institusi Pendidikan yang memenuhi 10 -12 Indikator PHBS Institusi Pendidikan dibagi jumlah sasaran Institusi Pendidikan yang dikaji  dikali 100%</t>
  </si>
  <si>
    <t>Pondok Pesantren yang memenuhi 13-15 indikator PHBS Pondok Pesantren  (Klasifikasi IV)</t>
  </si>
  <si>
    <t>Jumlah Ponpes yang memenuhi 13 - 15 indikator PHBS Ponpes dibagi jumlah  Pondok Pesantren yang dikaji dikali 100%                                                     Catatan: tidak dihitung sebagai pembagi bila  tidak ada Ponpes</t>
  </si>
  <si>
    <t>2.1.1.3.Intervensi/ Penyuluhan </t>
  </si>
  <si>
    <t>Kegiatan intervensi pada Kelompok Rumah Tangga</t>
  </si>
  <si>
    <t>kali</t>
  </si>
  <si>
    <t>Jumlah kegiatan penyuluhan kelompok /bentuk intervensi lain terkait 10 indikator PHBS pada rumah tangga melalui Posyandu Balita yang ada di wilayah Puskesmas selama 1 tahun dibagi (4 kali jumlah posyandu Balita yang ada di wilayah kerja puskesmas) dikali 100 %</t>
  </si>
  <si>
    <t xml:space="preserve">Kegiatan intervensi pada Institusi Pendidikan </t>
  </si>
  <si>
    <t>Jumlah kegiatan penyuluhan/bentuk intervensi lain pada institusi pendidikan yang dikaji PHBS selama 1 tahun dibagi (2 kali jumlah institusi pendidikan yang dikaji PHBS) dikali 100 %</t>
  </si>
  <si>
    <t xml:space="preserve">Kegiatan intervensi pada Pondok Pesantren </t>
  </si>
  <si>
    <t>Jumlah kegiatan penyuluhan/bentuk intervensi lain pada pondok pesantren yang dikaji PHBS selama 1 tahun dibagi (2 kali jumlah pondok pesantren yang dikaji PHBS) dikali 100 %</t>
  </si>
  <si>
    <t>2.1.1.4.Pengembangan UKBM</t>
  </si>
  <si>
    <t xml:space="preserve">1. </t>
  </si>
  <si>
    <t xml:space="preserve">Posyandu Balita PURI (Purnama Mandiri) </t>
  </si>
  <si>
    <t xml:space="preserve">Posyandu </t>
  </si>
  <si>
    <t>Jumlah Posyandu Balita Purnama dan Mandiri dibagi jumlah Posyandu Balita dikali 100%</t>
  </si>
  <si>
    <t>Poskesdes/ Poskeskel Aktif</t>
  </si>
  <si>
    <t>Poskesdes/    Poskeskel</t>
  </si>
  <si>
    <t>Jumlah Poskesdes/Poskeskel yang  berstrata Madya, Purnama dan  Mandiri dibagi jumlah Poskesdes/Poskeskel yang ada dikali 100%</t>
  </si>
  <si>
    <t>2.1.1.5 Pengembangan Desa/Kelurahan Siaga Aktif </t>
  </si>
  <si>
    <t xml:space="preserve">Desa/Kelurahan Siaga Aktif </t>
  </si>
  <si>
    <t>Desa</t>
  </si>
  <si>
    <t>Jumlah Desa/Kelurahan  Siaga Aktif  dengan  Strata Pratama, Madya, Purnama  dan Mandiri dibagi jumlah total desa dikali 100%</t>
  </si>
  <si>
    <t>Desa/Kelurahan Siaga Aktif  PURI (Purnama Mandiri )</t>
  </si>
  <si>
    <t>Jumlah Desa/Kelurahan Siaga Aktif Purnama dan Mandiri dibagi jumlah total Desa Siaga dikali 100%</t>
  </si>
  <si>
    <t>Pembinaan Desa/Kelurahan Siaga Aktif</t>
  </si>
  <si>
    <t>Jumlah Desa/Kelurahan Siaga yang dibina 2 kali  per tahun dibagi jumlah total desa/Kelurahan Siaga dikali 100 %</t>
  </si>
  <si>
    <t>2.1.1.6. Promosi Kesehatan dan Pemberdayaan Masyarakat</t>
  </si>
  <si>
    <t>Promosi kesehatan untuk program prioritas di dalam gedung  Puskesmas dan jaringannya (sasaran  masyarakat)</t>
  </si>
  <si>
    <t>Puskesmas &amp; Jaringannya</t>
  </si>
  <si>
    <t>Jumlah Puskesmas dan jaringannya melakukan promosi kesehatan program prioritas sebanyak 12 (dua belas) kali dalam kurun waktu satu tahun kepada masyarakat yang datang ke Puskesmas dan jaringannya  dibagi jumlah Puskesmas dan jaringannya di satu wilayah kerja dalam kurun waktu satu tahun yang sama dikali 100 %</t>
  </si>
  <si>
    <t xml:space="preserve">Pengukuran dan Pembinaan Tingkat Perkembangan UKBM </t>
  </si>
  <si>
    <t>Jenis UKBM</t>
  </si>
  <si>
    <t xml:space="preserve">Jenis  UKBM yang diukur dan dibina tingkat perkembangannya dibagi  jenis UKBM  yang ada di satu wilayah kerja dalam kurun waktu satu tahun  dikali 100 %          </t>
  </si>
  <si>
    <t>2.1.2. Pelayanan Kesehatan Lingkungan </t>
  </si>
  <si>
    <r>
      <rPr>
        <b/>
        <sz val="12"/>
        <color theme="1"/>
        <rFont val="Tahoma"/>
      </rPr>
      <t xml:space="preserve">2.1.2.1.Penyehatan Air </t>
    </r>
    <r>
      <rPr>
        <sz val="12"/>
        <color theme="1"/>
        <rFont val="Tahoma"/>
      </rPr>
      <t> </t>
    </r>
  </si>
  <si>
    <t>Inspeksi Kesehatan Lingkungan Sarana Air Minum (SAM)</t>
  </si>
  <si>
    <t>SAM</t>
  </si>
  <si>
    <t>Jumlah SAB / SAM yang di IKL dibagi jumlah SAB / SAM yang ada dikali 100 %</t>
  </si>
  <si>
    <t>Sarana Air Minum (SAM) yang telah di IKL</t>
  </si>
  <si>
    <t>Jumlah SAB/SAM yang di IKL dan memenuhi syarat kesehatan dibagi jumlah SAB/SAM yang di IKL dikali  100 %</t>
  </si>
  <si>
    <t xml:space="preserve">Sarana Air Minum (SAM) yang diperiksa kualitas airnya </t>
  </si>
  <si>
    <t>Jumlah SAB/SAM yang di uji kualitas airnya dibagi jumlah SAB/SAM resiko rendah dan sedang dikali 100%</t>
  </si>
  <si>
    <t>4.</t>
  </si>
  <si>
    <t>Sarana Air Minum (SAM) yang memenuhi syarat</t>
  </si>
  <si>
    <t>2.1.2.2.Penyehatan Tempat Pengelolaan Pangan (TPP)</t>
  </si>
  <si>
    <t xml:space="preserve">Pembinaan Tempat Pengelolaan Pangan (TPP) </t>
  </si>
  <si>
    <t>TPP</t>
  </si>
  <si>
    <t>Jumlah TPM yang di IKL  dibagi jumlah TPM yang ada dikali 100 %</t>
  </si>
  <si>
    <t xml:space="preserve">TPP yang memenuhi syarat kesehatan </t>
  </si>
  <si>
    <t>Jumlah TPM yang memenuhi syarat kesehatan  dibagi jumlah TPM yang dibina dikali 100 %</t>
  </si>
  <si>
    <t>2.1.2.3. Pembinaan Tempat Fasilitas Umum (TFU)  </t>
  </si>
  <si>
    <t>Pembinaan sarana TFU Prioritas</t>
  </si>
  <si>
    <t>TFU</t>
  </si>
  <si>
    <t>Jumlah TTU Prioritas yang dibina dibagi jumlah TTU Prioritas yang ada dikali 100 %</t>
  </si>
  <si>
    <t xml:space="preserve">TFU Prioritas yang memenuhi syarat kesehatan </t>
  </si>
  <si>
    <t>Jumlah TTU Prioritas yang memenuhi syarat kesehatan dibagi jumlah TTU Prioritas yang dibina/yang diperiksa dikali 100 %</t>
  </si>
  <si>
    <r>
      <rPr>
        <b/>
        <sz val="12"/>
        <color theme="1"/>
        <rFont val="Tahoma"/>
      </rPr>
      <t>2.1.2.4.Yankesling (Klinik Sanitasi)</t>
    </r>
    <r>
      <rPr>
        <sz val="12"/>
        <color theme="1"/>
        <rFont val="Tahoma"/>
      </rPr>
      <t> </t>
    </r>
  </si>
  <si>
    <t>Konseling Sanitasi</t>
  </si>
  <si>
    <t>Orang</t>
  </si>
  <si>
    <t xml:space="preserve">Jumlah pasien PBL yang dikonseling dibagi dengan jumlah Pasien PBL di wilayah Puskesmas dikali 100 % </t>
  </si>
  <si>
    <t xml:space="preserve">Inspeksi Kesehatan Lingkungan PBL </t>
  </si>
  <si>
    <t>Jumlah IS sarana pasien PBL yang dikonseling dibagi dengan jumlah pasien yang dikonseling dikali 100%</t>
  </si>
  <si>
    <t>Intervensi terhadap pasien PBL yang di IKL</t>
  </si>
  <si>
    <t>Jumlah pasien PBL yang menindaklanjuti hasil inspeksi dibagi jumlah  pasien PBL yang di IS dikali 100%</t>
  </si>
  <si>
    <r>
      <rPr>
        <b/>
        <sz val="12"/>
        <color theme="1"/>
        <rFont val="Tahoma"/>
      </rPr>
      <t>2.1.2.5. Sanitasi Total Berbasis Masyarakat ( STBM ) = Pemberdayaan Masyarakat</t>
    </r>
    <r>
      <rPr>
        <sz val="12"/>
        <color theme="1"/>
        <rFont val="Tahoma"/>
      </rPr>
      <t> </t>
    </r>
  </si>
  <si>
    <t>Desa/kelurahan yang Stop Buang Air Besar Sembarangan (SBS)</t>
  </si>
  <si>
    <t>Desa/kelurahan</t>
  </si>
  <si>
    <t>Jumlah KK yang  akses jamban sehat dibagi jumlah Rumah tangga yang ada dikali 100 %</t>
  </si>
  <si>
    <t>Desa/ Kelurahan Implementasi STBM 5 Pilar</t>
  </si>
  <si>
    <t xml:space="preserve">Jumlah Desa/Kelurahan yang sudah Stop Buang Air Besar Sembarangan (SBS) dibagi jumlah desa/kelurahan yang ada dikali 100 %  </t>
  </si>
  <si>
    <t>Desa/ Kelurahan ber STBM 5 Pilar</t>
  </si>
  <si>
    <t>Desa/Kelurahan</t>
  </si>
  <si>
    <t>Jumlah Desa/ Kelurahan  STBM 5 Pilar dibagi jumlah Desa/ Kelurahan yang ada dikali 100 %</t>
  </si>
  <si>
    <t>2.1.3</t>
  </si>
  <si>
    <t xml:space="preserve">Pelayanan Kesehatan Keluarga </t>
  </si>
  <si>
    <t>2.1.3.1.Kesehatan Ibu</t>
  </si>
  <si>
    <t>Kunjungan Pertama Ibu Hamil (K1)</t>
  </si>
  <si>
    <t>Ibu hamil</t>
  </si>
  <si>
    <t>Jumlah Ibu hamil yang mendapatkan pelayanan ANC sesuai standar (K1) dibagi sasaran ibu hamil dikali 100%</t>
  </si>
  <si>
    <t>Pelayanan Persalinan oleh tenaga kesehatan di fasilitas kesehatan (Pf) -SPM</t>
  </si>
  <si>
    <t>Jumlah persalinan oleh tenaga kesehatan yang kompeten  di fasilitas pelayanan kesehatan dibagi jumlah sasaran ibu bersalin dikali 100%</t>
  </si>
  <si>
    <t xml:space="preserve">Pelayanan Nifas  oleh tenaga kesehatan (KF) </t>
  </si>
  <si>
    <t>Jumlah ibu nifas yang memperoleh 4 kali pelayanan nifas sesuai standar dibagi sasaran ibu bersalin dikali 100%</t>
  </si>
  <si>
    <t>Penanganan komplikasi kebidanan (PK)</t>
  </si>
  <si>
    <t>Jumlah ibu hamil,bersalin dan nifas dengan komplikasi kebidanan yang mendapatkan penanganan  definitif (sampai selesai) dibagi 20% sasaran  ibu  hamil  dikali 100%</t>
  </si>
  <si>
    <t>Ibu hamil yang diperiksa HIV</t>
  </si>
  <si>
    <t>Jumlah ibu hamil yang diperiksa HIV dibagi ibu hamil K1 dikali 100 %</t>
  </si>
  <si>
    <r>
      <rPr>
        <b/>
        <sz val="12"/>
        <color theme="1"/>
        <rFont val="Tahoma"/>
      </rPr>
      <t>2.1.3.2. Kesehatan Bayi</t>
    </r>
    <r>
      <rPr>
        <sz val="12"/>
        <color rgb="FF000000"/>
        <rFont val="Tahoma"/>
      </rPr>
      <t> </t>
    </r>
  </si>
  <si>
    <t xml:space="preserve">Pelayanan Kesehatan Neonatus pertama (KN1) </t>
  </si>
  <si>
    <t>Bayi</t>
  </si>
  <si>
    <t>Jumlah neonatus yang mendapat pelayanan sesuai standar pada 6-48 jam setelah lahir di bagi sasaran lahir hidup dikali 100%</t>
  </si>
  <si>
    <r>
      <rPr>
        <sz val="12"/>
        <color theme="1"/>
        <rFont val="Tahoma"/>
      </rPr>
      <t xml:space="preserve">Pelayanan Kesehatan Neonatus 0 - 28 hari (KN lengkap) </t>
    </r>
    <r>
      <rPr>
        <b/>
        <sz val="12"/>
        <color theme="1"/>
        <rFont val="Tahoma"/>
      </rPr>
      <t>-SPM</t>
    </r>
  </si>
  <si>
    <t>Jumlah neonatus umur 0-28 hari yang memperoleh minimal 3 kali pelayanan  sesuai standar dibagi sasaran lahir hidup dikali 100%</t>
  </si>
  <si>
    <t>Penanganan komplikasi neonatus</t>
  </si>
  <si>
    <t>Jumlah neonatus dengan komplikasi yang mendapat penanganan sesuai standar dibagi 15% sasaran lahir hidup kali 100%</t>
  </si>
  <si>
    <t>Pelayanan kesehatan bayi 29 hari - 11 bulan</t>
  </si>
  <si>
    <t>Jumlah bayi usia 29 hari- 11 bulan yang telah memperoleh 4 kali pelayanan kesehatan sesuai standar dibagi sasaran bayi dikali 100%</t>
  </si>
  <si>
    <r>
      <rPr>
        <b/>
        <sz val="12"/>
        <color theme="1"/>
        <rFont val="Tahoma"/>
      </rPr>
      <t>2.1.3.3. Kesehatan Anak Balita dan Anak Prasekolah</t>
    </r>
    <r>
      <rPr>
        <sz val="12"/>
        <color rgb="FF000000"/>
        <rFont val="Tahoma"/>
      </rPr>
      <t> </t>
    </r>
  </si>
  <si>
    <t>Pelayanan  kesehatan balita (0 - 59 bulan)</t>
  </si>
  <si>
    <t>Balita</t>
  </si>
  <si>
    <t>Jumlah Balita usia 12-23 bulan yang mendapat Pelayanan Kesehatan sesuai Standar 1 + Jumlah Balita usia 24-35 bulan mendapatkan
pelayanan kesehatan sesuai standar 2 + Balita usia 36-59 bulan mendapakan pelayanan sesuai standar 3 sesuai standar dalam kurun waktu satu tahun  dibagi Jumlah balita  usia 12 –59 bulanpada kurun waktu satu tahun yang sama dikali 100%</t>
  </si>
  <si>
    <t>Pelayanan  kesehatan Anak pra sekolah (60 - 72 bulan)</t>
  </si>
  <si>
    <t xml:space="preserve">Anak </t>
  </si>
  <si>
    <t>Jumlah anak umur 60-72 bulan yang memperoleh pelayanan kesehatan sesuai standar dibagi sasaran anak prasekolah dikali 100%</t>
  </si>
  <si>
    <r>
      <rPr>
        <b/>
        <sz val="12"/>
        <color theme="1"/>
        <rFont val="Tahoma"/>
      </rPr>
      <t>2.1.3.4. Kesehatan Anak Usia Sekolah dan Remaja</t>
    </r>
    <r>
      <rPr>
        <sz val="12"/>
        <color rgb="FF000000"/>
        <rFont val="Tahoma"/>
      </rPr>
      <t> </t>
    </r>
  </si>
  <si>
    <t xml:space="preserve">Sekolah setingkat SD/MI/SDLB yang melaksanakan pemeriksaan penjaringan kesehatan </t>
  </si>
  <si>
    <t>Sekolah</t>
  </si>
  <si>
    <t>Jumlah sekolah setingkat SD/ MI/ SDLB  yang melaksanakan pemeriksaan penjaringan kesehatan di wilayah kerja tertentu dalam kurun waktu satu tahun ajaran pendidikan dibagi jumlah seluruh sekolah setingkat SD/MI/ SDLB  di wilayah kerja tertentu dalam kurun waktu satu tahun ajaran pendidikan yang sama  dikali 100%</t>
  </si>
  <si>
    <t xml:space="preserve">Sekolah setingkat SMP/MTs/SMPLB yang melaksanakan pemeriksaan penjaringan kesehatan </t>
  </si>
  <si>
    <t>Jumlah sekolah setingkat SMP/ MTs/ SMPLB  yang melaksanakan pemeriksaan penjaringan kesehatan  di wilayah kerja tertentu dalam kurun waktu satu tahun ajaran pendidikan dibagi jumlah seluruh sekolah setingkat SD/MI/ SDLB   di wilayah kerja tertentu dalam kurun waktu satu tahun ajaran pendidikan yang sama   dikali 100%</t>
  </si>
  <si>
    <t xml:space="preserve">Sekolah setingkat  SMA/MA/SMK/SMALB yang melaksanakan pemeriksaan penjaringan kesehatan </t>
  </si>
  <si>
    <t>Jumlah sekolah setingkat SMA/ MA/SMK/SMALB  yang melaksanakan pemeriksaan penjaringan kesehatan di wilayah kerja tertentu dalam kurun waktu tahun ajaran pendidikan dibagi jumlah seluruh sekolah setingkat SMA/MA/SMK/ SMALB  di wilayah kerja tertentu dalam kurun waktu satu tahun ajaran pendidikan yang sama  dikali 100%</t>
  </si>
  <si>
    <t>Pelayanan Kesehatan pada Usia Pendidikan Dasar  kelas 1 sampai dengan kelas 9 dan diluar satuan pendidikan dasar</t>
  </si>
  <si>
    <t>Jumlah murid kelas 1 sampai dengan kelas 9 (SD/MI dan SMP/MTs) dan usia 7 -15 tahun diluar sekolah (pondok pesantren, panti/LKSA, lapas/LPKA dan lainnya)  yang mendapat pelayanan  kesehatan sesuai standar di wilayah kerja tertentu dalam kurun waktu satu tahun ajaran pendidikan dibagi jumlah semua murid kelas 1 sampai dengan kelas 9 (SD/MI dan SMP/MTs) dan usia 7 -15 tahun diluar sekolah (pondok pesantren, panti/LKSA, lapas/LPKA dan lainnya)   di wilayah kerja tertentu dalam kurun waktu satu tahun ajaran  pendidikan yang sama dikali 100%</t>
  </si>
  <si>
    <t>5.</t>
  </si>
  <si>
    <t xml:space="preserve">Pelayanan kesehatan remaja </t>
  </si>
  <si>
    <r>
      <rPr>
        <sz val="12"/>
        <color theme="1"/>
        <rFont val="Tahoma"/>
      </rPr>
      <t>Jumlah remaja usia 10 - 18 tahun</t>
    </r>
    <r>
      <rPr>
        <strike/>
        <sz val="12"/>
        <color rgb="FF000000"/>
        <rFont val="Tahoma"/>
      </rPr>
      <t xml:space="preserve"> </t>
    </r>
    <r>
      <rPr>
        <sz val="12"/>
        <color rgb="FF000000"/>
        <rFont val="Tahoma"/>
      </rPr>
      <t>yang mendapat pelayanan kesehatan remaja berupa skrining kesehatan sesuai standar, KIE, konseling dan pelayanan medis  di wilayah kerja tertentu dalam kurun waktu satu tahun dibagi jumlah semua remaja usia 10 - 18 tahun di wilayah kerja tertentu dalam kurun waktu tahun yang sama  dikali 100%</t>
    </r>
  </si>
  <si>
    <t>2.1.3.5  Pelayanan Kesehatan Lansia</t>
  </si>
  <si>
    <r>
      <rPr>
        <sz val="12"/>
        <color theme="1"/>
        <rFont val="Tahoma"/>
      </rPr>
      <t>Pelayanan Kesehatan pada Usia Lanjut (usia ≥ 60 tahun )</t>
    </r>
    <r>
      <rPr>
        <b/>
        <sz val="12"/>
        <color theme="1"/>
        <rFont val="Tahoma"/>
      </rPr>
      <t xml:space="preserve">               (Standar Pelayanan Minimal ke 7)</t>
    </r>
  </si>
  <si>
    <t>Jumlah warga negara berusia 60 tahun atau lebih yang mendapat skrining kesehatan sesuai standar minimal 1 (satu) kali di suatu wilayah kerja  dalam kurun waktu satu tahun di bagi jumlah semua warga negara berusia  60 tahun atau lebih  di suatu wilayah kerja dalam kurun waktu satu tahun yang sama di kali 100 %.</t>
  </si>
  <si>
    <t xml:space="preserve">Pelayanan Kesehatan pada  Pra usia lanjut  (45 - 59 tahun)  </t>
  </si>
  <si>
    <t>Jumlah warga negara usia 45 tahun sampai 59 tahun  yang mendapatkan pelayanan kesehatan sesuai standar di wilayah kerja tertentu dalam kurun waktu satu tahun di bagi Jumlah semua warga negara usia 45 tahun sampai 59 tahun di wilayah kerja tertentu dalam kurun waktu satu tahun yang sama di kali 100 %.</t>
  </si>
  <si>
    <r>
      <rPr>
        <b/>
        <sz val="12"/>
        <color theme="1"/>
        <rFont val="Tahoma"/>
      </rPr>
      <t>2.1.3.6. Pelayanan Keluarga Berencana (KB)</t>
    </r>
    <r>
      <rPr>
        <sz val="12"/>
        <color rgb="FF000000"/>
        <rFont val="Tahoma"/>
      </rPr>
      <t> </t>
    </r>
  </si>
  <si>
    <t>KB aktif (Contraceptive Prevalence Rate/ CPR)</t>
  </si>
  <si>
    <t>Jumlah Peserta KB aktif dibagi jumlah PUS dikali 100% 
&lt; 65 % = sesuaia capaian
65 % - 70 % = 100 %
71 % - 75 %  = 90 %
76 % - 80 % =  80 %
81 % - 85 % = 70 %
86 % - 90 % = 60 %
90 % - 100 %=50 %</t>
  </si>
  <si>
    <t xml:space="preserve">Peserta KB baru </t>
  </si>
  <si>
    <t xml:space="preserve">Jumlah peserta KB baru dibagi jumlah PUS dikali 100% </t>
  </si>
  <si>
    <t>Akseptor KB Drop Out</t>
  </si>
  <si>
    <t>&lt; 10 %</t>
  </si>
  <si>
    <t>Jumlah peserta KB aktif yang drop out  dibagi jumlah KB aktif  dikali 100%  Jumlah peserta KB yang drop out  dibagi jumlah peserta KB aktif dikali 100 %.                                            
Catatan untuk kinerja Puskesmas :                         &lt; 10%          = 100%;                 
10 - 12,5%    = 75%;                    
&gt;12,5-15%    =50%;                     
 &gt;15 -17,5%  =25%          
&gt;17,5%         = 0%</t>
  </si>
  <si>
    <t xml:space="preserve">4. </t>
  </si>
  <si>
    <t>Peserta KB mengalami komplikasi</t>
  </si>
  <si>
    <t>&lt; 3 ,5 %</t>
  </si>
  <si>
    <r>
      <rPr>
        <sz val="12"/>
        <color theme="1"/>
        <rFont val="Tahoma"/>
      </rPr>
      <t xml:space="preserve"> Jumlah peserta KB yang mengalami komplikasi  dibagi jumlah KB aktif  dikali 100% .                                           
</t>
    </r>
    <r>
      <rPr>
        <b/>
        <sz val="12"/>
        <color rgb="FF000000"/>
        <rFont val="Tahoma"/>
      </rPr>
      <t>Catatan untuk kinerja Puskesmas</t>
    </r>
    <r>
      <rPr>
        <sz val="12"/>
        <color rgb="FF000000"/>
        <rFont val="Tahoma"/>
      </rPr>
      <t>:                     &lt; 3,5%          = 100%;                         
3,5 - 4,5%     = 75%;                    
&gt; 4,5-7,5%    = 50%;                     
 &gt; 7,5 -10%   = 25%                    
 &gt; 10%          = 0%</t>
    </r>
  </si>
  <si>
    <t>PUS dengan 4 T ber  KB</t>
  </si>
  <si>
    <t>Jumlah PUS 4T ber KB dibagi jumlah PUS dengan 4T  dikali 100 %</t>
  </si>
  <si>
    <t>KB pasca persalinan</t>
  </si>
  <si>
    <t>jumlah ibu paska persalinan ber KB  dibagi Jumlah sasaran ibu bersalin x 100%</t>
  </si>
  <si>
    <t>CPW dilayanan kespro catin</t>
  </si>
  <si>
    <t>Jumlah calon pengantin perempuan yang telah mendapat pelayanan kesehatan reproduksi calon pengantin, dibagi jumlah calon pengantin perempuan yang terdaftar di KUA/lembaga agama lain di wilayah kerja Puskesmas dalam kurun waktu 1 tahun dikali 100%</t>
  </si>
  <si>
    <r>
      <rPr>
        <b/>
        <sz val="12"/>
        <color theme="1"/>
        <rFont val="Tahoma"/>
      </rPr>
      <t>2.1.4. Pelayanan Gizi</t>
    </r>
    <r>
      <rPr>
        <sz val="12"/>
        <color theme="1"/>
        <rFont val="Tahoma"/>
      </rPr>
      <t> </t>
    </r>
  </si>
  <si>
    <t>2.1.4.1.Pelayanan Gizi Masyarakat</t>
  </si>
  <si>
    <t xml:space="preserve"> </t>
  </si>
  <si>
    <t xml:space="preserve">Pemberian kapsul vitamin A dosis tinggi pada balita  (6-59 bulan ) </t>
  </si>
  <si>
    <t>Jumlah balita 6 - 59 bulan yang mendapat kapsul Vit. A  di bagi Jumlah balita 6 - 59 bulan di kali 100 %.</t>
  </si>
  <si>
    <t>Pemberian 90 tablet Besi pada ibu hamil</t>
  </si>
  <si>
    <t xml:space="preserve">jumlah ibu hamil yang mendapat minimal 90 Tablet Tambah darah di bagi Jumlah ibu hamil yang ada di kali 100 %. </t>
  </si>
  <si>
    <t>Pemberian Tablet Tambah Darah pada Remaja Putri</t>
  </si>
  <si>
    <t>Remaja Putri</t>
  </si>
  <si>
    <t xml:space="preserve">Jumlah remaja putri  mendapat TTD di bagi Jumlah seluruh remaja puteri 12-18 tahun di sekolah di kali 100 %. </t>
  </si>
  <si>
    <r>
      <rPr>
        <b/>
        <sz val="12"/>
        <color theme="1"/>
        <rFont val="Tahoma"/>
      </rPr>
      <t>2.1.4.2. Penanggulangan Gangguan Gizi</t>
    </r>
    <r>
      <rPr>
        <sz val="12"/>
        <color theme="1"/>
        <rFont val="Tahoma"/>
      </rPr>
      <t> </t>
    </r>
  </si>
  <si>
    <t xml:space="preserve">Pemberian   makanan tambahan  bagi balita gizi kurang </t>
  </si>
  <si>
    <t xml:space="preserve">Jumlah balita gizi kurang mendapat makanan tambahan  di bagi jumlah seluruh balita gizi kurang di kali 100 % . </t>
  </si>
  <si>
    <t xml:space="preserve">Pemberian  makanan tambahan  pada ibu hamil   Kurang Energi Kronik  (KEK )   </t>
  </si>
  <si>
    <t xml:space="preserve">Jumlah ibu hamil KEK yang mendapat makanan tambahan di bagi Jumlah sasaran ibu hamil KEK yang ada di kali 100 % . </t>
  </si>
  <si>
    <t>Balita gizi buruk mendapat perawatan sesuai standar tatalaksana gizi buruk</t>
  </si>
  <si>
    <t>Jumlah gizi buruk pada bayi 0-5 bulan + balita 6 - 59 bulan yang mendapat perawatan di bagi Jumlah seluruh gizi buruk pada balita 0-59 bulan di kali 100 % .</t>
  </si>
  <si>
    <t xml:space="preserve">Pemberian Proses Asuhan Gizi di Puskesmas  (sesuai buku pedoman asuhan gizi tahun 2018 warna kuning ) </t>
  </si>
  <si>
    <t>12  
( 100 % )</t>
  </si>
  <si>
    <t>Balita (Dokumen)</t>
  </si>
  <si>
    <t xml:space="preserve">jumlah kasus yang di tangani (12 kasus )  di bagi jumlah dokumen yang di buat  (12 dokumen ) </t>
  </si>
  <si>
    <t>2.1.4.3. Pemantauan Status Gizi</t>
  </si>
  <si>
    <t>Balita yang di timbang berat badanya   ( D/S)</t>
  </si>
  <si>
    <t>Jumlah balita di timbang (D) di bagi Jumlah Balita yang ada (S) di kali 100 %</t>
  </si>
  <si>
    <t>Balita ditimbang yang  naik berat badannya (N/D)</t>
  </si>
  <si>
    <t>Jumlah balita naik berat badannya (N) di bagi Jumlah seluruh balita yang di timbang (D ) di kali 100 %</t>
  </si>
  <si>
    <t xml:space="preserve">Balita stunting ( pendek dan sangat pendek )  </t>
  </si>
  <si>
    <t>Jumlah balita pendek di bagi Jumlah balita yang diukur panjang /tinggi badan di kali 100 % .</t>
  </si>
  <si>
    <t xml:space="preserve">Bayi usia 6 (enam) bulan mendapat ASI Eksklusif </t>
  </si>
  <si>
    <t xml:space="preserve">Jumlah bayi usia 6 bulan  mendapat ASI Eksklusif di bagi jumlah bayi usia 6 bulan di kali 100 %  </t>
  </si>
  <si>
    <t>Bayi yang baru lahir mendapat IMD (Inisiasi Menyusu Dini)</t>
  </si>
  <si>
    <t>Jumlah bayi baru lahir hidup yang mendapat IMD di bagi Jumlah seluruh bayi baru lahir hidup di kali 100 %</t>
  </si>
  <si>
    <t>2.1.5.Pelayanan Pencegahan dan Pengendalian Penyakit </t>
  </si>
  <si>
    <r>
      <rPr>
        <b/>
        <sz val="12"/>
        <color theme="1"/>
        <rFont val="Tahoma"/>
      </rPr>
      <t>2.1.5.1. Diare</t>
    </r>
    <r>
      <rPr>
        <sz val="12"/>
        <color theme="1"/>
        <rFont val="Tahoma"/>
      </rPr>
      <t> </t>
    </r>
  </si>
  <si>
    <t>Pelayanan Diare Balita</t>
  </si>
  <si>
    <t>Jumlah balita Diare yang ditemukan dibagi target dikali 100%                                                             Target = (20% x 843/1000)  x jumlah balita  (sesuai BPS) di wilayah kerja Puskesmas</t>
  </si>
  <si>
    <t>Proporsi penggunaan oralit dan Zinc pada penderita diare balita</t>
  </si>
  <si>
    <t xml:space="preserve"> Jumlah penderita diare balita yang diberi oralit di fasilitas pelayanan kesehatan   dibagi total penderita diare balita di faskes pelayanan kesehatan dikali 100 %</t>
  </si>
  <si>
    <t xml:space="preserve">Pelaksanaan kegiatan Layanan Rehidrasi Oral Aktif (LROA) </t>
  </si>
  <si>
    <t>orang</t>
  </si>
  <si>
    <t>Layanan kegiatan LROA secara terus menerus dalam 3 bulan dengan periode pelaporan per tribulan.                   Dalam 1 tribulan, laporan bulanan harus ada dan lengkap` Kalau dalam 1 tribulan hanya ada laporan 1 bulan, maka dianggap tidak ada LROA.                 Kalau dalam 1 tahun hanya lapor tribulan 4 saja, dianggap kinerja mencapai 25%</t>
  </si>
  <si>
    <t>2.1.5.2. Pencegahan dan Penanggulangan Hepatitis B pada Ibu Hamil</t>
  </si>
  <si>
    <t>Deteksi Dini Hepatitis B pada Ibu Hamil</t>
  </si>
  <si>
    <t>Tatalaksana bu Hamil dengan Hepatitis B Reaktif</t>
  </si>
  <si>
    <r>
      <rPr>
        <b/>
        <sz val="12"/>
        <color theme="1"/>
        <rFont val="Tahoma"/>
      </rPr>
      <t>2.1.5.3. ISPA (Infeksi Saluran Pernapasan Atas)</t>
    </r>
    <r>
      <rPr>
        <sz val="12"/>
        <color theme="1"/>
        <rFont val="Tahoma"/>
      </rPr>
      <t> </t>
    </r>
  </si>
  <si>
    <t xml:space="preserve">Cakupan Penemuan penderita Pneumonia balita </t>
  </si>
  <si>
    <t xml:space="preserve">Balita </t>
  </si>
  <si>
    <t>Jumlah penderita Pnemonia balita yang ditangani dibagi target balita dikali 100%.                                                                                                                                                                                                           Target balita =  4,45 % x (10%x jumlah penduduk)</t>
  </si>
  <si>
    <t>Penderita kasus pneumonia yang diobati sesuai standart</t>
  </si>
  <si>
    <r>
      <rPr>
        <b/>
        <sz val="12"/>
        <color theme="1"/>
        <rFont val="Tahoma"/>
      </rPr>
      <t>2.1.5.4.Kusta</t>
    </r>
    <r>
      <rPr>
        <sz val="12"/>
        <color theme="1"/>
        <rFont val="Tahoma"/>
      </rPr>
      <t> </t>
    </r>
  </si>
  <si>
    <t>Pemeriksaan kontak dari kasus Kusta baru</t>
  </si>
  <si>
    <t>lebih dari 80%</t>
  </si>
  <si>
    <t xml:space="preserve">Jumlah kontak dari kasus Kusta  baru yang diperiksa dalam 1 (satu) tahun dibagi  jumlah kontak dari kasus Kusta baru seluruhnya dikali 100% </t>
  </si>
  <si>
    <t xml:space="preserve">RFT penderita Kusta </t>
  </si>
  <si>
    <t>lebih dari 90%</t>
  </si>
  <si>
    <t>Jumlah penderita baru PB 1 (satu) tahun sebelumnya dan MB 2 (dua) tahun sebelumnya yang menyelesaikan pengobatan  dibagi jumlah penderita baru PB 1 (satu) tahun sebelumnya dan MB 2 (dua) tahun sebelumnya yang seharusnya menyelesaikan pengobatan dikali 100%,</t>
  </si>
  <si>
    <t xml:space="preserve">Proporsi tenaga kesehatan Kusta tersosialisasi </t>
  </si>
  <si>
    <t>lebih dari 95%</t>
  </si>
  <si>
    <t>Jumlah tenaga kesehatan telah mendapat sosialisasi kusta dibagi jumlah seluruh tenaga kesehatan  dikali 100%</t>
  </si>
  <si>
    <t xml:space="preserve">Kader Posyandu yang telah mendapat sosialisasi kusta </t>
  </si>
  <si>
    <t>Jumlah kader  Posyandu  telah mendapat sosialisasi  kusta dibagi jumlah seluruh kader Posyandu  dikali 100%</t>
  </si>
  <si>
    <t xml:space="preserve">5.  </t>
  </si>
  <si>
    <t>SD/ MI  telah dilakukan screening Kusta</t>
  </si>
  <si>
    <t>SD/MI</t>
  </si>
  <si>
    <t>Jumlah SD / MI  telah dilakukan screening Kusta dibagi jumlah seluruh SD / MI   dikali 100%</t>
  </si>
  <si>
    <t xml:space="preserve">2.1.5.5. TBC </t>
  </si>
  <si>
    <t>Kasus TBC yang ditemukan dan diobati</t>
  </si>
  <si>
    <t>LIHAT SHEET LAMPIRAN (BERDASARKANSURAT DIR P2ML DITJEN P2P KEMENKES RI TANGGAL4 FEBRUARI 2021 NOMOR PM.01.01/1/328/2021 PERIHAL  : SURAT PEMBERITAHUAN TARGET PROGRAM PENGENDALIAN TBC TAHUN 2020 - 2024)</t>
  </si>
  <si>
    <t xml:space="preserve">jumlah  kasus TBC yang ditemukan, diobati secara baku dan dilaporkan dibagi jumlah kasus TBC yang ditemukan dan diobati dikali 100%.     
</t>
  </si>
  <si>
    <t xml:space="preserve">Persentase Pelayanan orang terduga TBC mendapatkan pelayanan TBC sesuai standar (Standar Pelayanan Minimal ke 11) </t>
  </si>
  <si>
    <t>Jumlah orang terduga TBC yang  mendapatkan pelayanan TBC sesuai standar di fasyankes dalam kurun waktu satu tahun dibagi Jumlah target orang terduga TBC yang ada di wilayah kerja pada kurun waktu satu tahun yang sama dikali 100% (Jumlah orang terduga TBC yang ada di wilayah kerja pada kurun waktu satu tahun ditentukan oleh Dinas Kesehatan Kab/Kota masing-masing)</t>
  </si>
  <si>
    <t>Angka Keberhasilan pengobatan kasus TBC 
(Success Rate/SR)</t>
  </si>
  <si>
    <t>≥ 90%</t>
  </si>
  <si>
    <t>Jumlah  pasien TBC yang sembuh dan pengobatan lengkap  dibagi jumlah semua kasus TBC yang diobati, dicatat dan dilaporkan  dikali 100%</t>
  </si>
  <si>
    <t>Persentase pasien TBC dilakukan Investigasi Kontak</t>
  </si>
  <si>
    <r>
      <rPr>
        <u/>
        <sz val="12"/>
        <color theme="1"/>
        <rFont val="Tahoma"/>
      </rPr>
      <t>&gt;</t>
    </r>
    <r>
      <rPr>
        <sz val="12"/>
        <color theme="1"/>
        <rFont val="Tahoma"/>
      </rPr>
      <t>90%</t>
    </r>
  </si>
  <si>
    <r>
      <rPr>
        <b/>
        <sz val="12"/>
        <color theme="1"/>
        <rFont val="Tahoma"/>
      </rPr>
      <t>2.1.5.6. Pencegahan dan Penanggulangan PMS dan  HIV/AIDS</t>
    </r>
    <r>
      <rPr>
        <sz val="12"/>
        <color theme="1"/>
        <rFont val="Tahoma"/>
      </rPr>
      <t> </t>
    </r>
  </si>
  <si>
    <t>Sekolah (SMP dan SMA/sederajat) yang sudah dijangkau penyuluhan HIV/AIDS</t>
  </si>
  <si>
    <t>Siswa</t>
  </si>
  <si>
    <t>Jumlah  sekolah (SMP dan SMA/sederajat)  yang mendapatkan penyuluhan HIV/AIDS dibagi jumlah seluruh sekolah (SMP dan SMA/sederajat) di wilayah kerja Puskesmas dikali 100%</t>
  </si>
  <si>
    <r>
      <rPr>
        <sz val="12"/>
        <color theme="1"/>
        <rFont val="Tahoma"/>
      </rPr>
      <t xml:space="preserve">Orang yang berisiko terinfeksi HIV mendapatkan pemeriksaan HIV </t>
    </r>
    <r>
      <rPr>
        <b/>
        <sz val="12"/>
        <color theme="1"/>
        <rFont val="Tahoma"/>
      </rPr>
      <t xml:space="preserve"> (Standar Pelayanan Minimal ke 12)</t>
    </r>
  </si>
  <si>
    <t>Jumlah orang yang beresiko terinfeksi HIV dibagi jumlah orang beresiko terinfeksi HIV yang mendapatkan pemeriksaan HIV sesuai standar di Puskesmas dan jaringannya dalam kurun waktu 1 tahun dikali 100%</t>
  </si>
  <si>
    <r>
      <rPr>
        <b/>
        <sz val="12"/>
        <color theme="1"/>
        <rFont val="Tahoma"/>
      </rPr>
      <t>2.1.5.7. Demam Berdarah Dengue  (DBD)</t>
    </r>
    <r>
      <rPr>
        <sz val="12"/>
        <color theme="1"/>
        <rFont val="Tahoma"/>
      </rPr>
      <t> </t>
    </r>
  </si>
  <si>
    <t xml:space="preserve">Angka Bebas Jentik (ABJ) </t>
  </si>
  <si>
    <t>≥95%</t>
  </si>
  <si>
    <t xml:space="preserve">Rumah </t>
  </si>
  <si>
    <t>Jumlah  rumah bebas jentik dibagi jumlah rumah yang diperiksa jentiknya dikali 100 %</t>
  </si>
  <si>
    <t xml:space="preserve">Penderita DBD ditangani </t>
  </si>
  <si>
    <t xml:space="preserve">Jumlah kasus DBD yang ditangani sesuai standar Tatalaksana Pengobatan DBD dibagi dengan jumlah seluruh DBD yang terlaporkan di wilayah Puskesmas dikali 100%                                                  Catatan: tidak dihitung sebagai pembagi bila  tidak ada kasus </t>
  </si>
  <si>
    <t>PE kasus DBD</t>
  </si>
  <si>
    <t xml:space="preserve">Jumlah kasus DBD yang dilakukan PE dibagi jumlah seluruh kasus DBD di wilayah Puskesmas dikali 100%.                                         
Catatan: tidak dihitung sebagai pembagi bila  tidak ada  kasus DBD                                                                                                                        </t>
  </si>
  <si>
    <r>
      <rPr>
        <b/>
        <sz val="12"/>
        <color theme="1"/>
        <rFont val="Tahoma"/>
      </rPr>
      <t>2.1.5.8. Malaria</t>
    </r>
    <r>
      <rPr>
        <sz val="12"/>
        <color theme="1"/>
        <rFont val="Tahoma"/>
      </rPr>
      <t> </t>
    </r>
  </si>
  <si>
    <t>Penderita Malaria yang dilakukan pemeriksaan SD</t>
  </si>
  <si>
    <t xml:space="preserve">Jumlah kasus klinis Malaria yang diperiksa SD nya secara laboratorium dibagi jumlah suspect kasus Malaria dikali 100%                                               </t>
  </si>
  <si>
    <t xml:space="preserve">Penderita positif Malaria yang diobati sesuai pengobatan standar </t>
  </si>
  <si>
    <t>Jumlah penderita Malaria yang mendapat pengobatan ACT sesuai jenis Plasmodium dibagi jumlah kasus Malaria dikali 100 %</t>
  </si>
  <si>
    <t>Penderita positif Malaria yang di follow up</t>
  </si>
  <si>
    <t>Jumlah kasus malaria yang telah dilakukan follow up pengobatannya pada hari ke 3, 7, 14 dan 28 sampai hasil pemeriksaan laboratoriumnya negatif  dibagi jumlah kasus malaria dikali 100 %</t>
  </si>
  <si>
    <r>
      <rPr>
        <b/>
        <sz val="12"/>
        <color theme="1"/>
        <rFont val="Tahoma"/>
      </rPr>
      <t>2.1.5.9. Pencegahan dan Penanggulangan Rabies</t>
    </r>
    <r>
      <rPr>
        <sz val="12"/>
        <color theme="1"/>
        <rFont val="Tahoma"/>
      </rPr>
      <t> </t>
    </r>
  </si>
  <si>
    <t xml:space="preserve">Cuci luka terhadap kasus gigitan HPR </t>
  </si>
  <si>
    <t>Jumlah kasus gigitan HPR yang dilakukan cuci luka dibagi jumlah kasus gigitan HPR dikali 100 %</t>
  </si>
  <si>
    <t xml:space="preserve">Vaksinasi terhadap kasus gigitan HPR yang berindikasi </t>
  </si>
  <si>
    <t xml:space="preserve">Jumlah kasus gigitan HPR terindikasi yang mendapatkan vaksinasi dibagi jumlah kasus gigitan HPR terindikasi dikali 100%                       </t>
  </si>
  <si>
    <t xml:space="preserve">2.1.5.10. Pelayanan Imunisasi </t>
  </si>
  <si>
    <t xml:space="preserve">Persentase bayi usia 0-11 bulan yang
mendapat Imunisasi Dasar Lengkap (IDL)
</t>
  </si>
  <si>
    <r>
      <rPr>
        <sz val="12"/>
        <color theme="1"/>
        <rFont val="Tahoma"/>
      </rPr>
      <t>Jumlah bayi yang mendapat IDL dibagi</t>
    </r>
    <r>
      <rPr>
        <i/>
        <sz val="12"/>
        <color theme="1"/>
        <rFont val="Tahoma"/>
      </rPr>
      <t xml:space="preserve"> Surviving Infant</t>
    </r>
    <r>
      <rPr>
        <sz val="12"/>
        <color theme="1"/>
        <rFont val="Tahoma"/>
      </rPr>
      <t>/SI) dikali 100 %</t>
    </r>
  </si>
  <si>
    <t xml:space="preserve">UCI  desa </t>
  </si>
  <si>
    <t xml:space="preserve">Jumlah Desa UCI dibagi jumlah Desa di wilayah Puskesmas dikali 100 % </t>
  </si>
  <si>
    <t xml:space="preserve">Persentase bayi usia 0-11 bulan yang mendapat antigen baru </t>
  </si>
  <si>
    <t>Jumlah baduta yang mendapat Imunisasi DPTHB-Hib dan MR dibagi jumlah baduta dikali 100%</t>
  </si>
  <si>
    <t xml:space="preserve">Persentase anak usia 12-24 bulan yang mendapat imunisasi lanjutan baduta
</t>
  </si>
  <si>
    <t>Jumlah murid SD/MI klas I yang mendapat DT dibagi jumlah murid SD/MI kelas I yang ada dikali 100 %</t>
  </si>
  <si>
    <t xml:space="preserve">5. </t>
  </si>
  <si>
    <t xml:space="preserve">Persentase anak yang mendapatkan imunisasi lanjutan lengkap di usia sekolah dasar
</t>
  </si>
  <si>
    <t>Jumlah murid SD/MI klas I yang mendpt campak dibagi jumlah murid SD/MI kelas I yang ada  dikali 100 %</t>
  </si>
  <si>
    <t xml:space="preserve">6. </t>
  </si>
  <si>
    <t>Persentase wanita usia subur yang memiliki status imunisasi T2+</t>
  </si>
  <si>
    <t>Jumlah murid SD/ MI kelas 2 dan 5 yang mendapat Td dibagi jumlah murid SD/MI kelas 2 dan 5 yang ada dikali 100 %</t>
  </si>
  <si>
    <t xml:space="preserve">7. </t>
  </si>
  <si>
    <t>Pemantauan suhu, VVM, serta Alarm Dingin pada lemari es penyimpan vaksin</t>
  </si>
  <si>
    <t>Jumlah bulan pemantauan (grafik) suhu lemari es pagi dan sore tiap hari (lengkap harinya,VVM dan alarm dingin) dibagi jumlah bulan dalam setahun (12) dikali 100 %</t>
  </si>
  <si>
    <t>8.</t>
  </si>
  <si>
    <t>Ketersediaan buku catatan stok vaksin sesuai dengan jumlah vaksin program imunisasi serta pelarutnya</t>
  </si>
  <si>
    <t>Jumlah buku stok vaksin dan pelarut yg telah diisi lengkap dibagi 12 bulan dikali 100 %</t>
  </si>
  <si>
    <t>9.</t>
  </si>
  <si>
    <t>Laporan KIPI Zero reporting / KIPI Non serius</t>
  </si>
  <si>
    <t>laporan</t>
  </si>
  <si>
    <t>Jumlah laporan KIPI non serius dibagi jumlah laporan 12 bulan dikali 100 %</t>
  </si>
  <si>
    <t>2.1.5.11.Pengamatan Penyakit (Surveillance Epidemiology)</t>
  </si>
  <si>
    <t xml:space="preserve">Laporan STP yang tepat waktu </t>
  </si>
  <si>
    <r>
      <rPr>
        <u/>
        <sz val="12"/>
        <color theme="1"/>
        <rFont val="Tahoma"/>
      </rPr>
      <t>&gt;</t>
    </r>
    <r>
      <rPr>
        <u/>
        <sz val="12"/>
        <color theme="1"/>
        <rFont val="Tahoma"/>
      </rPr>
      <t>80%</t>
    </r>
  </si>
  <si>
    <t>Jumlah laporan STP tepat waktu (Ketepatan waktu) dibagi jumlah laporan (12 bulan) dikali 100 %</t>
  </si>
  <si>
    <t>Kelengkapan laporan STP</t>
  </si>
  <si>
    <r>
      <rPr>
        <u/>
        <sz val="12"/>
        <color theme="1"/>
        <rFont val="Tahoma"/>
      </rPr>
      <t>&gt;</t>
    </r>
    <r>
      <rPr>
        <u/>
        <sz val="12"/>
        <color theme="1"/>
        <rFont val="Tahoma"/>
      </rPr>
      <t xml:space="preserve"> 90%</t>
    </r>
  </si>
  <si>
    <t>Jumlah laporan STP yang lengkap (kelengkapan laporan) dibagi jumlah laporan (12 bulan) dikali 100 %</t>
  </si>
  <si>
    <t>Laporan MR01 tepat waktu</t>
  </si>
  <si>
    <r>
      <rPr>
        <u/>
        <sz val="12"/>
        <color theme="1"/>
        <rFont val="Tahoma"/>
      </rPr>
      <t>&gt;</t>
    </r>
    <r>
      <rPr>
        <u/>
        <sz val="12"/>
        <color theme="1"/>
        <rFont val="Tahoma"/>
      </rPr>
      <t>80%</t>
    </r>
  </si>
  <si>
    <t>Jumlah laporan C1 tepat waktu dibagi jumlah laporan (12 bulan) dikali 100 %</t>
  </si>
  <si>
    <t>Kelengkapan laporan MR01</t>
  </si>
  <si>
    <r>
      <rPr>
        <u/>
        <sz val="12"/>
        <color theme="1"/>
        <rFont val="Tahoma"/>
      </rPr>
      <t>&gt;</t>
    </r>
    <r>
      <rPr>
        <u/>
        <sz val="12"/>
        <color theme="1"/>
        <rFont val="Tahoma"/>
      </rPr>
      <t xml:space="preserve"> 90%</t>
    </r>
  </si>
  <si>
    <t>Jumlah laporan C1 lengkap dibagi jumlah laporan (12 bulan) dikali 100 %</t>
  </si>
  <si>
    <t xml:space="preserve">Ketepatan Laporan W2 (format SKDR)  </t>
  </si>
  <si>
    <r>
      <rPr>
        <u/>
        <sz val="12"/>
        <color theme="1"/>
        <rFont val="Tahoma"/>
      </rPr>
      <t>&gt;</t>
    </r>
    <r>
      <rPr>
        <u/>
        <sz val="12"/>
        <color theme="1"/>
        <rFont val="Tahoma"/>
      </rPr>
      <t>80%</t>
    </r>
  </si>
  <si>
    <t>Jumlah laporan W2 tepat waktu dibagi jumlah laporan W2 dikali 100 %</t>
  </si>
  <si>
    <t>6.</t>
  </si>
  <si>
    <t>Kelengkapan laporan W2 (format SKDR)</t>
  </si>
  <si>
    <r>
      <rPr>
        <u/>
        <sz val="12"/>
        <color theme="1"/>
        <rFont val="Tahoma"/>
      </rPr>
      <t>&gt;</t>
    </r>
    <r>
      <rPr>
        <u/>
        <sz val="12"/>
        <color theme="1"/>
        <rFont val="Tahoma"/>
      </rPr>
      <t xml:space="preserve"> 90 %</t>
    </r>
    <r>
      <rPr>
        <u/>
        <sz val="12"/>
        <color theme="1"/>
        <rFont val="Tahoma"/>
      </rPr>
      <t xml:space="preserve"> </t>
    </r>
  </si>
  <si>
    <t>Jumlah laporan W2 yang diterima dibagi jumlah laporan  (52 minggu)  dikali 100 %</t>
  </si>
  <si>
    <t>7.</t>
  </si>
  <si>
    <t>Persentase Alert yang direspon peringatan ini KLB/Wabah (alert systems) minimal 80% di Puskesmas</t>
  </si>
  <si>
    <t>&gt; 90 %</t>
  </si>
  <si>
    <t>Jumlah grafik mingguan penyakit potensial wabah yang terjadi di wilayah kerja Puskesmas dikali 100%</t>
  </si>
  <si>
    <t xml:space="preserve">Desa/ Kelurahan yang mengalami KLB ditanggulangi dalam waktu kurang dari 24 (dua puluh empat) jam </t>
  </si>
  <si>
    <t>desa/kelurahan</t>
  </si>
  <si>
    <t>Jumlah desa/kelurahan yang mengalami KLB dan ditanggulangi dalam waktu kurang dari 24 (dua puluh empat) jam dibagi jumlah  desa/kelurahan yang mengalami KLB dikali 100 %</t>
  </si>
  <si>
    <t>2.1.5.12.Pencegahan dan Pengendalian Penyakit Tidak Menular</t>
  </si>
  <si>
    <t>Fasyankes yang ada di wilayah Puskesmas  melaksanakan KTR</t>
  </si>
  <si>
    <t>fasyankes</t>
  </si>
  <si>
    <t>Sekolah yang ada di wilayah Puskesmas  melaksanakan KTR</t>
  </si>
  <si>
    <t>Jumlah sekolah yang ada di wilayah Puskesmas melaksanakan KTR dibagi jumlah sekolah di wilayah Puskesmas dikali 100% (SD, SMP, SMA dan yang sederajat)</t>
  </si>
  <si>
    <t>Tempat Anak Bermain yang ada di wilayah Puskesmas  melaksanakan KTR</t>
  </si>
  <si>
    <t>Tempat Bermain Anak</t>
  </si>
  <si>
    <t>Persentase merokok penduduk usia 10 - 18 tahun</t>
  </si>
  <si>
    <t xml:space="preserve"> &lt; 8,8 %</t>
  </si>
  <si>
    <t>Puskesmas menyelenggarakan layanan Upaya  Berhenti Merokok (UBM)</t>
  </si>
  <si>
    <t xml:space="preserve">Puskesmas </t>
  </si>
  <si>
    <t>Pelayanan Kesehatan Usia Produktif</t>
  </si>
  <si>
    <t xml:space="preserve">Deteksi Dini Penyakit Hipertensi </t>
  </si>
  <si>
    <t xml:space="preserve">Deteksi Dini Obesitas </t>
  </si>
  <si>
    <t>Jumlah penduduk usia 10-18 tahun yag merokok diwilayah kerja puskesmas dibagi jumlah penduduk usia 10-18 tahun di wilayah puskesmas  dikali 100%</t>
  </si>
  <si>
    <t>Deteksi Dini Penyakit Diabetes Melitus</t>
  </si>
  <si>
    <t>10.</t>
  </si>
  <si>
    <t>Deteksi Dini Stroke</t>
  </si>
  <si>
    <t>11.</t>
  </si>
  <si>
    <t xml:space="preserve">Deteksi Dini Penyakit Jantung </t>
  </si>
  <si>
    <t>12.</t>
  </si>
  <si>
    <t xml:space="preserve">Deteksi Dini  Penyakit Paru Obstruksi Kronis (PPOK)
</t>
  </si>
  <si>
    <t>13.</t>
  </si>
  <si>
    <t>Deteksi Dini Kanker Payudara</t>
  </si>
  <si>
    <t>FKTP di wilayah puskesmas (puskesmas, dokter praktek mandiri, klinik pratama) yang menyelenggarakan layanan Upaya Berhenti Merokok (UBM) dibagi FKTP di wilayah puskesmas dikali 100%</t>
  </si>
  <si>
    <t>14.</t>
  </si>
  <si>
    <t>Deteksi Dini  Kanker  Leher Rahim</t>
  </si>
  <si>
    <t>Jumlah orang usia 15 - 59 tahun di puskesmas yang mendapat pelayanan skrining kesehatan sesuai standar dalam kurun waktu satu tahun dibagi jumlah orang usia 15 - 59 tahun di wilayah kerja puskesmas dalam kurun waktu satu tahun yang sama dikali 100%</t>
  </si>
  <si>
    <t>15.</t>
  </si>
  <si>
    <t>Deteksi Dini Gangguan Indera</t>
  </si>
  <si>
    <t>Jumlah orang usia ≥ 15 tahun di puskesmas yang mendapat pelayanan deteksi dini faktor risiko PTM dalam kurun waktu satu tahun dibagi jumlah orang usia ≥ 15 tahun di wilayah kerja puskesmas dalam kurun waktu satu tahun yang sama dikali 100%</t>
  </si>
  <si>
    <t>16.</t>
  </si>
  <si>
    <t>Prosentase Penderita TB yang diperiksa Gula darahnya</t>
  </si>
  <si>
    <t xml:space="preserve"> Jumlah perempuan usia 30-50 tahun atau perempuan  yang memiliki riwayat sexual aktif yang telah dilaksanakan pemeriksaan IVA tes / papsmear / metode lainnya dan SADANIS dibagi jumlah perempuan usia 30-50 tahun (tahun 2020) kali 100 %
Catatan : Capaian tahun 2022 merupakan akumulasi capaian tahun 2020 + tahun 2021 + tahun 2022</t>
  </si>
  <si>
    <t>2.1.5.13 Pelayanan Kesehatan Jiwa</t>
  </si>
  <si>
    <t>Persentase penduduk usia ≥ 15 tahun dengan risiko masalah kesehatan jiwa yang mendapatkan skrining</t>
  </si>
  <si>
    <t>60 %</t>
  </si>
  <si>
    <t xml:space="preserve">Persentase Pelayanan Kesehatan Orang Dengan Gangguan Jiwa adalah : Jumlah ODGJ Berat di wilayah kerja Puskesmas yg mendapat pelayanan kesehatan jiwa di fasilitas pelayanan kesehatan dibagi Jumlah ODGJ berat berdasarkan  prevalensi/ estimasi riskedas terbaru di wilayah kerja Puskesmas dalam kurun waktu satu tahun di kali 100%.
Contoh perhitungan No.1 Pelayanan Kesehatan Orang Dengan Gangguan Jiwa  (ODGJ) Berat di Puskesmas Wonoasih Kota Probolinggo :
-   Prevalensi ODGJ Berat berdasarkan data Riskesdas di Kota Probolinggo 0,32%. (untuk menghitung estimasi Puskesmas Wonoasih).
Jumlah penduduk wilayah kerja Puskesmas Wonoasih pada tahun ini adalah 3.395 Jiwa (pddk total).
Estimasi ODGJ berat Puskesmas Wonoasih (0,32%)* x 33.395 = 107 kasus (hasil pembulatan).
-   Target/Sasaran SPM Kota Probolinggo tahun 2022 sebesar : 58,47%  (Sasaran Kota Probolinggo 452 : estimasi 773)
-   Capaian layanan  ODGJ Berat di Puskesmas Wonoasih pada tahun ini sebesar/sebanyak 65 kasus, maka persentase ODGJ Berat yg  mendapat layanan di Puskesmas Wonoasih adalah : (65/107) x 100% = 60,74%
Kesimpulan : PKP layanan ODGJ berat di Puskesmas Wonoasih tercapai karena target 100% capaian 60,74%
</t>
  </si>
  <si>
    <t>Persentase penyandang gangguan jiwa yang memperoleh layanan di Fasyankes</t>
  </si>
  <si>
    <t xml:space="preserve">Prosentase Pelayanan Kesehatan Jiwa Depresi adalah : Jumlah penderita Depresi yang mendapat pelayanan kesehatan berupa  promosi kesehatan, dan/ atau penanganan awal dan/atau rujukan dan/ atau  penangangan lanjutan di bagi Jumlah kasus Depresi berdasarkan Prevalensi proyeksi di wilayah kerja Puskesmas tersebut di kali 100%.  
Contoh perhitungan No.2 Pelayanan Kesehatan Jiwa (Depresif) di Puskesmas Wonoasih Kota Probolinggo
Prevalensi Depresi berdasarkan data Riskesdas di Kota Probolinggo adalah 4,36%.(utk menghitung Prevalensi Puskesmas Wonoasih).
Jumlah penduduk ≥ 15 tahun di Puskesmas Wonoasih pada tahun ini 33.395 x 70% = 23.377 jiwa.
Estmasi kasus Depresi di Puskesmas Wonoasih 4,36% x 23.377 (pddk usia ≥ 15 th) = 1.020 orang (hasil pembulatan).
Target capaian PKP penderita Depresi yang mendapat layanan pada  tahun ini 3% x 1.020 = 30 kasus
Bila capaian layanan penderita Depresi di Puskesmas Wonoasih tahun ini sebesar/sebanyak 35 kasus, maka persentase penderita Depresi yang  mendapat layanan adalah : 35/1.020 x 100% = 3,43%.
Kesimpulan : PKP Puskesmas Wonoasih belum tercapai karena target 4 % capaian (3.43%).
</t>
  </si>
  <si>
    <t>Jumlah kunjungan pasien pasung</t>
  </si>
  <si>
    <t xml:space="preserve">Persentase Pelayanan Kesehatan Gangguan Mental Emosional (GME) adalah : Jumlah kasus/Penderita GME  pada usia ≥ 15 tahun di wilayah kerja Puskesmas yg mendapat pelayanan kesehatan di fasyankes dibagi Jumlah Kasus/Penderita GME  usia ≥ 15 th berdasarkan prevalensi proyeksi di wilayah kerja Puskesmas  dalam kurun waktu satu tahun  dikali 100%.
Contoh perhitungan No.3 Pelayanan Kesehatan Jiwa (Gangguan Mental Emosional) di Puskesmas Pandanwangi Kota Malang :
Prevalensi GME berdasarkan data Riskesdas Kota Malang adalah 15,52%.(utk menghitung Prevalensi Puskesmas Pandanwangi).
Estimasi GME usia ≥ 15 tahun di Puskesmas Pandanwangi 15,52% x 21.842 (pddk usia ≥ 15 th) = 3.390 Kasus (hasil pembulatan).
Target capaian PKP penderita GME yang mendapat layanan pada  tahun ini 2% x 3.390 =  68 kasus.
Bila capaian layanan penderita GME di Puskesmas Pandanwangi tahun ini sebesar/sebanyak 72 kasus, maka persentase penderita GME yang  mendapat layanan adalah : (72/3.390) x 100% = 2,12%.
Kesimpulan : PKP Puskesmas Pandanwangi belum tercapai karena realisasi 2,12% dari taget yang harus dicapai sebesar 4%.
</t>
  </si>
  <si>
    <t>Persentase kasus pasung yang dilepaskan/dibebaskan</t>
  </si>
  <si>
    <t>10 %</t>
  </si>
  <si>
    <t xml:space="preserve">Persentase Temuan Kasus Pemasungan pada (ODGJ) berat usia ≥ 15 tahun adalah  Jumlah  kasus ODGJ berat usia ≥ 15 tahun yang masih mengalami pemasungan pada tahun tersebut dibagi estimasi ODGJ berat pasung ≥ 15 tahun diwilayah kerja Puskesmas dikali 100% .
Contoh Estmasi Kasus ODGJ berat di Puskesmas Wonoasih  0,32% x  33.395  = 107 kasus. 
Estimasi Riwayat Pasung ( Orang dengan Usia ≥ 15 Tahun Pernah dan/atau Sedang di Pasung) di Puskesmas Wonoasih adalah 14,90% x (107 x 70%) = 11,16 Kasus. (dibulatkan 12 kasus)
Estimasi ODGJ berat masih dalam pemasungan  31,8% x 12 = 3,82 kasus (dibulatkan 4 kasus)
Target PKP untuk temuan kasus pasung tahun ini 10%  x 4 = 0,4 (dibulatkan 1 Kasus)
Temuan Kasus Pemasungan ODGJ berat di Puskesmas Wonoasih pada tahun ini 2 kasus.
Kesimpulannya :
Capaian PKP penemuan kasus ODGJ berat yang masih dipasung di Puskesmas Wonoasih adalah 2/4 x100 = 50%  (tercapai)  karena target 15%.
</t>
  </si>
  <si>
    <t>2.1.6  Pelayanan Keperawatan Kesehatan Masyarakat ( Perkesmas)</t>
  </si>
  <si>
    <t xml:space="preserve">Keluarga binaan  yang mendapatkan asuhan keperawatan </t>
  </si>
  <si>
    <t>Keluarga</t>
  </si>
  <si>
    <r>
      <rPr>
        <sz val="12"/>
        <color theme="1"/>
        <rFont val="Tahoma"/>
      </rPr>
      <t xml:space="preserve">Keluarga yang dibina dan mendapat Asuhan Keperawatan, dibagi jumlah keluarga yang mempunyai masalah kesehatan dikali 100 %                                              </t>
    </r>
    <r>
      <rPr>
        <b/>
        <sz val="12"/>
        <color theme="1"/>
        <rFont val="Tahoma"/>
      </rPr>
      <t xml:space="preserve">  </t>
    </r>
  </si>
  <si>
    <t>Keluarga yang dibina dan telah Mandiri/ memenuhi kebutuhan kesehatan</t>
  </si>
  <si>
    <t>Keluarga yang dibina dan telah Mandiri/mencapai KM IV, dibagi jumlah seluruh keluarga yang dibina, dikali 100%</t>
  </si>
  <si>
    <t xml:space="preserve">Kelompok binaan yang mendapatkan asuhan keperawatan </t>
  </si>
  <si>
    <t>Kelompok Masyarakat</t>
  </si>
  <si>
    <t>Kelompok yang dibina dibagi jumlah kelompok yang ada, dikali 100 %</t>
  </si>
  <si>
    <t>Desa/kelurahan binaan yang mendapatkan asuhan keperawatan</t>
  </si>
  <si>
    <t>Desa/kelurahan yang dibina dibagi desa/kelurahan yang ada, dikali 100 %</t>
  </si>
  <si>
    <t>Total Nilai Kinerja UKM esensial (I- V)</t>
  </si>
  <si>
    <t xml:space="preserve">Interpretasi nilai rata2 kinerja  program UKM esensial: </t>
  </si>
  <si>
    <t xml:space="preserve">1. Baik   bila nilai rata-rata </t>
  </si>
  <si>
    <r>
      <rPr>
        <u/>
        <sz val="14"/>
        <color rgb="FF000000"/>
        <rFont val="Tahoma"/>
      </rPr>
      <t xml:space="preserve"> &gt;</t>
    </r>
    <r>
      <rPr>
        <sz val="14"/>
        <color rgb="FF000000"/>
        <rFont val="Tahoma"/>
      </rPr>
      <t xml:space="preserve"> 91%</t>
    </r>
  </si>
  <si>
    <t xml:space="preserve">2. Cukup bila nilai rata-rata </t>
  </si>
  <si>
    <t xml:space="preserve"> 81 - 90 % </t>
  </si>
  <si>
    <t xml:space="preserve">3. Rendah bila nilai rata-rata </t>
  </si>
  <si>
    <r>
      <rPr>
        <u/>
        <sz val="14"/>
        <color rgb="FF000000"/>
        <rFont val="Tahoma"/>
      </rPr>
      <t>&lt;</t>
    </r>
    <r>
      <rPr>
        <sz val="14"/>
        <color rgb="FF000000"/>
        <rFont val="Tahoma"/>
      </rPr>
      <t xml:space="preserve"> 80%</t>
    </r>
  </si>
  <si>
    <t>Kolom ke</t>
  </si>
  <si>
    <t>Keterangan:</t>
  </si>
  <si>
    <r>
      <rPr>
        <b/>
        <sz val="12"/>
        <color rgb="FF000000"/>
        <rFont val="Tahoma"/>
      </rPr>
      <t>Upaya Pelayanan Kesehatan</t>
    </r>
    <r>
      <rPr>
        <sz val="12"/>
        <color rgb="FF000000"/>
        <rFont val="Tahoma"/>
      </rPr>
      <t>:  UKM esensial, UKM pengembangan, UKP  (Upaya Pelayanan kesehatan yang dilakukan di Puskesmas )</t>
    </r>
  </si>
  <si>
    <r>
      <rPr>
        <b/>
        <sz val="12"/>
        <color rgb="FF000000"/>
        <rFont val="Tahoma"/>
      </rPr>
      <t>Program</t>
    </r>
    <r>
      <rPr>
        <sz val="12"/>
        <color rgb="FF000000"/>
        <rFont val="Tahoma"/>
      </rPr>
      <t xml:space="preserve"> : bagian Upaya Pelayanan Kesehatan, misalnya UKM esensial terdiri dari 5 Program ( Promosi Kesehatan, Kesehatan Lingkungan, KIA-KB dll)</t>
    </r>
  </si>
  <si>
    <r>
      <rPr>
        <b/>
        <sz val="12"/>
        <color rgb="FF000000"/>
        <rFont val="Tahoma"/>
      </rPr>
      <t>Variabel</t>
    </r>
    <r>
      <rPr>
        <sz val="12"/>
        <color rgb="FF000000"/>
        <rFont val="Tahoma"/>
      </rPr>
      <t xml:space="preserve"> : bagian dari Program , contoh variabel Promosi Kesehatan adalah tatanan sehat, intervensi/penyuluhan, pengembangan UKBM dll</t>
    </r>
  </si>
  <si>
    <r>
      <rPr>
        <b/>
        <sz val="12"/>
        <color rgb="FF000000"/>
        <rFont val="Tahoma"/>
      </rPr>
      <t>Subvariabel:</t>
    </r>
    <r>
      <rPr>
        <sz val="12"/>
        <color rgb="FF000000"/>
        <rFont val="Tahoma"/>
      </rPr>
      <t xml:space="preserve"> bagian dari variabel, contoh: subvariabel Tatanan sehat adalah rumah tangga sehat yang memenuhi  10 indikator PHBS, Institusi Pendidikan yang memenuhi 7-8 indikator PHBS dst</t>
    </r>
  </si>
  <si>
    <r>
      <rPr>
        <b/>
        <sz val="12"/>
        <color rgb="FF000000"/>
        <rFont val="Tahoma"/>
      </rPr>
      <t xml:space="preserve">Target tahun 2023 </t>
    </r>
    <r>
      <rPr>
        <sz val="12"/>
        <color rgb="FF000000"/>
        <rFont val="Tahoma"/>
      </rPr>
      <t>( dalam %) atau tahun berjalan</t>
    </r>
  </si>
  <si>
    <r>
      <rPr>
        <b/>
        <sz val="12"/>
        <color rgb="FF000000"/>
        <rFont val="Tahoma"/>
      </rPr>
      <t>Satuan sasaran</t>
    </r>
    <r>
      <rPr>
        <sz val="12"/>
        <color rgb="FF000000"/>
        <rFont val="Tahoma"/>
      </rPr>
      <t>: satuan kegiatan program, misal orang, balita, rumah tangga dll</t>
    </r>
  </si>
  <si>
    <r>
      <rPr>
        <b/>
        <sz val="12"/>
        <color rgb="FF000000"/>
        <rFont val="Tahoma"/>
      </rPr>
      <t>Total Sasaran</t>
    </r>
    <r>
      <rPr>
        <sz val="12"/>
        <color rgb="FF000000"/>
        <rFont val="Tahoma"/>
      </rPr>
      <t xml:space="preserve">: sasaran target keseluruhan ( 100%), jumlah populasi/area di wilayah kerja </t>
    </r>
  </si>
  <si>
    <r>
      <rPr>
        <b/>
        <sz val="12"/>
        <color rgb="FF000000"/>
        <rFont val="Tahoma"/>
      </rPr>
      <t>Target Sasaran</t>
    </r>
    <r>
      <rPr>
        <sz val="12"/>
        <color rgb="FF000000"/>
        <rFont val="Tahoma"/>
      </rPr>
      <t xml:space="preserve">  = kolom 3 ( Target tahun 2023) dikali kolom 5 (total sasaran), jml sasaran/area yg akan diberi pelayanan oleh Puskesmas</t>
    </r>
  </si>
  <si>
    <r>
      <rPr>
        <b/>
        <sz val="12"/>
        <color rgb="FF000000"/>
        <rFont val="Tahoma"/>
      </rPr>
      <t>Pencapaian:</t>
    </r>
    <r>
      <rPr>
        <sz val="12"/>
        <color rgb="FF000000"/>
        <rFont val="Tahoma"/>
      </rPr>
      <t xml:space="preserve"> hasil masing kegiatan Puskesmas (dalam satuan sasaran )</t>
    </r>
  </si>
  <si>
    <r>
      <rPr>
        <b/>
        <sz val="12"/>
        <color rgb="FF000000"/>
        <rFont val="Tahoma"/>
      </rPr>
      <t>% cakupan riil</t>
    </r>
    <r>
      <rPr>
        <sz val="12"/>
        <color rgb="FF000000"/>
        <rFont val="Tahoma"/>
      </rPr>
      <t>= kolom 7  ( pencapaian) dibagi kolom 5 ( total sasaran) dikali 100%; cakupan sesungguhnya dari tiap program, dibandingkan dengan total sasaran.</t>
    </r>
  </si>
  <si>
    <t>9-11</t>
  </si>
  <si>
    <r>
      <rPr>
        <b/>
        <sz val="12"/>
        <color rgb="FF000000"/>
        <rFont val="Tahoma"/>
      </rPr>
      <t>% Kinerja Puskesmas</t>
    </r>
    <r>
      <rPr>
        <sz val="12"/>
        <color rgb="FF000000"/>
        <rFont val="Tahoma"/>
      </rPr>
      <t>= pencapaian kinerja Puskesmas dibandingkan Target Sasaran, penilaian ketercapaian target sasaran</t>
    </r>
  </si>
  <si>
    <r>
      <rPr>
        <b/>
        <sz val="12"/>
        <color rgb="FF000000"/>
        <rFont val="Tahoma"/>
      </rPr>
      <t>%  Kinerja Sub Variabel</t>
    </r>
    <r>
      <rPr>
        <sz val="12"/>
        <color rgb="FF000000"/>
        <rFont val="Tahoma"/>
      </rPr>
      <t>/Variabel/Program Puskesmas= Pencapaian  ( kolom 7) dibagi Target sasaran ( kolom 6) dikali 100%</t>
    </r>
  </si>
  <si>
    <r>
      <rPr>
        <b/>
        <sz val="12"/>
        <color rgb="FF000000"/>
        <rFont val="Tahoma"/>
      </rPr>
      <t>% kinerja variabel Puskesmas</t>
    </r>
    <r>
      <rPr>
        <sz val="12"/>
        <color rgb="FF000000"/>
        <rFont val="Tahoma"/>
      </rPr>
      <t>=  penjumlahan % kinerja subvariabel ( kolom 9) dibagi sejumlah subvariabel</t>
    </r>
  </si>
  <si>
    <t>Catatan: Bagi program yang tidak mempunyai subvariabel, maka bisa langsung mengisi % kinerja variabel dan % kinerja rata- rata program</t>
  </si>
  <si>
    <r>
      <rPr>
        <b/>
        <sz val="12"/>
        <color rgb="FF000000"/>
        <rFont val="Tahoma"/>
      </rPr>
      <t>% kinerja rata2 program</t>
    </r>
    <r>
      <rPr>
        <sz val="12"/>
        <color rgb="FF000000"/>
        <rFont val="Tahoma"/>
      </rPr>
      <t>= penjumlahan % kinerja variabel  ( kolom 10) dibagi sejumlah variabel</t>
    </r>
  </si>
  <si>
    <r>
      <rPr>
        <b/>
        <sz val="11"/>
        <color rgb="FF000000"/>
        <rFont val="Tahoma"/>
      </rPr>
      <t>Ketercapaian target</t>
    </r>
    <r>
      <rPr>
        <sz val="11"/>
        <color rgb="FF000000"/>
        <rFont val="Tahoma"/>
      </rPr>
      <t xml:space="preserve"> tahun 2023 : membandingkan % target tahun 2023 ( kolom 3) dengan % capaian riil ( kolom 8)</t>
    </r>
  </si>
  <si>
    <r>
      <rPr>
        <b/>
        <sz val="12"/>
        <color rgb="FF000000"/>
        <rFont val="Tahoma"/>
      </rPr>
      <t>Analisa Akar Penyebab Masalah</t>
    </r>
    <r>
      <rPr>
        <sz val="12"/>
        <color rgb="FF000000"/>
        <rFont val="Tahoma"/>
      </rPr>
      <t>: akar masalah terkecil penyebab ketidak tercapaian target</t>
    </r>
  </si>
  <si>
    <r>
      <rPr>
        <b/>
        <sz val="12"/>
        <color rgb="FF000000"/>
        <rFont val="Tahoma"/>
      </rPr>
      <t>Rencana Tindak lanjut</t>
    </r>
    <r>
      <rPr>
        <sz val="12"/>
        <color rgb="FF000000"/>
        <rFont val="Tahoma"/>
      </rPr>
      <t>: berhubungan dengan analisa akar penyebab masalah</t>
    </r>
  </si>
  <si>
    <t>Lampiran 4</t>
  </si>
  <si>
    <t>Instrumen Penghitungan Kinerja UKM Pengembangan Puskesmas</t>
  </si>
  <si>
    <t>Pelayanan Kesehatan/ Program/Variabel/Sub Variabel Program</t>
  </si>
  <si>
    <t>Target Tahun 2023 (dalam %)</t>
  </si>
  <si>
    <t xml:space="preserve">Total Sasaran </t>
  </si>
  <si>
    <t xml:space="preserve">Target Sasaran       </t>
  </si>
  <si>
    <t>%Cakupan Riil</t>
  </si>
  <si>
    <t>Program</t>
  </si>
  <si>
    <t>UKM Pengembangan</t>
  </si>
  <si>
    <t>2.2.1.Pelayanan Kesehatan Gigi Masyarakat</t>
  </si>
  <si>
    <t xml:space="preserve">PAUD dan TK yang mendapat penyuluhan/pemeriksaan gigi dan mulut </t>
  </si>
  <si>
    <t>-</t>
  </si>
  <si>
    <t>Kunjungan ke Posyandu terkait kesehatan gigi dan mulut</t>
  </si>
  <si>
    <t>2.2.2 Penanganan Masalah Penyalahgunaan Napza</t>
  </si>
  <si>
    <t>Persentase sekolah yang mendapatkan sosialisasi/penyuluhan tentang pencegahan       &amp; penanggulangan bahaya penyalahgunaan NAPZA</t>
  </si>
  <si>
    <t>sekolah</t>
  </si>
  <si>
    <t xml:space="preserve">2.2.3. Pelayanan Kesehatan Matra </t>
  </si>
  <si>
    <t>Hasil pemeriksaan kesehatan jamaah haji 3 bulan sebelum operasional terdata.</t>
  </si>
  <si>
    <t>2.2.4.Pelayanan Kesehatan Tradisional</t>
  </si>
  <si>
    <t>Penyehat Tradisional  yang memiliki STPT</t>
  </si>
  <si>
    <t>Panti Sehat berkelompok yang berijin</t>
  </si>
  <si>
    <t>panti sehat</t>
  </si>
  <si>
    <t>Pembinaan Penyehat Tradisional</t>
  </si>
  <si>
    <t>Kelompok Asuhan Mandiri yang terbentuk</t>
  </si>
  <si>
    <t>desa</t>
  </si>
  <si>
    <t>Kelompok Asuhan Mandiri yang mendukung Program Prioritas</t>
  </si>
  <si>
    <t>kelompok</t>
  </si>
  <si>
    <t>2.2.5.Pelayanan Kesehatan Olahraga</t>
  </si>
  <si>
    <t>Kelompok /klub olahraga yang dibina</t>
  </si>
  <si>
    <t>Kelompok</t>
  </si>
  <si>
    <t xml:space="preserve">Pengukuran Kebugaran Calon Jamaah Haji </t>
  </si>
  <si>
    <t>Puskesmas menyelenggarakan pelayanan kesehatan Olahraga internal</t>
  </si>
  <si>
    <t>Puskesmas</t>
  </si>
  <si>
    <t>Pengukuran  kebugaran Anak Sekolah</t>
  </si>
  <si>
    <t>anak sekolah</t>
  </si>
  <si>
    <t>2.2.6. Pelayanan Kesehatan Kerja</t>
  </si>
  <si>
    <t> 1</t>
  </si>
  <si>
    <t>Puskesmas menyelenggarakan K3 Puskesmas (internal)</t>
  </si>
  <si>
    <t>bulan</t>
  </si>
  <si>
    <t> 2</t>
  </si>
  <si>
    <t>Puskesmas menyelenggarakan pembinaan K3 perkantoran</t>
  </si>
  <si>
    <t>Kantor</t>
  </si>
  <si>
    <t xml:space="preserve">Promotif dan preventif yang dilakukan pada kelompok kesehatan kerja </t>
  </si>
  <si>
    <t xml:space="preserve">2.2.7 Pelayanan Kefarmasian </t>
  </si>
  <si>
    <t xml:space="preserve">Edukasi dan Pemberdayaan masyarakat tentang obat pada Gerakan masyarakat cerdas menggunakan obat </t>
  </si>
  <si>
    <t xml:space="preserve">Kader  aktif pada kegiatan Edukasi dan Pemberdayaan masyarakat tentang obat pada Gerakan masyrakat cerdas menggunakan obat </t>
  </si>
  <si>
    <t>kader</t>
  </si>
  <si>
    <t>Jumlah wilayah yang dilakukan Kegiatan   Gerakan Masyarakat Cerdas Menggunakan Obat</t>
  </si>
  <si>
    <t xml:space="preserve">Jumlah masyarakat yang telah tersosialisasikan gema cermat </t>
  </si>
  <si>
    <t xml:space="preserve">Interpretasi rata2  kinerja program UKP: </t>
  </si>
  <si>
    <t>≥ 91%</t>
  </si>
  <si>
    <r>
      <rPr>
        <sz val="12"/>
        <color rgb="FF000000"/>
        <rFont val="Calibri"/>
      </rPr>
      <t>≤</t>
    </r>
    <r>
      <rPr>
        <sz val="12"/>
        <color rgb="FF000000"/>
        <rFont val="Tahoma"/>
      </rPr>
      <t xml:space="preserve"> 80%</t>
    </r>
  </si>
  <si>
    <r>
      <rPr>
        <b/>
        <sz val="12"/>
        <color rgb="FF000000"/>
        <rFont val="Tahoma"/>
      </rPr>
      <t>Upaya Pelayanan Kesehatan</t>
    </r>
    <r>
      <rPr>
        <sz val="12"/>
        <color rgb="FF000000"/>
        <rFont val="Tahoma"/>
      </rPr>
      <t>:  UKM esensial, UKM pengembangan, UKP  (Upaya Pelayanan kesehatan yang dilakukan di Puskesmas )</t>
    </r>
  </si>
  <si>
    <r>
      <rPr>
        <b/>
        <sz val="12"/>
        <color rgb="FF000000"/>
        <rFont val="Tahoma"/>
      </rPr>
      <t>Program</t>
    </r>
    <r>
      <rPr>
        <sz val="12"/>
        <color rgb="FF000000"/>
        <rFont val="Tahoma"/>
      </rPr>
      <t xml:space="preserve"> : bagian Upaya Pelayanan Kesehatan, misalnya UKM esensial terdiri dari 5 Program ( Promosi Kesehatan, Kesehatan Lingkungan, KIA-KB dll)</t>
    </r>
  </si>
  <si>
    <r>
      <rPr>
        <b/>
        <sz val="12"/>
        <color rgb="FF000000"/>
        <rFont val="Tahoma"/>
      </rPr>
      <t>Variabel</t>
    </r>
    <r>
      <rPr>
        <sz val="12"/>
        <color rgb="FF000000"/>
        <rFont val="Tahoma"/>
      </rPr>
      <t xml:space="preserve"> : bagian dari Program , contoh variabel Promosi Kesehatan adalah tatanan sehat, intervensi/penyuluhan, pengembangan UKBM dll</t>
    </r>
  </si>
  <si>
    <r>
      <rPr>
        <b/>
        <sz val="12"/>
        <color rgb="FF000000"/>
        <rFont val="Tahoma"/>
      </rPr>
      <t>Subvariabel:</t>
    </r>
    <r>
      <rPr>
        <sz val="12"/>
        <color rgb="FF000000"/>
        <rFont val="Tahoma"/>
      </rPr>
      <t xml:space="preserve"> bagian dari variabel, contoh: subvariabel Tatanan sehat adalah rumah tangga sehat yang memenuhi  10 indikator PHBS, Institusi Pendidikan yang memenuhi 7-8 indikator PHBS dst</t>
    </r>
  </si>
  <si>
    <r>
      <rPr>
        <b/>
        <sz val="12"/>
        <color rgb="FF000000"/>
        <rFont val="Tahoma"/>
      </rPr>
      <t xml:space="preserve">Target tahun 2023 </t>
    </r>
    <r>
      <rPr>
        <sz val="12"/>
        <color rgb="FF000000"/>
        <rFont val="Tahoma"/>
      </rPr>
      <t>( dalam %) atau tahun berjalan</t>
    </r>
  </si>
  <si>
    <r>
      <rPr>
        <b/>
        <sz val="12"/>
        <color rgb="FF000000"/>
        <rFont val="Tahoma"/>
      </rPr>
      <t>Satuan sasaran</t>
    </r>
    <r>
      <rPr>
        <sz val="12"/>
        <color rgb="FF000000"/>
        <rFont val="Tahoma"/>
      </rPr>
      <t>: satuan kegiatan program, misal orang, balita, rumah tangga dll</t>
    </r>
  </si>
  <si>
    <r>
      <rPr>
        <b/>
        <sz val="12"/>
        <color rgb="FF000000"/>
        <rFont val="Tahoma"/>
      </rPr>
      <t>Total Sasaran</t>
    </r>
    <r>
      <rPr>
        <sz val="12"/>
        <color rgb="FF000000"/>
        <rFont val="Tahoma"/>
      </rPr>
      <t xml:space="preserve">: sasaran target keseluruhan ( 100%), jumlah populasi/area di wilayah kerja </t>
    </r>
  </si>
  <si>
    <r>
      <rPr>
        <b/>
        <sz val="12"/>
        <color rgb="FF000000"/>
        <rFont val="Tahoma"/>
      </rPr>
      <t>Target Sasaran</t>
    </r>
    <r>
      <rPr>
        <sz val="12"/>
        <color rgb="FF000000"/>
        <rFont val="Tahoma"/>
      </rPr>
      <t xml:space="preserve">  = kolom 3 ( Target tahun 2023) dikali kolom 5 (total sasaran), jml sasaran/area yg akan diberi pelayanan oleh Puskesmas</t>
    </r>
  </si>
  <si>
    <r>
      <rPr>
        <b/>
        <sz val="12"/>
        <color rgb="FF000000"/>
        <rFont val="Tahoma"/>
      </rPr>
      <t>Pencapaian:</t>
    </r>
    <r>
      <rPr>
        <sz val="12"/>
        <color rgb="FF000000"/>
        <rFont val="Tahoma"/>
      </rPr>
      <t xml:space="preserve"> hasil masing kegiatan Puskesmas (dalam satuan sasaran )</t>
    </r>
  </si>
  <si>
    <r>
      <rPr>
        <b/>
        <sz val="12"/>
        <color rgb="FF000000"/>
        <rFont val="Tahoma"/>
      </rPr>
      <t>% cakupan riil</t>
    </r>
    <r>
      <rPr>
        <sz val="12"/>
        <color rgb="FF000000"/>
        <rFont val="Tahoma"/>
      </rPr>
      <t>= kolom 7  ( pencapaian) dibagi kolom 5 ( total sasaran) dikali 100%; cakupan sesungguhnya dari tiap program, dibandingkan dengan total sasaran.</t>
    </r>
  </si>
  <si>
    <r>
      <rPr>
        <b/>
        <sz val="12"/>
        <color rgb="FF000000"/>
        <rFont val="Tahoma"/>
      </rPr>
      <t>% Kinerja Puskesmas</t>
    </r>
    <r>
      <rPr>
        <sz val="12"/>
        <color rgb="FF000000"/>
        <rFont val="Tahoma"/>
      </rPr>
      <t>= pencapaian kinerja Puskesmas dibandingkan Target Sasaran, penilaian ketercapaian target sasaran</t>
    </r>
  </si>
  <si>
    <r>
      <rPr>
        <b/>
        <sz val="12"/>
        <color rgb="FF000000"/>
        <rFont val="Tahoma"/>
      </rPr>
      <t>%  Kinerja Sub Variabel</t>
    </r>
    <r>
      <rPr>
        <sz val="12"/>
        <color rgb="FF000000"/>
        <rFont val="Tahoma"/>
      </rPr>
      <t>/Variabel/Program Puskesmas= Pencapaian  ( kolom 7) dibagi Target sasaran ( kolom 6) dikali 100%</t>
    </r>
  </si>
  <si>
    <r>
      <rPr>
        <b/>
        <sz val="12"/>
        <color rgb="FF000000"/>
        <rFont val="Tahoma"/>
      </rPr>
      <t>% kinerja variabel Puskesmas</t>
    </r>
    <r>
      <rPr>
        <sz val="12"/>
        <color rgb="FF000000"/>
        <rFont val="Tahoma"/>
      </rPr>
      <t>=  penjumlahan % kinerja subvariabel ( kolom 9) dibagi sejumlah subvariabel</t>
    </r>
  </si>
  <si>
    <r>
      <rPr>
        <b/>
        <sz val="12"/>
        <color rgb="FF000000"/>
        <rFont val="Tahoma"/>
      </rPr>
      <t>% kinerja rata2 program</t>
    </r>
    <r>
      <rPr>
        <sz val="12"/>
        <color rgb="FF000000"/>
        <rFont val="Tahoma"/>
      </rPr>
      <t>= penjumlahan % kinerja variabel  ( kolom 10) dibagi sejumlah variabel</t>
    </r>
  </si>
  <si>
    <r>
      <rPr>
        <b/>
        <sz val="12"/>
        <color rgb="FF000000"/>
        <rFont val="Tahoma"/>
      </rPr>
      <t>Ketercapaian target</t>
    </r>
    <r>
      <rPr>
        <sz val="12"/>
        <color rgb="FF000000"/>
        <rFont val="Tahoma"/>
      </rPr>
      <t xml:space="preserve"> tahun 2023 : membandingkan % target tahun 2023 ( kolom 3) dengan % capaian riil ( kolom 8)</t>
    </r>
  </si>
  <si>
    <r>
      <rPr>
        <b/>
        <sz val="12"/>
        <color rgb="FF000000"/>
        <rFont val="Tahoma"/>
      </rPr>
      <t>Analisa Akar Penyebab Masalah</t>
    </r>
    <r>
      <rPr>
        <sz val="12"/>
        <color rgb="FF000000"/>
        <rFont val="Tahoma"/>
      </rPr>
      <t>: akar masalah terkecil penyebab ketidak tercapaian target</t>
    </r>
  </si>
  <si>
    <r>
      <rPr>
        <b/>
        <sz val="12"/>
        <color rgb="FF000000"/>
        <rFont val="Tahoma"/>
      </rPr>
      <t>Rencana Tindak lanjut</t>
    </r>
    <r>
      <rPr>
        <sz val="12"/>
        <color rgb="FF000000"/>
        <rFont val="Tahoma"/>
      </rPr>
      <t>: berhubungan dengan analisa akar penyebab masalah</t>
    </r>
  </si>
  <si>
    <t>Lampiran  10</t>
  </si>
  <si>
    <t>INSTRUMEN PENGHITUNGAN KINERJA UPAYA KESEHATAN PERSEORANGAN PUSKESMAS</t>
  </si>
  <si>
    <t>2.3</t>
  </si>
  <si>
    <t>UKP</t>
  </si>
  <si>
    <t>2.3.1. Pelayanan Non Rawat Inap</t>
  </si>
  <si>
    <t>Angka Kontak Komunikasi</t>
  </si>
  <si>
    <t>≥150 per mil</t>
  </si>
  <si>
    <t xml:space="preserve"> 2.</t>
  </si>
  <si>
    <t>Rasio Rujukan Rawat Jalan Kasus Non Spesialistik (RRNS)</t>
  </si>
  <si>
    <t xml:space="preserve">≤2% </t>
  </si>
  <si>
    <t>kasus</t>
  </si>
  <si>
    <t xml:space="preserve">Rasio Peserta Prolanis Terkendali (RPPT) </t>
  </si>
  <si>
    <t>≥ 5%</t>
  </si>
  <si>
    <r>
      <rPr>
        <sz val="12"/>
        <color theme="1"/>
        <rFont val="Tahoma"/>
      </rPr>
      <t xml:space="preserve">Pelayanan Kesehatan Penderita Hipertensi </t>
    </r>
    <r>
      <rPr>
        <b/>
        <sz val="12"/>
        <color theme="1"/>
        <rFont val="Tahoma"/>
      </rPr>
      <t xml:space="preserve"> (Standar Pelayanan Minimal ke 8)</t>
    </r>
  </si>
  <si>
    <r>
      <rPr>
        <sz val="12"/>
        <color theme="1"/>
        <rFont val="Tahoma"/>
      </rPr>
      <t xml:space="preserve">Pelayanan Kesehatan Penderita Diabetes Mellitus </t>
    </r>
    <r>
      <rPr>
        <b/>
        <sz val="12"/>
        <color theme="1"/>
        <rFont val="Tahoma"/>
      </rPr>
      <t>(Standar Pelayanan Minimal ke 9)</t>
    </r>
  </si>
  <si>
    <t xml:space="preserve">Persentase  Penyandang  Hipertensi  Yang Tekanan  Darahnya  Terkendali
</t>
  </si>
  <si>
    <t xml:space="preserve">Persentase Penyandang  Diabetes  Melitus  Yang  Gula  Darahnya  Terkendali
</t>
  </si>
  <si>
    <t xml:space="preserve">8. </t>
  </si>
  <si>
    <t xml:space="preserve">Rasio gigi tetap yang ditambal terhadap gigi tetap yang dicabut </t>
  </si>
  <si>
    <t xml:space="preserve">  &gt;1</t>
  </si>
  <si>
    <t>gigi</t>
  </si>
  <si>
    <t>Bumil yang mendapat pelayanan kesehatan gigi</t>
  </si>
  <si>
    <t>bumil</t>
  </si>
  <si>
    <t xml:space="preserve">Kelengkapan pengisian rekam medik </t>
  </si>
  <si>
    <t>berkas</t>
  </si>
  <si>
    <t>2.3.2. Pelayanan Gawat Darurat</t>
  </si>
  <si>
    <r>
      <rPr>
        <sz val="12"/>
        <color theme="1"/>
        <rFont val="Tahoma"/>
      </rPr>
      <t xml:space="preserve">Kelengkapan pengisian </t>
    </r>
    <r>
      <rPr>
        <i/>
        <sz val="12"/>
        <color theme="1"/>
        <rFont val="Tahoma"/>
      </rPr>
      <t xml:space="preserve">informed consent </t>
    </r>
  </si>
  <si>
    <t>2.3.3. Pelayanan Kefarmasian</t>
  </si>
  <si>
    <t>Kesesuaian item obat yang tersedia dalam Fornas</t>
  </si>
  <si>
    <t>item obat</t>
  </si>
  <si>
    <t xml:space="preserve">Ketersediaan obat 40 obat indikator </t>
  </si>
  <si>
    <t>obat</t>
  </si>
  <si>
    <t xml:space="preserve">Ketersediaan 5 item vaksin indikator </t>
  </si>
  <si>
    <t>vaksin</t>
  </si>
  <si>
    <t>Penggunaan antibiotika pada penatalaksanaan ISPA non pneumonia</t>
  </si>
  <si>
    <t xml:space="preserve"> ≤ 20 %</t>
  </si>
  <si>
    <t>resep</t>
  </si>
  <si>
    <t>Penggunaan antibiotika pada penatalaksanaan kasus diare non spesifik</t>
  </si>
  <si>
    <t xml:space="preserve"> ≤ 8 %</t>
  </si>
  <si>
    <t xml:space="preserve">Penggunaan  Injeksi pada Myalgia                                         </t>
  </si>
  <si>
    <t xml:space="preserve"> ≤ 1 %</t>
  </si>
  <si>
    <t xml:space="preserve">Rerata item obat yang diresepkan </t>
  </si>
  <si>
    <t xml:space="preserve"> ≤ 2,6</t>
  </si>
  <si>
    <t>Pengkajian resep,pelayanan resep dan pemberian informasi obat</t>
  </si>
  <si>
    <t>Konseling</t>
  </si>
  <si>
    <t>konseling</t>
  </si>
  <si>
    <t>Pelayanan Informasi Obat</t>
  </si>
  <si>
    <t>layanan</t>
  </si>
  <si>
    <t>2.3.4.Pelayanan laboratorium </t>
  </si>
  <si>
    <t>Kesesuaian jenis pelayanan  laboratorium dengan standar</t>
  </si>
  <si>
    <t>jenis</t>
  </si>
  <si>
    <r>
      <rPr>
        <sz val="12"/>
        <color theme="1"/>
        <rFont val="Tahoma"/>
      </rPr>
      <t>Ketepatan waktu tunggu penyerahan hasil pelayanan laboratorium</t>
    </r>
    <r>
      <rPr>
        <u/>
        <sz val="12"/>
        <color theme="1"/>
        <rFont val="Tahoma"/>
      </rPr>
      <t xml:space="preserve"> </t>
    </r>
  </si>
  <si>
    <t>menit</t>
  </si>
  <si>
    <t>Kesesuaian hasil pemeriksaan baku mutu internal (PMI)</t>
  </si>
  <si>
    <t>pemeriksaan</t>
  </si>
  <si>
    <t>2.3.5.Pelayanan Rawat Inap</t>
  </si>
  <si>
    <r>
      <rPr>
        <i/>
        <sz val="12"/>
        <color theme="1"/>
        <rFont val="Tahoma"/>
      </rPr>
      <t>Bed Occupation Rate</t>
    </r>
    <r>
      <rPr>
        <sz val="12"/>
        <color theme="1"/>
        <rFont val="Tahoma"/>
      </rPr>
      <t>(BOR)</t>
    </r>
  </si>
  <si>
    <t xml:space="preserve"> 10% - 60%</t>
  </si>
  <si>
    <t>Bed</t>
  </si>
  <si>
    <t xml:space="preserve">Kelengkapan pengisian rekam medik rawat inap </t>
  </si>
  <si>
    <r>
      <rPr>
        <sz val="12"/>
        <color rgb="FF000000"/>
        <rFont val="Calibri"/>
      </rPr>
      <t>≤</t>
    </r>
    <r>
      <rPr>
        <sz val="12"/>
        <color rgb="FF000000"/>
        <rFont val="Tahoma"/>
      </rPr>
      <t xml:space="preserve"> 80%</t>
    </r>
  </si>
  <si>
    <r>
      <rPr>
        <b/>
        <sz val="12"/>
        <color rgb="FF000000"/>
        <rFont val="Tahoma"/>
      </rPr>
      <t>Upaya Pelayanan Kesehatan</t>
    </r>
    <r>
      <rPr>
        <sz val="12"/>
        <color rgb="FF000000"/>
        <rFont val="Tahoma"/>
      </rPr>
      <t>:  UKM esensial, UKM pengembangan, UKP  (Upaya Pelayanan kesehatan yang dilakukan di Puskesmas )</t>
    </r>
  </si>
  <si>
    <r>
      <rPr>
        <b/>
        <sz val="12"/>
        <color rgb="FF000000"/>
        <rFont val="Tahoma"/>
      </rPr>
      <t>Program</t>
    </r>
    <r>
      <rPr>
        <sz val="12"/>
        <color rgb="FF000000"/>
        <rFont val="Tahoma"/>
      </rPr>
      <t xml:space="preserve"> : bagian Upaya Pelayanan Kesehatan, misalnya UKM esensial terdiri dari 5 Program ( Promosi Kesehatan, Kesehatan Lingkungan, KIA-KB dll)</t>
    </r>
  </si>
  <si>
    <r>
      <rPr>
        <b/>
        <sz val="12"/>
        <color rgb="FF000000"/>
        <rFont val="Tahoma"/>
      </rPr>
      <t>Variabel</t>
    </r>
    <r>
      <rPr>
        <sz val="12"/>
        <color rgb="FF000000"/>
        <rFont val="Tahoma"/>
      </rPr>
      <t xml:space="preserve"> : bagian dari Program , contoh variabel Promosi Kesehatan adalah tatanan sehat, intervensi/penyuluhan, pengembangan UKBM dll</t>
    </r>
  </si>
  <si>
    <r>
      <rPr>
        <b/>
        <sz val="12"/>
        <color rgb="FF000000"/>
        <rFont val="Tahoma"/>
      </rPr>
      <t>Subvariabel:</t>
    </r>
    <r>
      <rPr>
        <sz val="12"/>
        <color rgb="FF000000"/>
        <rFont val="Tahoma"/>
      </rPr>
      <t xml:space="preserve"> bagian dari variabel, contoh: subvariabel Tatanan sehat adalah rumah tangga sehat yang memenuhi  10 indikator PHBS, Institusi Pendidikan yang memenuhi 7-8 indikator PHBS dst</t>
    </r>
  </si>
  <si>
    <r>
      <rPr>
        <b/>
        <sz val="12"/>
        <color rgb="FF000000"/>
        <rFont val="Tahoma"/>
      </rPr>
      <t xml:space="preserve">Target tahun 2023 </t>
    </r>
    <r>
      <rPr>
        <sz val="12"/>
        <color rgb="FF000000"/>
        <rFont val="Tahoma"/>
      </rPr>
      <t>( dalam %) atau tahun berjalan</t>
    </r>
  </si>
  <si>
    <r>
      <rPr>
        <b/>
        <sz val="12"/>
        <color rgb="FF000000"/>
        <rFont val="Tahoma"/>
      </rPr>
      <t>Satuan sasaran</t>
    </r>
    <r>
      <rPr>
        <sz val="12"/>
        <color rgb="FF000000"/>
        <rFont val="Tahoma"/>
      </rPr>
      <t>: satuan kegiatan program, misal orang, balita, rumah tangga dll</t>
    </r>
  </si>
  <si>
    <r>
      <rPr>
        <b/>
        <sz val="12"/>
        <color rgb="FF000000"/>
        <rFont val="Tahoma"/>
      </rPr>
      <t>Total Sasaran</t>
    </r>
    <r>
      <rPr>
        <sz val="12"/>
        <color rgb="FF000000"/>
        <rFont val="Tahoma"/>
      </rPr>
      <t xml:space="preserve">: sasaran target keseluruhan ( 100%), jumlah populasi/area di wilayah kerja </t>
    </r>
  </si>
  <si>
    <r>
      <rPr>
        <b/>
        <sz val="12"/>
        <color rgb="FF000000"/>
        <rFont val="Tahoma"/>
      </rPr>
      <t>Target Sasaran</t>
    </r>
    <r>
      <rPr>
        <sz val="12"/>
        <color rgb="FF000000"/>
        <rFont val="Tahoma"/>
      </rPr>
      <t xml:space="preserve">  = kolom 3 ( Target tahun 2023) dikali kolom 5 (total sasaran), jml sasaran/area yg akan diberi pelayanan oleh Puskesmas</t>
    </r>
  </si>
  <si>
    <r>
      <rPr>
        <b/>
        <sz val="12"/>
        <color rgb="FF000000"/>
        <rFont val="Tahoma"/>
      </rPr>
      <t>Pencapaian:</t>
    </r>
    <r>
      <rPr>
        <sz val="12"/>
        <color rgb="FF000000"/>
        <rFont val="Tahoma"/>
      </rPr>
      <t xml:space="preserve"> hasil masing kegiatan Puskesmas (dalam satuan sasaran )</t>
    </r>
  </si>
  <si>
    <r>
      <rPr>
        <b/>
        <sz val="12"/>
        <color rgb="FF000000"/>
        <rFont val="Tahoma"/>
      </rPr>
      <t>% cakupan riil</t>
    </r>
    <r>
      <rPr>
        <sz val="12"/>
        <color rgb="FF000000"/>
        <rFont val="Tahoma"/>
      </rPr>
      <t>= kolom 7  ( pencapaian) dibagi kolom 5 ( total sasaran) dikali 100%; cakupan sesungguhnya dari tiap program, dibandingkan dengan total sasaran.</t>
    </r>
  </si>
  <si>
    <r>
      <rPr>
        <b/>
        <sz val="12"/>
        <color rgb="FF000000"/>
        <rFont val="Tahoma"/>
      </rPr>
      <t>% Kinerja Puskesmas</t>
    </r>
    <r>
      <rPr>
        <sz val="12"/>
        <color rgb="FF000000"/>
        <rFont val="Tahoma"/>
      </rPr>
      <t>= pencapaian kinerja Puskesmas dibandingkan Target Sasaran, penilaian ketercapaian target sasaran</t>
    </r>
  </si>
  <si>
    <r>
      <rPr>
        <b/>
        <sz val="12"/>
        <color rgb="FF000000"/>
        <rFont val="Tahoma"/>
      </rPr>
      <t>%  Kinerja Sub Variabel</t>
    </r>
    <r>
      <rPr>
        <sz val="12"/>
        <color rgb="FF000000"/>
        <rFont val="Tahoma"/>
      </rPr>
      <t>/Variabel/Program Puskesmas= Pencapaian  ( kolom 7) dibagi Target sasaran ( kolom 6) dikali 100%</t>
    </r>
  </si>
  <si>
    <r>
      <rPr>
        <b/>
        <sz val="12"/>
        <color rgb="FF000000"/>
        <rFont val="Tahoma"/>
      </rPr>
      <t>% kinerja variabel Puskesmas</t>
    </r>
    <r>
      <rPr>
        <sz val="12"/>
        <color rgb="FF000000"/>
        <rFont val="Tahoma"/>
      </rPr>
      <t>=  penjumlahan % kinerja subvariabel ( kolom 9) dibagi sejumlah subvariabel</t>
    </r>
  </si>
  <si>
    <r>
      <rPr>
        <b/>
        <sz val="12"/>
        <color rgb="FF000000"/>
        <rFont val="Tahoma"/>
      </rPr>
      <t>% kinerja rata2 program</t>
    </r>
    <r>
      <rPr>
        <sz val="12"/>
        <color rgb="FF000000"/>
        <rFont val="Tahoma"/>
      </rPr>
      <t>= penjumlahan % kinerja variabel  ( kolom 10) dibagi sejumlah variabel</t>
    </r>
  </si>
  <si>
    <r>
      <rPr>
        <b/>
        <sz val="12"/>
        <color rgb="FF000000"/>
        <rFont val="Tahoma"/>
      </rPr>
      <t>Ketercapaian target</t>
    </r>
    <r>
      <rPr>
        <sz val="12"/>
        <color rgb="FF000000"/>
        <rFont val="Tahoma"/>
      </rPr>
      <t xml:space="preserve"> tahun 2023 : membandingkan % target tahun 2023 ( kolom 3) dengan % capaian riil ( kolom 8)</t>
    </r>
  </si>
  <si>
    <r>
      <rPr>
        <b/>
        <sz val="12"/>
        <color rgb="FF000000"/>
        <rFont val="Tahoma"/>
      </rPr>
      <t>Analisa Akar Penyebab Masalah</t>
    </r>
    <r>
      <rPr>
        <sz val="12"/>
        <color rgb="FF000000"/>
        <rFont val="Tahoma"/>
      </rPr>
      <t>: akar masalah terkecil penyebab ketidak tercapaian target</t>
    </r>
  </si>
  <si>
    <r>
      <rPr>
        <b/>
        <sz val="12"/>
        <color rgb="FF000000"/>
        <rFont val="Tahoma"/>
      </rPr>
      <t>Rencana Tindak lanjut</t>
    </r>
    <r>
      <rPr>
        <sz val="12"/>
        <color rgb="FF000000"/>
        <rFont val="Tahoma"/>
      </rPr>
      <t>: berhubungan dengan analisa akar penyebab masalah</t>
    </r>
  </si>
  <si>
    <t>Lampiran 11</t>
  </si>
  <si>
    <t>INSTRUMEN PENGHITUNGAN KINERJA MUTU PUSKESMAS</t>
  </si>
  <si>
    <t>Pelayanan Kesehatan/Program/Variabel/Sub Variabel Program</t>
  </si>
  <si>
    <t>2.4</t>
  </si>
  <si>
    <t>MUTU</t>
  </si>
  <si>
    <t>2.4.1</t>
  </si>
  <si>
    <t>INDIKATOR NASIONAL MUTU PUSKESMAS</t>
  </si>
  <si>
    <t>1</t>
  </si>
  <si>
    <t>Kepatuhan Kebersihan Tangan</t>
  </si>
  <si>
    <t>&gt;</t>
  </si>
  <si>
    <t>Peluang</t>
  </si>
  <si>
    <t>2</t>
  </si>
  <si>
    <t>Kepatuhan Penggunaan Alat Pelindung Diri (APD)</t>
  </si>
  <si>
    <t>Petugas</t>
  </si>
  <si>
    <t>3</t>
  </si>
  <si>
    <t>Kepatuhan Identifikasi Pasien</t>
  </si>
  <si>
    <t>4</t>
  </si>
  <si>
    <t>Keberhasilan Pengobatan Pasien TB Semua Kasus Sensitif Obat (SO)</t>
  </si>
  <si>
    <t>Pasien</t>
  </si>
  <si>
    <t>5</t>
  </si>
  <si>
    <t>Ibu Hamil Yang Mendapatkan Pelayanan ANC Sesuai Standar</t>
  </si>
  <si>
    <t>6</t>
  </si>
  <si>
    <t>Kepuasan Pasien</t>
  </si>
  <si>
    <t>2.4.2</t>
  </si>
  <si>
    <t>SASARAN KESELAMATAN PASIEN</t>
  </si>
  <si>
    <t>Kepatuhan melakukan komunikasi efektif</t>
  </si>
  <si>
    <t>Pengelolaan obat-obat yang perlu diwaspadai</t>
  </si>
  <si>
    <t>Memastikan lokasi pembedahan yang benar, prosedur yang benar, pembedahan pada pasien yang benar pada tindakan/bedah minor</t>
  </si>
  <si>
    <t>Mengurangi risiko cedera pada pasien akibat terjatuh</t>
  </si>
  <si>
    <t>Dokumen</t>
  </si>
  <si>
    <t>2.4.3</t>
  </si>
  <si>
    <t>PELAPORAN INSIDEN</t>
  </si>
  <si>
    <t>Pelaporan insiden</t>
  </si>
  <si>
    <t xml:space="preserve">Interpretasi rata2  kinerja mutu: </t>
  </si>
  <si>
    <r>
      <rPr>
        <sz val="12"/>
        <color rgb="FF000000"/>
        <rFont val="Calibri"/>
      </rPr>
      <t>≤</t>
    </r>
    <r>
      <rPr>
        <sz val="12"/>
        <color rgb="FF000000"/>
        <rFont val="Tahoma"/>
      </rPr>
      <t xml:space="preserve"> 80%</t>
    </r>
  </si>
  <si>
    <r>
      <rPr>
        <b/>
        <sz val="12"/>
        <color rgb="FF000000"/>
        <rFont val="Tahoma"/>
      </rPr>
      <t>Upaya Pelayanan Kesehatan</t>
    </r>
    <r>
      <rPr>
        <sz val="12"/>
        <color rgb="FF000000"/>
        <rFont val="Tahoma"/>
      </rPr>
      <t>:  UKM esensial, UKM pengembangan, UKP  (Upaya Pelayanan kesehatan yang dilakukan di Puskesmas )</t>
    </r>
  </si>
  <si>
    <r>
      <rPr>
        <b/>
        <sz val="12"/>
        <color rgb="FF000000"/>
        <rFont val="Tahoma"/>
      </rPr>
      <t>Program</t>
    </r>
    <r>
      <rPr>
        <sz val="12"/>
        <color rgb="FF000000"/>
        <rFont val="Tahoma"/>
      </rPr>
      <t xml:space="preserve"> : bagian Upaya Pelayanan Kesehatan, misalnya UKM esensial terdiri dari 5 Program ( Promosi Kesehatan, Kesehatan Lingkungan, KIA-KB dll)</t>
    </r>
  </si>
  <si>
    <r>
      <rPr>
        <b/>
        <sz val="12"/>
        <color rgb="FF000000"/>
        <rFont val="Tahoma"/>
      </rPr>
      <t>Variabel</t>
    </r>
    <r>
      <rPr>
        <sz val="12"/>
        <color rgb="FF000000"/>
        <rFont val="Tahoma"/>
      </rPr>
      <t xml:space="preserve"> : bagian dari Program , contoh variabel Promosi Kesehatan adalah tatanan sehat, intervensi/penyuluhan, pengembangan UKBM dll</t>
    </r>
  </si>
  <si>
    <r>
      <rPr>
        <b/>
        <sz val="12"/>
        <color theme="1"/>
        <rFont val="Tahoma"/>
      </rPr>
      <t>Subvariabel:</t>
    </r>
    <r>
      <rPr>
        <sz val="12"/>
        <color theme="1"/>
        <rFont val="Tahoma"/>
      </rPr>
      <t xml:space="preserve"> bagian dari variabel, contoh: subvariabel Tatanan sehat adalah rumah tangga sehat yang memenuhi  10 indikator PHBS, Institusi Pendidikan yang memenuhi 7-8 indikator PHBS dst</t>
    </r>
  </si>
  <si>
    <r>
      <rPr>
        <b/>
        <sz val="12"/>
        <color rgb="FF000000"/>
        <rFont val="Tahoma"/>
      </rPr>
      <t xml:space="preserve">Target tahun 2023 </t>
    </r>
    <r>
      <rPr>
        <sz val="12"/>
        <color rgb="FF000000"/>
        <rFont val="Tahoma"/>
      </rPr>
      <t>(dalam %) atau tahun berjalan</t>
    </r>
  </si>
  <si>
    <r>
      <rPr>
        <b/>
        <sz val="12"/>
        <color rgb="FF000000"/>
        <rFont val="Tahoma"/>
      </rPr>
      <t>Satuan sasaran</t>
    </r>
    <r>
      <rPr>
        <sz val="12"/>
        <color rgb="FF000000"/>
        <rFont val="Tahoma"/>
      </rPr>
      <t>: satuan kegiatan program, misal orang, balita, rumah tangga dll</t>
    </r>
  </si>
  <si>
    <r>
      <rPr>
        <b/>
        <sz val="12"/>
        <color rgb="FF000000"/>
        <rFont val="Tahoma"/>
      </rPr>
      <t>Total Sasaran</t>
    </r>
    <r>
      <rPr>
        <sz val="12"/>
        <color rgb="FF000000"/>
        <rFont val="Tahoma"/>
      </rPr>
      <t xml:space="preserve">: sasaran target keseluruhan (100%), jumlah populasi/area di wilayah kerja </t>
    </r>
  </si>
  <si>
    <r>
      <rPr>
        <b/>
        <sz val="12"/>
        <color rgb="FF000000"/>
        <rFont val="Tahoma"/>
      </rPr>
      <t>Target Sasaran</t>
    </r>
    <r>
      <rPr>
        <sz val="12"/>
        <color rgb="FF000000"/>
        <rFont val="Tahoma"/>
      </rPr>
      <t xml:space="preserve"> : kolom 3 (Target tahun 2023) dikali kolom 5 (total sasaran), jml sasaran/area yg akan diberi pelayanan oleh Puskesmas</t>
    </r>
  </si>
  <si>
    <r>
      <rPr>
        <b/>
        <sz val="12"/>
        <color rgb="FF000000"/>
        <rFont val="Tahoma"/>
      </rPr>
      <t>Pencapaian:</t>
    </r>
    <r>
      <rPr>
        <sz val="12"/>
        <color rgb="FF000000"/>
        <rFont val="Tahoma"/>
      </rPr>
      <t xml:space="preserve"> hasil masing kegiatan Puskesmas (dalam satuan sasaran )</t>
    </r>
  </si>
  <si>
    <r>
      <rPr>
        <b/>
        <sz val="12"/>
        <color rgb="FF000000"/>
        <rFont val="Tahoma"/>
      </rPr>
      <t>% cakupan riil :</t>
    </r>
    <r>
      <rPr>
        <sz val="12"/>
        <color rgb="FF000000"/>
        <rFont val="Tahoma"/>
      </rPr>
      <t xml:space="preserve"> kolom 7  (pencapaian) dibagi kolom 5 (total sasaran) dikali 100%; cakupan sesungguhnya dari tiap program, dibandingkan dengan total sasaran.</t>
    </r>
  </si>
  <si>
    <r>
      <rPr>
        <b/>
        <sz val="12"/>
        <color rgb="FF000000"/>
        <rFont val="Tahoma"/>
      </rPr>
      <t xml:space="preserve">% Kinerja Puskesmas : </t>
    </r>
    <r>
      <rPr>
        <sz val="12"/>
        <color rgb="FF000000"/>
        <rFont val="Tahoma"/>
      </rPr>
      <t>pencapaian kinerja Puskesmas dibandingkan Target Sasaran, penilaian ketercapaian target sasaran</t>
    </r>
  </si>
  <si>
    <r>
      <rPr>
        <b/>
        <sz val="12"/>
        <color rgb="FF000000"/>
        <rFont val="Tahoma"/>
      </rPr>
      <t>%  Kinerja Sub Variabel</t>
    </r>
    <r>
      <rPr>
        <sz val="12"/>
        <color rgb="FF000000"/>
        <rFont val="Tahoma"/>
      </rPr>
      <t>/Variabel/Program Puskesmas : Pencapaian  ( kolom 7) dibagi Target sasaran ( kolom 6) dikali 100%</t>
    </r>
  </si>
  <si>
    <r>
      <rPr>
        <b/>
        <sz val="12"/>
        <color rgb="FF000000"/>
        <rFont val="Tahoma"/>
      </rPr>
      <t>% kinerja variabel Puskesmas :</t>
    </r>
    <r>
      <rPr>
        <sz val="12"/>
        <color rgb="FF000000"/>
        <rFont val="Tahoma"/>
      </rPr>
      <t xml:space="preserve"> penjumlahan % kinerja subvariabel ( kolom 9) dibagi sejumlah subvariabel</t>
    </r>
  </si>
  <si>
    <r>
      <rPr>
        <b/>
        <sz val="12"/>
        <color rgb="FF000000"/>
        <rFont val="Tahoma"/>
      </rPr>
      <t>% kinerja rata2 program :</t>
    </r>
    <r>
      <rPr>
        <sz val="12"/>
        <color rgb="FF000000"/>
        <rFont val="Tahoma"/>
      </rPr>
      <t xml:space="preserve"> penjumlahan % kinerja variabel  ( kolom 10) dibagi sejumlah variabel</t>
    </r>
  </si>
  <si>
    <r>
      <rPr>
        <b/>
        <sz val="12"/>
        <color rgb="FF000000"/>
        <rFont val="Tahoma"/>
      </rPr>
      <t>Ketercapaian target</t>
    </r>
    <r>
      <rPr>
        <sz val="12"/>
        <color rgb="FF000000"/>
        <rFont val="Tahoma"/>
      </rPr>
      <t xml:space="preserve"> tahun 2023 : membandingkan % target tahun 2023 ( kolom 3) dengan % capaian riil ( kolom 8)</t>
    </r>
  </si>
  <si>
    <r>
      <rPr>
        <b/>
        <sz val="12"/>
        <color rgb="FF000000"/>
        <rFont val="Tahoma"/>
      </rPr>
      <t>Analisa Akar Penyebab Masalah</t>
    </r>
    <r>
      <rPr>
        <sz val="12"/>
        <color rgb="FF000000"/>
        <rFont val="Tahoma"/>
      </rPr>
      <t>: akar masalah terkecil penyebab ketidak tercapaian target</t>
    </r>
  </si>
  <si>
    <r>
      <rPr>
        <b/>
        <sz val="12"/>
        <color rgb="FF000000"/>
        <rFont val="Tahoma"/>
      </rPr>
      <t xml:space="preserve">Rencana Tindak lanjut </t>
    </r>
    <r>
      <rPr>
        <sz val="12"/>
        <color rgb="FF000000"/>
        <rFont val="Tahoma"/>
      </rPr>
      <t>: berhubungan dengan analisa akar penyebab masalah</t>
    </r>
  </si>
  <si>
    <t>PUSKESMAS 2</t>
  </si>
  <si>
    <t>PUSKESMAS …….</t>
  </si>
  <si>
    <t>KINERJA PUSKESMAS</t>
  </si>
  <si>
    <t>KINERJA ADMEN</t>
  </si>
  <si>
    <t>ADMEN</t>
  </si>
  <si>
    <t>1.1.</t>
  </si>
  <si>
    <t xml:space="preserve">Manajemen Umum </t>
  </si>
  <si>
    <t>1.2.</t>
  </si>
  <si>
    <t>Manajemen Peralatan dan Sarana Prasarana</t>
  </si>
  <si>
    <t xml:space="preserve">1.3.  </t>
  </si>
  <si>
    <t>Manajemen Keuangan</t>
  </si>
  <si>
    <t>1.4.</t>
  </si>
  <si>
    <t>Manajemen Sumber Daya Manusia</t>
  </si>
  <si>
    <t xml:space="preserve">1.5.  </t>
  </si>
  <si>
    <t>Manajemen Pelayanan Kefarmasian (Pengelolaan obat, vaksin, reagen dan bahan habis pakai)</t>
  </si>
  <si>
    <t xml:space="preserve">KINERJA PROGRAM </t>
  </si>
  <si>
    <t xml:space="preserve">2.1.1.1 </t>
  </si>
  <si>
    <t>Pengkajian PHBS (Perilaku Hidup Bersih dan Sehat)  </t>
  </si>
  <si>
    <t>2.1.1.2</t>
  </si>
  <si>
    <t>Tatanan Sehat </t>
  </si>
  <si>
    <t>2.1.1.3</t>
  </si>
  <si>
    <t>Intervensi/ Penyuluhan </t>
  </si>
  <si>
    <t>2.1.1.4</t>
  </si>
  <si>
    <t>Pengembangan UKBM</t>
  </si>
  <si>
    <t xml:space="preserve">2.1.1.5 </t>
  </si>
  <si>
    <t>Pengembangan Desa/Kelurahan Siaga Aktif </t>
  </si>
  <si>
    <t>2.1.1.6</t>
  </si>
  <si>
    <t>Promosi Kesehatan dan Pemberdayaan Masyarakat</t>
  </si>
  <si>
    <t>2.1.2.1</t>
  </si>
  <si>
    <t>Penyehatan Air  </t>
  </si>
  <si>
    <t>2.1.2.2</t>
  </si>
  <si>
    <t>Penyehatan Tempat Pengelolaan Pangan (TPP)</t>
  </si>
  <si>
    <t>2.1.2.3</t>
  </si>
  <si>
    <t>Pembinaan Tempat Fasilitas Umum ( TFU )  </t>
  </si>
  <si>
    <t>2.1.2.4</t>
  </si>
  <si>
    <t>Yankesling (Klinik Sanitasi) </t>
  </si>
  <si>
    <t>2.1.2.5</t>
  </si>
  <si>
    <t>Sanitasi Total Berbasis Masyarakat ( STBM ) = Pemberdayaan Masyarakat </t>
  </si>
  <si>
    <t>2.1.3.1</t>
  </si>
  <si>
    <t>Kesehatan Ibu</t>
  </si>
  <si>
    <t>2.1.3.2</t>
  </si>
  <si>
    <t>Kesehatan Bayi </t>
  </si>
  <si>
    <t>2.1.3.3</t>
  </si>
  <si>
    <t>Kesehatan Anak Balita dan Anak Prasekolah </t>
  </si>
  <si>
    <t>2.1.3.4</t>
  </si>
  <si>
    <t>Kesehatan Anak Usia Sekolah dan Remaja </t>
  </si>
  <si>
    <t xml:space="preserve">2.1.3.5  </t>
  </si>
  <si>
    <t>Pelayanan Kesehatan Lansia</t>
  </si>
  <si>
    <t>2.1.3.6</t>
  </si>
  <si>
    <t>Pelayanan Keluarga Berencana (KB) </t>
  </si>
  <si>
    <r>
      <rPr>
        <b/>
        <sz val="12"/>
        <color theme="1"/>
        <rFont val="Tahoma"/>
      </rPr>
      <t>2.1.4. Pelayanan Gizi</t>
    </r>
    <r>
      <rPr>
        <sz val="12"/>
        <color theme="1"/>
        <rFont val="Tahoma"/>
      </rPr>
      <t> </t>
    </r>
  </si>
  <si>
    <t>2.1.4.1</t>
  </si>
  <si>
    <t>Pelayanan Gizi Masyarakat</t>
  </si>
  <si>
    <t>2.1.4.2</t>
  </si>
  <si>
    <t>Penanggulangan Gangguan Gizi </t>
  </si>
  <si>
    <t>2.1.4.3</t>
  </si>
  <si>
    <t>Pemantauan Status Gizi</t>
  </si>
  <si>
    <t>2.1.5  Pelayanan Pencegahan dan Pengendalian Penyakit </t>
  </si>
  <si>
    <t>2.1.5.1</t>
  </si>
  <si>
    <t>Diare </t>
  </si>
  <si>
    <t>2.1.5.2</t>
  </si>
  <si>
    <t>Pencegahan dan Penanggulangan Hepatitis B pada Ibu Hamil</t>
  </si>
  <si>
    <t>2.1.5.3</t>
  </si>
  <si>
    <t>ISPA (Infeksi Saluran Pernapasan Atas) </t>
  </si>
  <si>
    <t xml:space="preserve">2.1.5.4 </t>
  </si>
  <si>
    <t>Kusta </t>
  </si>
  <si>
    <t>2.1.5.5</t>
  </si>
  <si>
    <t>TBC</t>
  </si>
  <si>
    <t>2.1.5.6</t>
  </si>
  <si>
    <t>Pencegahan dan Penanggulangan PMS dan  HIV/AIDS </t>
  </si>
  <si>
    <t>2.1.5.7</t>
  </si>
  <si>
    <t>Demam Berdarah Dengue  (DBD) </t>
  </si>
  <si>
    <t>2.1.5.8</t>
  </si>
  <si>
    <t>Malaria </t>
  </si>
  <si>
    <t>2.1.5.9</t>
  </si>
  <si>
    <t>Pencegahan dan Penanggulangan Rabies </t>
  </si>
  <si>
    <t>2.1.5.10</t>
  </si>
  <si>
    <t xml:space="preserve">Pelayanan Imunisasi </t>
  </si>
  <si>
    <t>2.1.5.11</t>
  </si>
  <si>
    <t>Pengamatan Penyakit (Surveillance Epidemiology)</t>
  </si>
  <si>
    <t xml:space="preserve">2.1.5.12 </t>
  </si>
  <si>
    <t>Pencegahan dan Pengendalian Penyakit Tidak Menular</t>
  </si>
  <si>
    <t>2.1.5.13</t>
  </si>
  <si>
    <t>Pelayanan Kesehatan Jiwa</t>
  </si>
  <si>
    <t>2.2 UKM Pengembangan</t>
  </si>
  <si>
    <t>2.2.1</t>
  </si>
  <si>
    <t>Pelayanan Kesehatan Gigi Masyarakat</t>
  </si>
  <si>
    <t xml:space="preserve">2.2.2 </t>
  </si>
  <si>
    <t>Penanganan Masalah Penyalahgunaan Napza</t>
  </si>
  <si>
    <t>2.2.3</t>
  </si>
  <si>
    <t xml:space="preserve">Pelayanan Kesehatan Matra </t>
  </si>
  <si>
    <t>2.2.4</t>
  </si>
  <si>
    <t>Pelayanan Kesehatan Tradisional</t>
  </si>
  <si>
    <t>2.2.5</t>
  </si>
  <si>
    <t>Pelayanan Kesehatan Olahraga</t>
  </si>
  <si>
    <t>2.2.6</t>
  </si>
  <si>
    <t>Pelayanan Kesehatan Kerja</t>
  </si>
  <si>
    <t>2.2.7</t>
  </si>
  <si>
    <t xml:space="preserve">Pelayanan Kefarmasian </t>
  </si>
  <si>
    <t>2.3 UKP</t>
  </si>
  <si>
    <t>2.3.1</t>
  </si>
  <si>
    <t>Pelayanan Non Rawat Inap</t>
  </si>
  <si>
    <t>2.3.2</t>
  </si>
  <si>
    <t>Pelayanan Gawat Darurat</t>
  </si>
  <si>
    <t xml:space="preserve">2.3.3 </t>
  </si>
  <si>
    <t>Pelayanan Kefarmasian</t>
  </si>
  <si>
    <t>2.3.4</t>
  </si>
  <si>
    <t>Pelayanan laboratorium </t>
  </si>
  <si>
    <t>2.3.5</t>
  </si>
  <si>
    <t>Pelayanan Rawat Inap</t>
  </si>
  <si>
    <t>2.4 MUTU</t>
  </si>
  <si>
    <t>Indikator Mutu Nasional</t>
  </si>
  <si>
    <t>Sasaran Keselamatan Pasien</t>
  </si>
  <si>
    <t>Pelaporan Insiden</t>
  </si>
  <si>
    <t>BELUM TERCAPAI</t>
  </si>
  <si>
    <t>PESERTA LUPA JADWAL KONTROL, BANYAK YANG BEPERGIAN, BERGANTI NOMOR TANPA KONFIRMASI, TIDAK ADA PENGANTAR</t>
  </si>
  <si>
    <t>BEKERJASAMA DENGAN LINTAS PROGRAM DAN LINTAS SEKTOR, PENYULUHAN KEMBALI</t>
  </si>
  <si>
    <t>&lt;120</t>
  </si>
  <si>
    <t>Dari 10 indikator PHBS yang tidak terpenuhi sebagian besar dikarenakan ada anggota rumah tangga yang masih merokok</t>
  </si>
  <si>
    <t>Meningkatkan sosialisasi dampak merokok baik di dalam maupun luar gedung (posyandu)</t>
  </si>
  <si>
    <t>Kegiatan Survey dan Intervensi PHBS dilanjutkan pada kegiatan UKS yang akan dilaksanakan pada bulan Agustus dan Oktober</t>
  </si>
  <si>
    <t>Belum dilaksanakan pengukuran UKBM lainnya dikarenakan pengukuran dijadwalkan di bulan Juli-November</t>
  </si>
  <si>
    <t>Pengukuran UKBM Lainnya dijadwalkan pada bulan Juli-November</t>
  </si>
  <si>
    <t xml:space="preserve">Persentase anak usia 12-24 bulan yang mendapat imunisasi Campak/MR lanjutan baduta
</t>
  </si>
  <si>
    <t>tercapai</t>
  </si>
  <si>
    <t>belum tercapai</t>
  </si>
  <si>
    <t>belum ada jadwal pelaksanaan kegiatan</t>
  </si>
  <si>
    <t>koordinasi dengan petugas wilayah terkait sosialisasi kusta</t>
  </si>
  <si>
    <t>jadwal bias belum dilakukan</t>
  </si>
  <si>
    <t>koordinasi dengan petugas UKS</t>
  </si>
  <si>
    <t>kegiatan penjaringan suspect masih kurang</t>
  </si>
  <si>
    <t>koordinasi dengan kader terkait pelaksanaan IK kader, melaksanakan ACF</t>
  </si>
  <si>
    <t>belu tercapai</t>
  </si>
  <si>
    <t>cjh mengundurkan diri tidak berangkat tahun ini</t>
  </si>
  <si>
    <t>menghunbungi cjh jika sudah ada data estimasi di tahun keberangkatan selanjutnya</t>
  </si>
  <si>
    <t>REKAP KINERJA PUSKESMAS MULYOREJO KOTA MALANG SEMESTER I TAHUN 2023</t>
  </si>
  <si>
    <t>PUSKESMAS MULYOREJO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</si>
</sst>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32">
    <font>
      <sz val="11"/>
      <color theme="1"/>
      <name val="Calibri"/>
      <scheme val="minor"/>
    </font>
    <font>
      <b/>
      <sz val="12"/>
      <color theme="1"/>
      <name val="Tahoma"/>
    </font>
    <font>
      <sz val="11"/>
      <color theme="1"/>
      <name val="Calibri"/>
    </font>
    <font>
      <b/>
      <sz val="12"/>
      <color rgb="FF000000"/>
      <name val="Tahoma"/>
    </font>
    <font>
      <sz val="12"/>
      <color rgb="FF000000"/>
      <name val="Tahoma"/>
    </font>
    <font>
      <sz val="11"/>
      <name val="Calibri"/>
    </font>
    <font>
      <sz val="12"/>
      <color theme="1"/>
      <name val="Tahoma"/>
    </font>
    <font>
      <sz val="12"/>
      <color rgb="FFFF0000"/>
      <name val="Tahoma"/>
    </font>
    <font>
      <b/>
      <sz val="14"/>
      <color theme="1"/>
      <name val="Times New Roman"/>
    </font>
    <font>
      <sz val="14"/>
      <color theme="1"/>
      <name val="Tahoma"/>
    </font>
    <font>
      <sz val="10"/>
      <color theme="1"/>
      <name val="Tahoma"/>
    </font>
    <font>
      <i/>
      <sz val="12"/>
      <color theme="1"/>
      <name val="Tahoma"/>
    </font>
    <font>
      <b/>
      <sz val="11"/>
      <color rgb="FF000000"/>
      <name val="Tahoma"/>
    </font>
    <font>
      <i/>
      <sz val="14"/>
      <color theme="1"/>
      <name val="Tahoma"/>
    </font>
    <font>
      <sz val="14"/>
      <color rgb="FFFF0000"/>
      <name val="Tahoma"/>
    </font>
    <font>
      <b/>
      <sz val="14"/>
      <color rgb="FF000000"/>
      <name val="Tahoma"/>
    </font>
    <font>
      <sz val="14"/>
      <color rgb="FF000000"/>
      <name val="Tahoma"/>
    </font>
    <font>
      <u/>
      <sz val="12"/>
      <color theme="1"/>
      <name val="Tahoma"/>
    </font>
    <font>
      <sz val="12"/>
      <color theme="1"/>
      <name val="Arial"/>
    </font>
    <font>
      <sz val="11"/>
      <color theme="1"/>
      <name val="Tahoma"/>
    </font>
    <font>
      <sz val="10"/>
      <color rgb="FF000000"/>
      <name val="Tahoma"/>
    </font>
    <font>
      <sz val="11"/>
      <color rgb="FF000000"/>
      <name val="Tahoma"/>
    </font>
    <font>
      <sz val="12"/>
      <color theme="1"/>
      <name val="Calibri"/>
    </font>
    <font>
      <b/>
      <sz val="14"/>
      <color theme="1"/>
      <name val="Tahoma"/>
    </font>
    <font>
      <u/>
      <sz val="12"/>
      <color theme="1"/>
      <name val="Tahoma"/>
    </font>
    <font>
      <b/>
      <sz val="11"/>
      <color theme="1"/>
      <name val="Calibri"/>
    </font>
    <font>
      <i/>
      <sz val="12"/>
      <color rgb="FF000000"/>
      <name val="Tahoma"/>
    </font>
    <font>
      <u/>
      <sz val="12"/>
      <color rgb="FF000000"/>
      <name val="Tahoma"/>
    </font>
    <font>
      <strike/>
      <sz val="12"/>
      <color rgb="FF000000"/>
      <name val="Tahoma"/>
    </font>
    <font>
      <u/>
      <sz val="14"/>
      <color rgb="FF000000"/>
      <name val="Tahoma"/>
    </font>
    <font>
      <sz val="12"/>
      <color rgb="FF000000"/>
      <name val="Calibri"/>
    </font>
    <font>
      <sz val="12"/>
      <color theme="1"/>
      <name val="Tahoma"/>
      <family val="2"/>
    </font>
  </fonts>
  <fills count="12">
    <fill>
      <patternFill patternType="none"/>
    </fill>
    <fill>
      <patternFill patternType="gray125"/>
    </fill>
    <fill>
      <patternFill patternType="solid">
        <fgColor rgb="FF0066CC"/>
        <bgColor rgb="FF0066CC"/>
      </patternFill>
    </fill>
    <fill>
      <patternFill patternType="solid">
        <fgColor rgb="FFFFFF00"/>
        <bgColor rgb="FFFFFF00"/>
      </patternFill>
    </fill>
    <fill>
      <patternFill patternType="solid">
        <fgColor rgb="FF008000"/>
        <bgColor rgb="FF008000"/>
      </patternFill>
    </fill>
    <fill>
      <patternFill patternType="solid">
        <fgColor rgb="FFFFFFFF"/>
        <bgColor rgb="FFFFFFFF"/>
      </patternFill>
    </fill>
    <fill>
      <patternFill patternType="solid">
        <fgColor theme="0"/>
        <bgColor theme="0"/>
      </patternFill>
    </fill>
    <fill>
      <patternFill patternType="solid">
        <fgColor rgb="FF00CCFF"/>
        <bgColor rgb="FF00CCFF"/>
      </patternFill>
    </fill>
    <fill>
      <patternFill patternType="solid">
        <fgColor rgb="FF4F6128"/>
        <bgColor rgb="FF4F6128"/>
      </patternFill>
    </fill>
    <fill>
      <patternFill patternType="solid">
        <fgColor rgb="FF99CC00"/>
        <bgColor rgb="FF99CC00"/>
      </patternFill>
    </fill>
    <fill>
      <patternFill patternType="solid">
        <fgColor rgb="FFD99594"/>
        <bgColor rgb="FFD99594"/>
      </patternFill>
    </fill>
    <fill>
      <patternFill patternType="solid">
        <fgColor rgb="FF548DD4"/>
        <bgColor rgb="FF548DD4"/>
      </patternFill>
    </fill>
  </fills>
  <borders count="21">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top/>
      <bottom style="thin">
        <color rgb="FF000000"/>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cellStyleXfs>
  <cellXfs count="309">
    <xf numFmtId="0" fontId="0" fillId="0" borderId="0" xfId="0"/>
    <xf numFmtId="0" fontId="1" fillId="0" borderId="0" xfId="0" applyFont="1" applyAlignment="1">
      <alignment horizontal="right" wrapText="1"/>
    </xf>
    <xf numFmtId="0" fontId="2" fillId="0" borderId="0" xfId="0" applyFont="1"/>
    <xf numFmtId="0" fontId="4" fillId="0" borderId="1" xfId="0" applyFont="1" applyBorder="1" applyAlignment="1">
      <alignment horizontal="center" vertical="center" wrapText="1"/>
    </xf>
    <xf numFmtId="0" fontId="6"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0" xfId="0" applyFont="1" applyAlignment="1">
      <alignment vertical="top" wrapText="1"/>
    </xf>
    <xf numFmtId="0" fontId="3" fillId="0" borderId="3" xfId="0" applyFont="1" applyBorder="1" applyAlignment="1">
      <alignment vertical="center"/>
    </xf>
    <xf numFmtId="0" fontId="3" fillId="0" borderId="5"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6" fillId="0" borderId="6" xfId="0" applyFont="1" applyBorder="1" applyAlignment="1">
      <alignment vertical="center"/>
    </xf>
    <xf numFmtId="0" fontId="4" fillId="0" borderId="6" xfId="0" applyFont="1" applyBorder="1" applyAlignment="1">
      <alignment horizontal="center" vertical="top" wrapText="1"/>
    </xf>
    <xf numFmtId="0" fontId="4" fillId="0" borderId="6" xfId="0" applyFont="1" applyBorder="1" applyAlignment="1">
      <alignment vertical="top" wrapText="1"/>
    </xf>
    <xf numFmtId="0" fontId="4" fillId="0" borderId="6" xfId="0" applyFont="1" applyBorder="1" applyAlignment="1">
      <alignment horizontal="left" vertical="top" wrapText="1"/>
    </xf>
    <xf numFmtId="0" fontId="6" fillId="0" borderId="6" xfId="0" applyFont="1" applyBorder="1" applyAlignment="1">
      <alignment horizontal="center" vertical="top"/>
    </xf>
    <xf numFmtId="0" fontId="6" fillId="0" borderId="6" xfId="0" applyFont="1" applyBorder="1" applyAlignment="1">
      <alignment vertical="top" wrapText="1"/>
    </xf>
    <xf numFmtId="0" fontId="6" fillId="0" borderId="6" xfId="0" applyFont="1" applyBorder="1" applyAlignment="1">
      <alignment horizontal="left" vertical="top" wrapText="1"/>
    </xf>
    <xf numFmtId="0" fontId="4" fillId="0" borderId="6" xfId="0" applyFont="1" applyBorder="1" applyAlignment="1">
      <alignment horizontal="center" vertical="top"/>
    </xf>
    <xf numFmtId="0" fontId="3" fillId="0" borderId="5" xfId="0" applyFont="1" applyBorder="1" applyAlignment="1">
      <alignment vertical="top"/>
    </xf>
    <xf numFmtId="0" fontId="3" fillId="0" borderId="3" xfId="0" applyFont="1" applyBorder="1" applyAlignment="1">
      <alignment vertical="top"/>
    </xf>
    <xf numFmtId="0" fontId="3" fillId="0" borderId="4" xfId="0" applyFont="1" applyBorder="1" applyAlignment="1">
      <alignment vertical="top"/>
    </xf>
    <xf numFmtId="0" fontId="4" fillId="0" borderId="3" xfId="0" applyFont="1" applyBorder="1" applyAlignment="1">
      <alignment horizontal="center" vertical="top" wrapText="1"/>
    </xf>
    <xf numFmtId="0" fontId="4" fillId="0" borderId="4" xfId="0" applyFont="1" applyBorder="1" applyAlignment="1">
      <alignment horizontal="left" vertical="top" wrapText="1"/>
    </xf>
    <xf numFmtId="0" fontId="7" fillId="0" borderId="1" xfId="0" applyFont="1" applyBorder="1" applyAlignment="1">
      <alignment vertical="top"/>
    </xf>
    <xf numFmtId="0" fontId="4" fillId="0" borderId="6" xfId="0" applyFont="1" applyBorder="1" applyAlignment="1">
      <alignment vertical="top"/>
    </xf>
    <xf numFmtId="0" fontId="3" fillId="0" borderId="6" xfId="0" applyFont="1" applyBorder="1" applyAlignment="1">
      <alignment horizontal="left" vertical="top"/>
    </xf>
    <xf numFmtId="0" fontId="4" fillId="0" borderId="6" xfId="0" applyFont="1" applyBorder="1" applyAlignment="1">
      <alignment horizontal="left" vertical="top"/>
    </xf>
    <xf numFmtId="0" fontId="6" fillId="0" borderId="0" xfId="0" applyFont="1" applyAlignment="1">
      <alignment horizontal="left" vertical="top" wrapText="1"/>
    </xf>
    <xf numFmtId="0" fontId="8" fillId="0" borderId="0" xfId="0" applyFont="1" applyAlignment="1">
      <alignment vertical="center" wrapText="1"/>
    </xf>
    <xf numFmtId="0" fontId="2" fillId="0" borderId="0" xfId="0" applyFont="1" applyAlignment="1">
      <alignment horizontal="center"/>
    </xf>
    <xf numFmtId="0" fontId="6" fillId="0" borderId="0" xfId="0" applyFont="1"/>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1" fillId="0" borderId="6" xfId="0" applyFont="1" applyBorder="1" applyAlignment="1">
      <alignment vertical="center"/>
    </xf>
    <xf numFmtId="0" fontId="1" fillId="0" borderId="6" xfId="0" applyFont="1" applyBorder="1" applyAlignment="1">
      <alignment horizontal="center" vertical="center"/>
    </xf>
    <xf numFmtId="0" fontId="2" fillId="0" borderId="6" xfId="0" applyFont="1" applyBorder="1" applyAlignment="1">
      <alignment horizontal="center"/>
    </xf>
    <xf numFmtId="0" fontId="2" fillId="0" borderId="6" xfId="0" applyFont="1" applyBorder="1"/>
    <xf numFmtId="164" fontId="6" fillId="2" borderId="11" xfId="0" applyNumberFormat="1" applyFont="1" applyFill="1" applyBorder="1" applyAlignment="1">
      <alignment vertical="top"/>
    </xf>
    <xf numFmtId="0" fontId="6" fillId="0" borderId="6" xfId="0" applyFont="1" applyBorder="1"/>
    <xf numFmtId="2" fontId="2" fillId="3" borderId="6" xfId="0" applyNumberFormat="1" applyFont="1" applyFill="1" applyBorder="1"/>
    <xf numFmtId="0" fontId="6" fillId="0" borderId="5" xfId="0" applyFont="1" applyBorder="1" applyAlignment="1">
      <alignment vertical="center"/>
    </xf>
    <xf numFmtId="0" fontId="6" fillId="0" borderId="6" xfId="0" applyFont="1" applyBorder="1" applyAlignment="1">
      <alignment horizontal="center" vertical="top" wrapText="1"/>
    </xf>
    <xf numFmtId="0" fontId="9" fillId="0" borderId="6" xfId="0" applyFont="1" applyBorder="1" applyAlignment="1">
      <alignment horizontal="center" vertical="top"/>
    </xf>
    <xf numFmtId="164" fontId="9" fillId="0" borderId="6" xfId="0" applyNumberFormat="1" applyFont="1" applyBorder="1" applyAlignment="1">
      <alignment horizontal="center" vertical="top"/>
    </xf>
    <xf numFmtId="2" fontId="9" fillId="4" borderId="6" xfId="0" applyNumberFormat="1" applyFont="1" applyFill="1" applyBorder="1" applyAlignment="1">
      <alignment horizontal="center" vertical="top"/>
    </xf>
    <xf numFmtId="0" fontId="6" fillId="0" borderId="3" xfId="0" applyFont="1" applyBorder="1" applyAlignment="1">
      <alignment horizontal="left" vertical="top" wrapText="1"/>
    </xf>
    <xf numFmtId="9" fontId="6" fillId="0" borderId="6" xfId="0" applyNumberFormat="1" applyFont="1" applyBorder="1" applyAlignment="1">
      <alignment horizontal="center" vertical="top"/>
    </xf>
    <xf numFmtId="1" fontId="9" fillId="0" borderId="6" xfId="0" applyNumberFormat="1" applyFont="1" applyBorder="1" applyAlignment="1">
      <alignment horizontal="center" vertical="top"/>
    </xf>
    <xf numFmtId="2" fontId="9" fillId="0" borderId="6" xfId="0" applyNumberFormat="1" applyFont="1" applyBorder="1" applyAlignment="1">
      <alignment horizontal="center" vertical="top"/>
    </xf>
    <xf numFmtId="2" fontId="10" fillId="0" borderId="6" xfId="0" applyNumberFormat="1" applyFont="1" applyBorder="1" applyAlignment="1">
      <alignment vertical="top"/>
    </xf>
    <xf numFmtId="0" fontId="6" fillId="0" borderId="6" xfId="0" applyFont="1" applyBorder="1" applyAlignment="1">
      <alignment horizontal="left" vertical="top"/>
    </xf>
    <xf numFmtId="0" fontId="6" fillId="0" borderId="1" xfId="0" applyFont="1" applyBorder="1" applyAlignment="1">
      <alignment horizontal="left" vertical="top"/>
    </xf>
    <xf numFmtId="9" fontId="6" fillId="0" borderId="6" xfId="0" applyNumberFormat="1" applyFont="1" applyBorder="1" applyAlignment="1">
      <alignment horizontal="center" vertical="top" wrapText="1"/>
    </xf>
    <xf numFmtId="0" fontId="9" fillId="0" borderId="6" xfId="0" applyFont="1" applyBorder="1" applyAlignment="1">
      <alignment horizontal="center" vertical="top" wrapText="1"/>
    </xf>
    <xf numFmtId="2" fontId="10" fillId="0" borderId="6" xfId="0" applyNumberFormat="1" applyFont="1" applyBorder="1" applyAlignment="1">
      <alignment horizontal="center" vertical="top"/>
    </xf>
    <xf numFmtId="0" fontId="1" fillId="0" borderId="6" xfId="0" applyFont="1" applyBorder="1" applyAlignment="1">
      <alignment horizontal="left" vertical="top"/>
    </xf>
    <xf numFmtId="0" fontId="1" fillId="0" borderId="6" xfId="0" applyFont="1" applyBorder="1" applyAlignment="1">
      <alignment vertical="top"/>
    </xf>
    <xf numFmtId="165" fontId="6" fillId="0" borderId="6" xfId="0" applyNumberFormat="1" applyFont="1" applyBorder="1" applyAlignment="1">
      <alignment horizontal="center" vertical="top"/>
    </xf>
    <xf numFmtId="0" fontId="11" fillId="0" borderId="6" xfId="0" applyFont="1" applyBorder="1" applyAlignment="1">
      <alignment vertical="top"/>
    </xf>
    <xf numFmtId="0" fontId="12" fillId="0" borderId="4" xfId="0" applyFont="1" applyBorder="1" applyAlignment="1">
      <alignment vertical="top" wrapText="1"/>
    </xf>
    <xf numFmtId="0" fontId="12" fillId="0" borderId="5" xfId="0" applyFont="1" applyBorder="1" applyAlignment="1">
      <alignment vertical="top" wrapText="1"/>
    </xf>
    <xf numFmtId="0" fontId="11" fillId="0" borderId="6" xfId="0" applyFont="1" applyBorder="1" applyAlignment="1">
      <alignment horizontal="left" vertical="top" wrapText="1"/>
    </xf>
    <xf numFmtId="0" fontId="1" fillId="0" borderId="6" xfId="0" applyFont="1" applyBorder="1" applyAlignment="1">
      <alignment horizontal="center" vertical="top"/>
    </xf>
    <xf numFmtId="2" fontId="9" fillId="3" borderId="6" xfId="0" applyNumberFormat="1" applyFont="1" applyFill="1" applyBorder="1" applyAlignment="1">
      <alignment horizontal="center" vertical="top"/>
    </xf>
    <xf numFmtId="9" fontId="6" fillId="0" borderId="1" xfId="0" applyNumberFormat="1" applyFont="1" applyBorder="1" applyAlignment="1">
      <alignment horizontal="center" vertical="top"/>
    </xf>
    <xf numFmtId="0" fontId="6" fillId="0" borderId="1" xfId="0" applyFont="1" applyBorder="1" applyAlignment="1">
      <alignment vertical="top" wrapText="1"/>
    </xf>
    <xf numFmtId="0" fontId="6" fillId="0" borderId="1" xfId="0" applyFont="1" applyBorder="1" applyAlignment="1">
      <alignment horizontal="left" vertical="top" wrapText="1"/>
    </xf>
    <xf numFmtId="0" fontId="1" fillId="0" borderId="6" xfId="0" applyFont="1" applyBorder="1" applyAlignment="1">
      <alignment vertical="top" wrapText="1"/>
    </xf>
    <xf numFmtId="0" fontId="1" fillId="0" borderId="5" xfId="0" applyFont="1" applyBorder="1" applyAlignment="1">
      <alignment vertical="top" wrapText="1"/>
    </xf>
    <xf numFmtId="0" fontId="1" fillId="0" borderId="3" xfId="0" applyFont="1" applyBorder="1" applyAlignment="1">
      <alignment vertical="top"/>
    </xf>
    <xf numFmtId="0" fontId="1" fillId="0" borderId="4" xfId="0" applyFont="1" applyBorder="1" applyAlignment="1">
      <alignment vertical="top"/>
    </xf>
    <xf numFmtId="0" fontId="1" fillId="0" borderId="5" xfId="0" applyFont="1" applyBorder="1" applyAlignment="1">
      <alignment vertical="top"/>
    </xf>
    <xf numFmtId="0" fontId="13" fillId="0" borderId="6" xfId="0" applyFont="1" applyBorder="1" applyAlignment="1">
      <alignment vertical="top"/>
    </xf>
    <xf numFmtId="164" fontId="13" fillId="0" borderId="6" xfId="0" applyNumberFormat="1" applyFont="1" applyBorder="1" applyAlignment="1">
      <alignment vertical="top"/>
    </xf>
    <xf numFmtId="2" fontId="9" fillId="4" borderId="6" xfId="0" applyNumberFormat="1" applyFont="1" applyFill="1" applyBorder="1" applyAlignment="1">
      <alignment vertical="top"/>
    </xf>
    <xf numFmtId="0" fontId="12" fillId="0" borderId="4" xfId="0" applyFont="1" applyBorder="1" applyAlignment="1">
      <alignment vertical="top"/>
    </xf>
    <xf numFmtId="0" fontId="12" fillId="0" borderId="5" xfId="0" applyFont="1" applyBorder="1" applyAlignment="1">
      <alignment vertical="top"/>
    </xf>
    <xf numFmtId="21" fontId="1" fillId="0" borderId="6" xfId="0" applyNumberFormat="1" applyFont="1" applyBorder="1" applyAlignment="1">
      <alignment horizontal="left" vertical="top"/>
    </xf>
    <xf numFmtId="0" fontId="14" fillId="0" borderId="6" xfId="0" applyFont="1" applyBorder="1" applyAlignment="1">
      <alignment horizontal="center" vertical="top"/>
    </xf>
    <xf numFmtId="0" fontId="6" fillId="0" borderId="6" xfId="0" applyFont="1" applyBorder="1" applyAlignment="1">
      <alignment vertical="top"/>
    </xf>
    <xf numFmtId="164" fontId="14" fillId="0" borderId="6" xfId="0" applyNumberFormat="1" applyFont="1" applyBorder="1" applyAlignment="1">
      <alignment horizontal="center" vertical="top"/>
    </xf>
    <xf numFmtId="0" fontId="6" fillId="0" borderId="7" xfId="0" applyFont="1" applyBorder="1" applyAlignment="1">
      <alignment horizontal="left" vertical="top" wrapText="1"/>
    </xf>
    <xf numFmtId="0" fontId="11" fillId="0" borderId="6" xfId="0" applyFont="1" applyBorder="1" applyAlignment="1">
      <alignment horizontal="center" vertical="top" wrapText="1"/>
    </xf>
    <xf numFmtId="9" fontId="6" fillId="5" borderId="6" xfId="0" applyNumberFormat="1" applyFont="1" applyFill="1" applyBorder="1" applyAlignment="1">
      <alignment horizontal="center" vertical="top" wrapText="1"/>
    </xf>
    <xf numFmtId="164" fontId="6" fillId="0" borderId="6" xfId="0" applyNumberFormat="1" applyFont="1" applyBorder="1" applyAlignment="1">
      <alignment horizontal="center" vertical="top"/>
    </xf>
    <xf numFmtId="164" fontId="6" fillId="4" borderId="6" xfId="0" applyNumberFormat="1" applyFont="1" applyFill="1" applyBorder="1" applyAlignment="1">
      <alignment vertical="top"/>
    </xf>
    <xf numFmtId="0" fontId="9" fillId="0" borderId="6" xfId="0" applyFont="1" applyBorder="1" applyAlignment="1">
      <alignment vertical="top"/>
    </xf>
    <xf numFmtId="164" fontId="9" fillId="0" borderId="6" xfId="0" applyNumberFormat="1" applyFont="1" applyBorder="1" applyAlignment="1">
      <alignment vertical="top"/>
    </xf>
    <xf numFmtId="2" fontId="9" fillId="0" borderId="6" xfId="0" applyNumberFormat="1" applyFont="1" applyBorder="1" applyAlignment="1">
      <alignment vertical="top"/>
    </xf>
    <xf numFmtId="2" fontId="9" fillId="3" borderId="6" xfId="0" applyNumberFormat="1" applyFont="1" applyFill="1" applyBorder="1" applyAlignment="1">
      <alignment vertical="top"/>
    </xf>
    <xf numFmtId="0" fontId="1" fillId="0" borderId="3" xfId="0" applyFont="1" applyBorder="1" applyAlignment="1">
      <alignment horizontal="center" vertical="top"/>
    </xf>
    <xf numFmtId="9" fontId="6" fillId="0" borderId="4" xfId="0" applyNumberFormat="1" applyFont="1" applyBorder="1" applyAlignment="1">
      <alignment horizontal="center" vertical="top"/>
    </xf>
    <xf numFmtId="0" fontId="6" fillId="0" borderId="3" xfId="0" applyFont="1" applyBorder="1" applyAlignment="1">
      <alignment horizontal="center" vertical="top"/>
    </xf>
    <xf numFmtId="9" fontId="6" fillId="0" borderId="1" xfId="0" applyNumberFormat="1" applyFont="1" applyBorder="1" applyAlignment="1">
      <alignment horizontal="center" vertical="top" wrapText="1"/>
    </xf>
    <xf numFmtId="0" fontId="15" fillId="6" borderId="6" xfId="0" applyFont="1" applyFill="1" applyBorder="1" applyAlignment="1">
      <alignment horizontal="left" vertical="top"/>
    </xf>
    <xf numFmtId="9" fontId="6" fillId="0" borderId="6" xfId="0" applyNumberFormat="1" applyFont="1" applyBorder="1" applyAlignment="1">
      <alignment horizontal="left" vertical="center" wrapText="1"/>
    </xf>
    <xf numFmtId="9" fontId="6" fillId="0" borderId="7" xfId="0" applyNumberFormat="1" applyFont="1" applyBorder="1" applyAlignment="1">
      <alignment horizontal="left" vertical="top" wrapText="1"/>
    </xf>
    <xf numFmtId="0" fontId="16" fillId="6" borderId="6" xfId="0" applyFont="1" applyFill="1" applyBorder="1" applyAlignment="1">
      <alignment horizontal="left" vertical="top" wrapText="1"/>
    </xf>
    <xf numFmtId="0" fontId="16" fillId="6" borderId="6" xfId="0" applyFont="1" applyFill="1" applyBorder="1" applyAlignment="1">
      <alignment horizontal="left" vertical="top"/>
    </xf>
    <xf numFmtId="164" fontId="2" fillId="4" borderId="6" xfId="0" applyNumberFormat="1" applyFont="1" applyFill="1" applyBorder="1"/>
    <xf numFmtId="0" fontId="1" fillId="0" borderId="4" xfId="0" applyFont="1" applyBorder="1" applyAlignment="1">
      <alignment horizontal="left" vertical="top"/>
    </xf>
    <xf numFmtId="0" fontId="17" fillId="0" borderId="6" xfId="0" applyFont="1" applyBorder="1" applyAlignment="1">
      <alignment horizontal="center" vertical="top" wrapText="1"/>
    </xf>
    <xf numFmtId="0" fontId="10" fillId="0" borderId="6" xfId="0" applyFont="1" applyBorder="1" applyAlignment="1">
      <alignment horizontal="center" vertical="top"/>
    </xf>
    <xf numFmtId="164" fontId="6" fillId="4" borderId="6" xfId="0" applyNumberFormat="1" applyFont="1" applyFill="1" applyBorder="1" applyAlignment="1">
      <alignment horizontal="center" vertical="top"/>
    </xf>
    <xf numFmtId="0" fontId="1" fillId="0" borderId="6" xfId="0" applyFont="1" applyBorder="1" applyAlignment="1">
      <alignment horizontal="center" vertical="top" wrapText="1"/>
    </xf>
    <xf numFmtId="0" fontId="18" fillId="0" borderId="6" xfId="0" applyFont="1" applyBorder="1" applyAlignment="1">
      <alignment horizontal="center" vertical="top" wrapText="1"/>
    </xf>
    <xf numFmtId="164" fontId="6" fillId="0" borderId="10" xfId="0" applyNumberFormat="1" applyFont="1" applyBorder="1" applyAlignment="1">
      <alignment horizontal="center" vertical="top" wrapText="1"/>
    </xf>
    <xf numFmtId="0" fontId="6" fillId="0" borderId="6" xfId="0" applyFont="1" applyBorder="1" applyAlignment="1">
      <alignment horizontal="left" vertical="top" wrapText="1" readingOrder="1"/>
    </xf>
    <xf numFmtId="0" fontId="6" fillId="0" borderId="1" xfId="0" applyFont="1" applyBorder="1" applyAlignment="1">
      <alignment horizontal="center" vertical="top"/>
    </xf>
    <xf numFmtId="0" fontId="3" fillId="0" borderId="5" xfId="0" applyFont="1" applyBorder="1" applyAlignment="1">
      <alignment vertical="center" wrapText="1"/>
    </xf>
    <xf numFmtId="164" fontId="1" fillId="3" borderId="6" xfId="0" applyNumberFormat="1" applyFont="1" applyFill="1" applyBorder="1" applyAlignment="1">
      <alignment horizontal="center" vertical="top"/>
    </xf>
    <xf numFmtId="0" fontId="6" fillId="0" borderId="6" xfId="0" applyFont="1" applyBorder="1" applyAlignment="1">
      <alignment vertical="center" wrapText="1"/>
    </xf>
    <xf numFmtId="0" fontId="9" fillId="0" borderId="0" xfId="0" applyFont="1" applyAlignment="1">
      <alignment vertical="center"/>
    </xf>
    <xf numFmtId="0" fontId="3" fillId="0" borderId="0" xfId="0" applyFont="1" applyAlignment="1">
      <alignment vertical="top"/>
    </xf>
    <xf numFmtId="0" fontId="10" fillId="0" borderId="0" xfId="0" applyFont="1" applyAlignment="1">
      <alignment horizontal="left" vertical="top" wrapText="1"/>
    </xf>
    <xf numFmtId="9" fontId="10" fillId="0" borderId="0" xfId="0" applyNumberFormat="1" applyFont="1" applyAlignment="1">
      <alignment vertical="top" wrapText="1"/>
    </xf>
    <xf numFmtId="0" fontId="9" fillId="0" borderId="0" xfId="0" applyFont="1" applyAlignment="1">
      <alignment horizontal="center" vertical="center"/>
    </xf>
    <xf numFmtId="0" fontId="9" fillId="0" borderId="0" xfId="0" applyFont="1"/>
    <xf numFmtId="0" fontId="16" fillId="0" borderId="0" xfId="0" applyFont="1" applyAlignment="1">
      <alignment horizontal="left" vertical="center"/>
    </xf>
    <xf numFmtId="0" fontId="9" fillId="0" borderId="0" xfId="0" applyFont="1" applyAlignment="1">
      <alignment horizontal="center"/>
    </xf>
    <xf numFmtId="0" fontId="9" fillId="0" borderId="0" xfId="0" applyFont="1" applyAlignment="1">
      <alignment horizontal="center" vertical="center" wrapText="1"/>
    </xf>
    <xf numFmtId="0" fontId="9" fillId="0" borderId="0" xfId="0" applyFont="1" applyAlignment="1">
      <alignment horizontal="left"/>
    </xf>
    <xf numFmtId="0" fontId="9" fillId="0" borderId="0" xfId="0" applyFont="1" applyAlignment="1">
      <alignment horizontal="center" wrapText="1"/>
    </xf>
    <xf numFmtId="0" fontId="1" fillId="0" borderId="0" xfId="0" applyFont="1" applyAlignment="1">
      <alignment horizontal="center" wrapText="1"/>
    </xf>
    <xf numFmtId="0" fontId="19" fillId="0" borderId="6" xfId="0" applyFont="1" applyBorder="1" applyAlignment="1">
      <alignment wrapText="1"/>
    </xf>
    <xf numFmtId="0" fontId="4" fillId="0" borderId="4" xfId="0" applyFont="1" applyBorder="1" applyAlignment="1">
      <alignment horizontal="left" vertical="center"/>
    </xf>
    <xf numFmtId="0" fontId="19" fillId="0" borderId="4" xfId="0" applyFont="1" applyBorder="1"/>
    <xf numFmtId="0" fontId="19" fillId="0" borderId="13" xfId="0" applyFont="1" applyBorder="1" applyAlignment="1">
      <alignment horizontal="center"/>
    </xf>
    <xf numFmtId="0" fontId="10" fillId="0" borderId="13" xfId="0" applyFont="1" applyBorder="1" applyAlignment="1">
      <alignment horizontal="center" vertical="center"/>
    </xf>
    <xf numFmtId="0" fontId="20" fillId="0" borderId="13" xfId="0" applyFont="1" applyBorder="1" applyAlignment="1">
      <alignment horizontal="center" vertical="center"/>
    </xf>
    <xf numFmtId="0" fontId="19" fillId="0" borderId="6" xfId="0" applyFont="1" applyBorder="1" applyAlignment="1">
      <alignment horizontal="center"/>
    </xf>
    <xf numFmtId="0" fontId="4" fillId="0" borderId="4" xfId="0" applyFont="1" applyBorder="1" applyAlignment="1">
      <alignment horizontal="center" vertical="center"/>
    </xf>
    <xf numFmtId="0" fontId="20" fillId="0" borderId="4" xfId="0" applyFont="1" applyBorder="1" applyAlignment="1">
      <alignment horizontal="center" vertical="center"/>
    </xf>
    <xf numFmtId="0" fontId="4" fillId="0" borderId="3" xfId="0" applyFont="1" applyBorder="1" applyAlignment="1">
      <alignment horizontal="left" vertical="center" wrapText="1"/>
    </xf>
    <xf numFmtId="0" fontId="4" fillId="0" borderId="4" xfId="0" applyFont="1" applyBorder="1" applyAlignment="1">
      <alignment vertical="center"/>
    </xf>
    <xf numFmtId="0" fontId="19" fillId="0" borderId="4" xfId="0" applyFont="1" applyBorder="1" applyAlignment="1">
      <alignment horizontal="center"/>
    </xf>
    <xf numFmtId="16" fontId="19" fillId="0" borderId="6" xfId="0" applyNumberFormat="1" applyFont="1" applyBorder="1" applyAlignment="1">
      <alignment horizontal="center"/>
    </xf>
    <xf numFmtId="0" fontId="21" fillId="0" borderId="4" xfId="0" applyFont="1" applyBorder="1"/>
    <xf numFmtId="0" fontId="4" fillId="0" borderId="6" xfId="0" applyFont="1" applyBorder="1" applyAlignment="1">
      <alignment horizontal="left" vertical="center"/>
    </xf>
    <xf numFmtId="0" fontId="19" fillId="0" borderId="6" xfId="0" applyFont="1" applyBorder="1"/>
    <xf numFmtId="0" fontId="19" fillId="0" borderId="3" xfId="0" applyFont="1" applyBorder="1"/>
    <xf numFmtId="0" fontId="19" fillId="0" borderId="5" xfId="0" applyFont="1" applyBorder="1"/>
    <xf numFmtId="164" fontId="6" fillId="7" borderId="6" xfId="0" applyNumberFormat="1" applyFont="1" applyFill="1" applyBorder="1"/>
    <xf numFmtId="164" fontId="6" fillId="3" borderId="6" xfId="0" applyNumberFormat="1" applyFont="1" applyFill="1" applyBorder="1" applyAlignment="1">
      <alignment horizontal="center" vertical="top"/>
    </xf>
    <xf numFmtId="0" fontId="18" fillId="6" borderId="6" xfId="0" applyFont="1" applyFill="1" applyBorder="1" applyAlignment="1">
      <alignment horizontal="center" vertical="top" wrapText="1"/>
    </xf>
    <xf numFmtId="0" fontId="4" fillId="6" borderId="6" xfId="0" applyFont="1" applyFill="1" applyBorder="1" applyAlignment="1">
      <alignment horizontal="center" vertical="top" wrapText="1"/>
    </xf>
    <xf numFmtId="164" fontId="6" fillId="8" borderId="14" xfId="0" applyNumberFormat="1" applyFont="1" applyFill="1" applyBorder="1" applyAlignment="1">
      <alignment horizontal="center" vertical="top" wrapText="1"/>
    </xf>
    <xf numFmtId="164" fontId="1" fillId="0" borderId="6" xfId="0" applyNumberFormat="1" applyFont="1" applyBorder="1" applyAlignment="1">
      <alignment horizontal="center" vertical="top"/>
    </xf>
    <xf numFmtId="164" fontId="6" fillId="0" borderId="6" xfId="0" applyNumberFormat="1" applyFont="1" applyBorder="1" applyAlignment="1">
      <alignment vertical="top"/>
    </xf>
    <xf numFmtId="164" fontId="6" fillId="3" borderId="6" xfId="0" applyNumberFormat="1" applyFont="1" applyFill="1" applyBorder="1" applyAlignment="1">
      <alignment vertical="top"/>
    </xf>
    <xf numFmtId="0" fontId="2" fillId="0" borderId="6" xfId="0" applyFont="1" applyBorder="1" applyAlignment="1">
      <alignment horizontal="center" vertical="top"/>
    </xf>
    <xf numFmtId="164" fontId="6" fillId="8" borderId="6" xfId="0" applyNumberFormat="1" applyFont="1" applyFill="1" applyBorder="1" applyAlignment="1">
      <alignment horizontal="center" vertical="top"/>
    </xf>
    <xf numFmtId="0" fontId="1" fillId="6" borderId="6" xfId="0" applyFont="1" applyFill="1" applyBorder="1" applyAlignment="1">
      <alignment vertical="top" wrapText="1"/>
    </xf>
    <xf numFmtId="0" fontId="6" fillId="0" borderId="3" xfId="0" applyFont="1" applyBorder="1" applyAlignment="1">
      <alignment horizontal="center" vertical="top" wrapText="1"/>
    </xf>
    <xf numFmtId="0" fontId="18" fillId="0" borderId="6" xfId="0" applyFont="1" applyBorder="1" applyAlignment="1">
      <alignment horizontal="center" vertical="top"/>
    </xf>
    <xf numFmtId="9" fontId="6" fillId="0" borderId="17" xfId="0" applyNumberFormat="1" applyFont="1" applyBorder="1" applyAlignment="1">
      <alignment horizontal="center" vertical="top" wrapText="1"/>
    </xf>
    <xf numFmtId="9" fontId="6" fillId="0" borderId="18" xfId="0" applyNumberFormat="1" applyFont="1" applyBorder="1" applyAlignment="1">
      <alignment horizontal="center" vertical="top" wrapText="1"/>
    </xf>
    <xf numFmtId="9" fontId="6" fillId="6" borderId="6" xfId="0" applyNumberFormat="1" applyFont="1" applyFill="1" applyBorder="1" applyAlignment="1">
      <alignment horizontal="center" vertical="top"/>
    </xf>
    <xf numFmtId="9" fontId="6" fillId="6" borderId="6" xfId="0" applyNumberFormat="1" applyFont="1" applyFill="1" applyBorder="1" applyAlignment="1">
      <alignment horizontal="center" vertical="top" wrapText="1"/>
    </xf>
    <xf numFmtId="0" fontId="6" fillId="0" borderId="0" xfId="0" applyFont="1" applyAlignment="1">
      <alignment horizontal="center" vertical="center"/>
    </xf>
    <xf numFmtId="0" fontId="4" fillId="0" borderId="0" xfId="0" applyFont="1" applyAlignment="1">
      <alignment horizontal="left" vertical="center"/>
    </xf>
    <xf numFmtId="0" fontId="6" fillId="0" borderId="3" xfId="0" applyFont="1" applyBorder="1" applyAlignment="1">
      <alignment wrapText="1"/>
    </xf>
    <xf numFmtId="0" fontId="6" fillId="0" borderId="3" xfId="0" applyFont="1" applyBorder="1" applyAlignment="1">
      <alignment horizontal="left" wrapText="1"/>
    </xf>
    <xf numFmtId="0" fontId="6" fillId="0" borderId="4" xfId="0" applyFont="1" applyBorder="1" applyAlignment="1">
      <alignment horizontal="left" wrapText="1"/>
    </xf>
    <xf numFmtId="9" fontId="6" fillId="0" borderId="6" xfId="0" applyNumberFormat="1" applyFont="1" applyBorder="1" applyAlignment="1">
      <alignment horizontal="center" wrapText="1"/>
    </xf>
    <xf numFmtId="0" fontId="6" fillId="0" borderId="6" xfId="0" applyFont="1" applyBorder="1" applyAlignment="1">
      <alignment horizontal="center" wrapText="1"/>
    </xf>
    <xf numFmtId="0" fontId="6" fillId="0" borderId="0" xfId="0" applyFont="1" applyAlignment="1">
      <alignment horizontal="center"/>
    </xf>
    <xf numFmtId="0" fontId="6" fillId="0" borderId="6" xfId="0" applyFont="1" applyBorder="1" applyAlignment="1">
      <alignment wrapText="1"/>
    </xf>
    <xf numFmtId="0" fontId="6" fillId="0" borderId="13" xfId="0" applyFont="1" applyBorder="1"/>
    <xf numFmtId="0" fontId="6" fillId="0" borderId="13" xfId="0" applyFont="1" applyBorder="1" applyAlignment="1">
      <alignment horizontal="center" vertical="center"/>
    </xf>
    <xf numFmtId="0" fontId="4" fillId="0" borderId="13" xfId="0" applyFont="1" applyBorder="1" applyAlignment="1">
      <alignment horizontal="center" vertical="center"/>
    </xf>
    <xf numFmtId="0" fontId="6" fillId="0" borderId="6" xfId="0" applyFont="1" applyBorder="1" applyAlignment="1">
      <alignment horizontal="center"/>
    </xf>
    <xf numFmtId="0" fontId="6" fillId="0" borderId="4" xfId="0" applyFont="1" applyBorder="1"/>
    <xf numFmtId="0" fontId="6" fillId="0" borderId="4" xfId="0" applyFont="1" applyBorder="1" applyAlignment="1">
      <alignment horizontal="center"/>
    </xf>
    <xf numFmtId="16" fontId="6" fillId="0" borderId="6" xfId="0" applyNumberFormat="1" applyFont="1" applyBorder="1" applyAlignment="1">
      <alignment horizontal="center"/>
    </xf>
    <xf numFmtId="0" fontId="4" fillId="0" borderId="4" xfId="0" applyFont="1" applyBorder="1"/>
    <xf numFmtId="0" fontId="6" fillId="0" borderId="3" xfId="0" applyFont="1" applyBorder="1" applyAlignment="1">
      <alignment horizontal="center"/>
    </xf>
    <xf numFmtId="0" fontId="6" fillId="0" borderId="5" xfId="0" applyFont="1" applyBorder="1"/>
    <xf numFmtId="0" fontId="1" fillId="0" borderId="0" xfId="0" applyFont="1" applyAlignment="1">
      <alignment vertical="center" wrapText="1"/>
    </xf>
    <xf numFmtId="0" fontId="23" fillId="0" borderId="0" xfId="0" applyFont="1" applyAlignment="1">
      <alignment horizontal="center" vertical="top" wrapText="1"/>
    </xf>
    <xf numFmtId="0" fontId="1" fillId="0" borderId="0" xfId="0" applyFont="1" applyAlignment="1">
      <alignment vertical="top" wrapText="1"/>
    </xf>
    <xf numFmtId="0" fontId="1" fillId="0" borderId="6" xfId="0" applyFont="1" applyBorder="1" applyAlignment="1">
      <alignment horizontal="left" vertical="center"/>
    </xf>
    <xf numFmtId="1" fontId="6" fillId="0" borderId="6" xfId="0" applyNumberFormat="1" applyFont="1" applyBorder="1" applyAlignment="1">
      <alignment vertical="top"/>
    </xf>
    <xf numFmtId="1" fontId="6" fillId="0" borderId="6" xfId="0" applyNumberFormat="1" applyFont="1" applyBorder="1" applyAlignment="1">
      <alignment horizontal="center" vertical="top"/>
    </xf>
    <xf numFmtId="166" fontId="6" fillId="0" borderId="6" xfId="0" applyNumberFormat="1" applyFont="1" applyBorder="1" applyAlignment="1">
      <alignment horizontal="center" vertical="top"/>
    </xf>
    <xf numFmtId="164" fontId="9" fillId="8" borderId="6" xfId="0" applyNumberFormat="1" applyFont="1" applyFill="1" applyBorder="1" applyAlignment="1">
      <alignment horizontal="center" vertical="top"/>
    </xf>
    <xf numFmtId="0" fontId="6" fillId="0" borderId="5" xfId="0" applyFont="1" applyBorder="1" applyAlignment="1">
      <alignment horizontal="center" vertical="top"/>
    </xf>
    <xf numFmtId="0" fontId="6" fillId="0" borderId="2" xfId="0" applyFont="1" applyBorder="1" applyAlignment="1">
      <alignment horizontal="center" vertical="top"/>
    </xf>
    <xf numFmtId="164" fontId="6" fillId="0" borderId="3" xfId="0" applyNumberFormat="1" applyFont="1" applyBorder="1" applyAlignment="1">
      <alignment horizontal="center" vertical="top" wrapText="1"/>
    </xf>
    <xf numFmtId="164" fontId="6" fillId="8" borderId="19" xfId="0" applyNumberFormat="1" applyFont="1" applyFill="1" applyBorder="1" applyAlignment="1">
      <alignment horizontal="center" vertical="top" wrapText="1"/>
    </xf>
    <xf numFmtId="0" fontId="6" fillId="0" borderId="15" xfId="0" applyFont="1" applyBorder="1" applyAlignment="1">
      <alignment wrapText="1"/>
    </xf>
    <xf numFmtId="0" fontId="6" fillId="0" borderId="3" xfId="0" applyFont="1" applyBorder="1"/>
    <xf numFmtId="0" fontId="6" fillId="0" borderId="7" xfId="0" applyFont="1" applyBorder="1" applyAlignment="1">
      <alignment horizontal="center" vertical="center"/>
    </xf>
    <xf numFmtId="0" fontId="4" fillId="0" borderId="7" xfId="0" applyFont="1" applyBorder="1" applyAlignment="1">
      <alignment horizontal="center" vertical="center" wrapText="1"/>
    </xf>
    <xf numFmtId="0" fontId="6" fillId="0" borderId="6" xfId="0" applyFont="1" applyBorder="1" applyAlignment="1">
      <alignment horizontal="left" vertical="center"/>
    </xf>
    <xf numFmtId="164" fontId="4" fillId="0" borderId="6" xfId="0" applyNumberFormat="1" applyFont="1" applyBorder="1" applyAlignment="1">
      <alignment horizontal="center" vertical="center" wrapText="1"/>
    </xf>
    <xf numFmtId="21" fontId="1" fillId="0" borderId="6" xfId="0" applyNumberFormat="1" applyFont="1" applyBorder="1" applyAlignment="1">
      <alignment horizontal="center" vertical="center" wrapText="1"/>
    </xf>
    <xf numFmtId="0" fontId="6" fillId="0" borderId="1" xfId="0" applyFont="1" applyBorder="1" applyAlignment="1">
      <alignment horizontal="right" vertical="center"/>
    </xf>
    <xf numFmtId="164" fontId="6" fillId="0" borderId="6" xfId="0" applyNumberFormat="1" applyFont="1" applyBorder="1" applyAlignment="1">
      <alignment horizontal="center" vertical="center"/>
    </xf>
    <xf numFmtId="0" fontId="2" fillId="0" borderId="6" xfId="0" applyFont="1" applyBorder="1" applyAlignment="1">
      <alignment vertical="center"/>
    </xf>
    <xf numFmtId="164" fontId="6" fillId="3" borderId="6" xfId="0" applyNumberFormat="1" applyFont="1" applyFill="1" applyBorder="1" applyAlignment="1">
      <alignment horizontal="center" vertical="center"/>
    </xf>
    <xf numFmtId="21" fontId="6" fillId="0" borderId="6" xfId="0" applyNumberFormat="1" applyFont="1" applyBorder="1" applyAlignment="1">
      <alignment horizontal="center" vertical="center" wrapText="1"/>
    </xf>
    <xf numFmtId="0" fontId="6" fillId="0" borderId="3" xfId="0" applyFont="1" applyBorder="1" applyAlignment="1">
      <alignment horizontal="left" vertical="center" wrapText="1"/>
    </xf>
    <xf numFmtId="0" fontId="24" fillId="0" borderId="3" xfId="0" applyFont="1" applyBorder="1" applyAlignment="1">
      <alignment horizontal="right" vertical="center" wrapText="1"/>
    </xf>
    <xf numFmtId="9" fontId="6" fillId="0" borderId="5" xfId="0" applyNumberFormat="1" applyFont="1" applyBorder="1" applyAlignment="1">
      <alignment horizontal="left" vertical="center" wrapText="1"/>
    </xf>
    <xf numFmtId="164" fontId="6" fillId="9" borderId="14" xfId="0" applyNumberFormat="1" applyFont="1" applyFill="1" applyBorder="1" applyAlignment="1">
      <alignment horizontal="center" vertical="center" wrapText="1"/>
    </xf>
    <xf numFmtId="164" fontId="6" fillId="0" borderId="10" xfId="0" applyNumberFormat="1" applyFont="1" applyBorder="1" applyAlignment="1">
      <alignment horizontal="center" vertical="center" wrapText="1"/>
    </xf>
    <xf numFmtId="0" fontId="6" fillId="0" borderId="3" xfId="0" applyFont="1" applyBorder="1" applyAlignment="1">
      <alignment horizontal="right" vertical="center" wrapText="1"/>
    </xf>
    <xf numFmtId="0" fontId="6" fillId="0" borderId="5" xfId="0" applyFont="1" applyBorder="1" applyAlignment="1">
      <alignment horizontal="left" vertical="center" wrapText="1"/>
    </xf>
    <xf numFmtId="164" fontId="9" fillId="9" borderId="6" xfId="0" applyNumberFormat="1" applyFont="1" applyFill="1" applyBorder="1" applyAlignment="1">
      <alignment horizontal="center" vertical="top"/>
    </xf>
    <xf numFmtId="21" fontId="6" fillId="0" borderId="6" xfId="0" applyNumberFormat="1" applyFont="1" applyBorder="1" applyAlignment="1">
      <alignment horizontal="center" vertical="center"/>
    </xf>
    <xf numFmtId="0" fontId="6" fillId="0" borderId="7" xfId="0" applyFont="1" applyBorder="1" applyAlignment="1">
      <alignment vertical="center"/>
    </xf>
    <xf numFmtId="0" fontId="6" fillId="0" borderId="7" xfId="0" applyFont="1" applyBorder="1" applyAlignment="1">
      <alignment horizontal="left" vertical="center"/>
    </xf>
    <xf numFmtId="164" fontId="6" fillId="3" borderId="6" xfId="0" applyNumberFormat="1" applyFont="1" applyFill="1" applyBorder="1" applyAlignment="1">
      <alignment vertical="center"/>
    </xf>
    <xf numFmtId="0" fontId="6" fillId="0" borderId="6" xfId="0" applyFont="1" applyBorder="1" applyAlignment="1">
      <alignment horizontal="left" vertical="center" wrapText="1"/>
    </xf>
    <xf numFmtId="164" fontId="6" fillId="9" borderId="6" xfId="0" applyNumberFormat="1" applyFont="1" applyFill="1" applyBorder="1" applyAlignment="1">
      <alignment horizontal="center" vertical="center"/>
    </xf>
    <xf numFmtId="164" fontId="6" fillId="0" borderId="6" xfId="0" applyNumberFormat="1" applyFont="1" applyBorder="1" applyAlignment="1">
      <alignment vertical="center"/>
    </xf>
    <xf numFmtId="9" fontId="6" fillId="0" borderId="6" xfId="0" applyNumberFormat="1" applyFont="1" applyBorder="1" applyAlignment="1">
      <alignment horizontal="left" vertical="center"/>
    </xf>
    <xf numFmtId="0" fontId="22" fillId="0" borderId="0" xfId="0" applyFont="1"/>
    <xf numFmtId="0" fontId="4" fillId="0" borderId="0" xfId="0" applyFont="1"/>
    <xf numFmtId="0" fontId="2" fillId="10" borderId="6" xfId="0" applyFont="1" applyFill="1" applyBorder="1" applyAlignment="1">
      <alignment horizontal="center"/>
    </xf>
    <xf numFmtId="0" fontId="2" fillId="8" borderId="6" xfId="0" applyFont="1" applyFill="1" applyBorder="1" applyAlignment="1">
      <alignment horizontal="center"/>
    </xf>
    <xf numFmtId="0" fontId="3" fillId="0" borderId="6" xfId="0" applyFont="1" applyBorder="1" applyAlignment="1">
      <alignment horizontal="left" vertical="center" wrapText="1"/>
    </xf>
    <xf numFmtId="0" fontId="2" fillId="11" borderId="6" xfId="0" applyFont="1" applyFill="1" applyBorder="1"/>
    <xf numFmtId="0" fontId="3" fillId="0" borderId="6" xfId="0" applyFont="1" applyBorder="1" applyAlignment="1">
      <alignment horizontal="left" vertical="center"/>
    </xf>
    <xf numFmtId="0" fontId="3" fillId="0" borderId="6" xfId="0" applyFont="1" applyBorder="1" applyAlignment="1">
      <alignment vertical="center"/>
    </xf>
    <xf numFmtId="0" fontId="3" fillId="0" borderId="6" xfId="0" applyFont="1" applyBorder="1" applyAlignment="1">
      <alignment vertical="top" wrapText="1"/>
    </xf>
    <xf numFmtId="0" fontId="1" fillId="0" borderId="6" xfId="0" applyFont="1" applyBorder="1" applyAlignment="1">
      <alignment vertical="center" wrapText="1"/>
    </xf>
    <xf numFmtId="0" fontId="2" fillId="8" borderId="6" xfId="0" applyFont="1" applyFill="1" applyBorder="1"/>
    <xf numFmtId="0" fontId="2" fillId="3" borderId="6" xfId="0" applyFont="1" applyFill="1" applyBorder="1"/>
    <xf numFmtId="2" fontId="2" fillId="0" borderId="6" xfId="0" applyNumberFormat="1" applyFont="1" applyBorder="1"/>
    <xf numFmtId="0" fontId="1" fillId="0" borderId="6" xfId="0" applyFont="1" applyBorder="1" applyAlignment="1">
      <alignment horizontal="left" vertical="top" wrapText="1"/>
    </xf>
    <xf numFmtId="164" fontId="2" fillId="0" borderId="6" xfId="0" applyNumberFormat="1" applyFont="1" applyBorder="1"/>
    <xf numFmtId="0" fontId="1" fillId="0" borderId="20" xfId="0" applyFont="1" applyBorder="1" applyAlignment="1">
      <alignment vertical="top"/>
    </xf>
    <xf numFmtId="164" fontId="2" fillId="3" borderId="6" xfId="0" applyNumberFormat="1" applyFont="1" applyFill="1" applyBorder="1"/>
    <xf numFmtId="0" fontId="1" fillId="0" borderId="6" xfId="0" applyFont="1" applyBorder="1"/>
    <xf numFmtId="0" fontId="1" fillId="0" borderId="6" xfId="0" applyFont="1" applyBorder="1" applyAlignment="1">
      <alignment horizontal="left"/>
    </xf>
    <xf numFmtId="21" fontId="1" fillId="0" borderId="6" xfId="0" applyNumberFormat="1" applyFont="1" applyBorder="1" applyAlignment="1">
      <alignment horizontal="left" vertical="top" wrapText="1"/>
    </xf>
    <xf numFmtId="164" fontId="25" fillId="0" borderId="6" xfId="0" applyNumberFormat="1" applyFont="1" applyBorder="1"/>
    <xf numFmtId="0" fontId="25" fillId="0" borderId="6" xfId="0" applyFont="1" applyBorder="1"/>
    <xf numFmtId="0" fontId="25" fillId="0" borderId="0" xfId="0" applyFont="1"/>
    <xf numFmtId="0" fontId="2" fillId="0" borderId="6" xfId="0" applyFont="1" applyBorder="1" applyAlignment="1">
      <alignment vertical="top" wrapText="1"/>
    </xf>
    <xf numFmtId="0" fontId="31" fillId="0" borderId="6" xfId="0" applyFont="1" applyBorder="1" applyAlignment="1">
      <alignment vertical="top" wrapText="1"/>
    </xf>
    <xf numFmtId="0" fontId="16" fillId="0" borderId="6" xfId="0" applyFont="1" applyBorder="1" applyAlignment="1">
      <alignment horizontal="center" vertical="top"/>
    </xf>
    <xf numFmtId="9" fontId="4" fillId="0" borderId="6" xfId="0" applyNumberFormat="1" applyFont="1" applyBorder="1" applyAlignment="1">
      <alignment horizontal="center" vertical="top" wrapText="1"/>
    </xf>
    <xf numFmtId="164" fontId="16" fillId="0" borderId="6" xfId="0" applyNumberFormat="1" applyFont="1" applyBorder="1" applyAlignment="1">
      <alignment horizontal="center" vertical="top"/>
    </xf>
    <xf numFmtId="0" fontId="31" fillId="0" borderId="6" xfId="0" applyFont="1" applyBorder="1" applyAlignment="1">
      <alignment horizontal="center"/>
    </xf>
    <xf numFmtId="0" fontId="1" fillId="0" borderId="0" xfId="0" applyFont="1" applyAlignment="1">
      <alignment horizontal="right" wrapText="1"/>
    </xf>
    <xf numFmtId="0" fontId="0" fillId="0" borderId="0" xfId="0"/>
    <xf numFmtId="0" fontId="3"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vertical="center" wrapText="1"/>
    </xf>
    <xf numFmtId="0" fontId="5" fillId="0" borderId="7" xfId="0" applyFont="1" applyBorder="1"/>
    <xf numFmtId="0" fontId="4" fillId="0" borderId="2" xfId="0" applyFont="1" applyBorder="1" applyAlignment="1">
      <alignment horizontal="center" vertical="center" wrapText="1"/>
    </xf>
    <xf numFmtId="0" fontId="5" fillId="0" borderId="8" xfId="0" applyFont="1" applyBorder="1"/>
    <xf numFmtId="0" fontId="4" fillId="0" borderId="3" xfId="0" applyFont="1" applyBorder="1" applyAlignment="1">
      <alignment horizontal="center" vertical="center"/>
    </xf>
    <xf numFmtId="0" fontId="5" fillId="0" borderId="4" xfId="0" applyFont="1" applyBorder="1"/>
    <xf numFmtId="0" fontId="5" fillId="0" borderId="5" xfId="0" applyFont="1" applyBorder="1"/>
    <xf numFmtId="0" fontId="3" fillId="0" borderId="3" xfId="0" applyFont="1" applyBorder="1" applyAlignment="1">
      <alignment vertical="top"/>
    </xf>
    <xf numFmtId="0" fontId="3" fillId="0" borderId="3" xfId="0" applyFont="1" applyBorder="1" applyAlignment="1">
      <alignment horizontal="left" vertical="top"/>
    </xf>
    <xf numFmtId="0" fontId="3" fillId="0" borderId="3" xfId="0" applyFont="1" applyBorder="1" applyAlignment="1">
      <alignment horizontal="left" vertical="top" wrapText="1"/>
    </xf>
    <xf numFmtId="0" fontId="1" fillId="0" borderId="3" xfId="0" applyFont="1" applyBorder="1" applyAlignment="1">
      <alignment horizontal="left"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15" fontId="1" fillId="0" borderId="0" xfId="0" applyNumberFormat="1" applyFont="1" applyAlignment="1">
      <alignment horizontal="right" vertical="top"/>
    </xf>
    <xf numFmtId="0" fontId="6" fillId="0" borderId="0" xfId="0" applyFont="1" applyAlignment="1">
      <alignment horizontal="left" vertical="top" wrapText="1"/>
    </xf>
    <xf numFmtId="0" fontId="8" fillId="0" borderId="0" xfId="0" applyFont="1" applyAlignment="1">
      <alignment horizontal="center" vertical="center" wrapText="1"/>
    </xf>
    <xf numFmtId="0" fontId="6" fillId="0" borderId="1" xfId="0" applyFont="1" applyBorder="1" applyAlignment="1">
      <alignment horizontal="center" vertical="center"/>
    </xf>
    <xf numFmtId="0" fontId="6" fillId="0" borderId="9" xfId="0" applyFont="1" applyBorder="1" applyAlignment="1">
      <alignment horizontal="center" vertical="center" wrapText="1"/>
    </xf>
    <xf numFmtId="0" fontId="5" fillId="0" borderId="2" xfId="0" applyFont="1" applyBorder="1"/>
    <xf numFmtId="0" fontId="5" fillId="0" borderId="10" xfId="0" applyFont="1" applyBorder="1"/>
    <xf numFmtId="0" fontId="6" fillId="0" borderId="3" xfId="0" applyFont="1" applyBorder="1" applyAlignment="1">
      <alignment horizontal="left" vertical="top" wrapText="1"/>
    </xf>
    <xf numFmtId="0" fontId="1" fillId="0" borderId="3" xfId="0" applyFont="1" applyBorder="1" applyAlignment="1">
      <alignment horizontal="left" vertical="top"/>
    </xf>
    <xf numFmtId="0" fontId="1" fillId="0" borderId="9" xfId="0" applyFont="1" applyBorder="1" applyAlignment="1">
      <alignment horizontal="left" vertical="top" wrapText="1"/>
    </xf>
    <xf numFmtId="0" fontId="5" fillId="0" borderId="12" xfId="0" applyFont="1" applyBorder="1"/>
    <xf numFmtId="0" fontId="6" fillId="0" borderId="9" xfId="0" applyFont="1" applyBorder="1" applyAlignment="1">
      <alignment horizontal="left" vertical="top" wrapText="1"/>
    </xf>
    <xf numFmtId="0" fontId="1" fillId="0" borderId="3" xfId="0" applyFont="1" applyBorder="1" applyAlignment="1">
      <alignment horizontal="left" vertical="top" wrapText="1"/>
    </xf>
    <xf numFmtId="0" fontId="6" fillId="0" borderId="3" xfId="0" applyFont="1" applyBorder="1" applyAlignment="1">
      <alignment horizontal="left" vertical="top"/>
    </xf>
    <xf numFmtId="21" fontId="1" fillId="0" borderId="3" xfId="0" applyNumberFormat="1" applyFont="1" applyBorder="1" applyAlignment="1">
      <alignment horizontal="left" vertical="top" wrapText="1"/>
    </xf>
    <xf numFmtId="0" fontId="6" fillId="0" borderId="3" xfId="0" applyFont="1" applyBorder="1" applyAlignment="1">
      <alignment horizontal="left" vertical="top" wrapText="1" readingOrder="1"/>
    </xf>
    <xf numFmtId="0" fontId="4" fillId="0" borderId="3" xfId="0" applyFont="1" applyBorder="1" applyAlignment="1">
      <alignment horizontal="left" vertical="center" wrapText="1"/>
    </xf>
    <xf numFmtId="0" fontId="4" fillId="0" borderId="3" xfId="0" applyFont="1" applyBorder="1" applyAlignment="1">
      <alignment horizontal="left" vertical="center"/>
    </xf>
    <xf numFmtId="0" fontId="16" fillId="0" borderId="0" xfId="0" applyFont="1" applyAlignment="1">
      <alignment horizontal="left" vertical="center" wrapText="1"/>
    </xf>
    <xf numFmtId="0" fontId="4" fillId="0" borderId="19" xfId="0" applyFont="1" applyBorder="1" applyAlignment="1">
      <alignment horizontal="left" vertical="top" wrapText="1"/>
    </xf>
    <xf numFmtId="0" fontId="5" fillId="0" borderId="5" xfId="0" applyFont="1" applyBorder="1" applyAlignment="1">
      <alignment vertical="center"/>
    </xf>
    <xf numFmtId="0" fontId="6" fillId="6" borderId="3" xfId="0" applyFont="1" applyFill="1" applyBorder="1" applyAlignment="1">
      <alignment horizontal="left" vertical="top" wrapText="1"/>
    </xf>
    <xf numFmtId="0" fontId="4" fillId="0" borderId="15" xfId="0" applyFont="1" applyBorder="1" applyAlignment="1">
      <alignment horizontal="left" vertical="center" wrapText="1"/>
    </xf>
    <xf numFmtId="0" fontId="1" fillId="0" borderId="3" xfId="0" applyFont="1" applyBorder="1" applyAlignment="1">
      <alignment horizontal="left"/>
    </xf>
    <xf numFmtId="0" fontId="6" fillId="6" borderId="1" xfId="0" applyFont="1" applyFill="1" applyBorder="1" applyAlignment="1">
      <alignment horizontal="center" vertical="center" wrapText="1"/>
    </xf>
    <xf numFmtId="0" fontId="6" fillId="0" borderId="0" xfId="0" applyFont="1" applyAlignment="1">
      <alignment horizontal="right" vertical="center"/>
    </xf>
    <xf numFmtId="0" fontId="1" fillId="0" borderId="0" xfId="0" applyFont="1" applyAlignment="1">
      <alignment horizontal="center" vertical="center"/>
    </xf>
    <xf numFmtId="0" fontId="6" fillId="0" borderId="3" xfId="0" applyFont="1" applyBorder="1" applyAlignment="1">
      <alignment horizontal="center" vertical="center"/>
    </xf>
    <xf numFmtId="0" fontId="1" fillId="0" borderId="3" xfId="0" applyFont="1" applyBorder="1" applyAlignment="1">
      <alignment vertical="top" wrapText="1"/>
    </xf>
    <xf numFmtId="0" fontId="22" fillId="0" borderId="3" xfId="0" applyFont="1" applyBorder="1" applyAlignment="1">
      <alignment horizontal="left" vertical="top" wrapText="1"/>
    </xf>
    <xf numFmtId="0" fontId="6" fillId="0" borderId="15" xfId="0" applyFont="1" applyBorder="1" applyAlignment="1">
      <alignment horizontal="left" vertical="top" wrapText="1"/>
    </xf>
    <xf numFmtId="0" fontId="5" fillId="0" borderId="16" xfId="0" applyFont="1" applyBorder="1"/>
    <xf numFmtId="0" fontId="6" fillId="0" borderId="3" xfId="0" applyFont="1" applyBorder="1" applyAlignment="1">
      <alignment horizontal="left" wrapText="1"/>
    </xf>
    <xf numFmtId="0" fontId="1" fillId="0" borderId="0" xfId="0" applyFont="1" applyAlignment="1">
      <alignment horizontal="center" vertical="center" wrapText="1"/>
    </xf>
    <xf numFmtId="0" fontId="6" fillId="0" borderId="3" xfId="0" applyFont="1" applyBorder="1" applyAlignment="1">
      <alignment horizontal="center" wrapText="1"/>
    </xf>
    <xf numFmtId="0" fontId="6" fillId="0" borderId="15" xfId="0" applyFont="1" applyBorder="1" applyAlignment="1">
      <alignment horizontal="left" vertical="center" wrapText="1"/>
    </xf>
    <xf numFmtId="0" fontId="1" fillId="0" borderId="0" xfId="0" applyFont="1" applyAlignment="1">
      <alignment horizontal="right" vertical="center"/>
    </xf>
    <xf numFmtId="0" fontId="2" fillId="0" borderId="1" xfId="0" applyFont="1" applyBorder="1" applyAlignment="1">
      <alignment horizontal="center"/>
    </xf>
    <xf numFmtId="0" fontId="3" fillId="10" borderId="3" xfId="0" applyFont="1" applyFill="1" applyBorder="1" applyAlignment="1">
      <alignment horizontal="left" vertical="center" wrapText="1"/>
    </xf>
    <xf numFmtId="0" fontId="2" fillId="0" borderId="1" xfId="0" applyFont="1" applyBorder="1" applyAlignment="1">
      <alignment horizontal="center" wrapText="1"/>
    </xf>
    <xf numFmtId="0" fontId="5" fillId="0" borderId="7" xfId="0" applyFont="1" applyBorder="1" applyAlignment="1">
      <alignment wrapText="1"/>
    </xf>
    <xf numFmtId="0" fontId="3" fillId="8" borderId="3" xfId="0" applyFont="1" applyFill="1" applyBorder="1" applyAlignment="1">
      <alignment horizontal="left" vertical="center" wrapText="1"/>
    </xf>
    <xf numFmtId="0" fontId="1" fillId="8" borderId="3"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00"/>
  <sheetViews>
    <sheetView view="pageBreakPreview" topLeftCell="A34" zoomScale="60" zoomScaleNormal="40" workbookViewId="0">
      <selection activeCell="J9" sqref="J9"/>
    </sheetView>
  </sheetViews>
  <sheetFormatPr defaultColWidth="14.453125" defaultRowHeight="15" customHeight="1"/>
  <cols>
    <col min="1" max="1" width="6.453125" customWidth="1"/>
    <col min="2" max="2" width="20.54296875" customWidth="1"/>
    <col min="3" max="3" width="44.81640625" customWidth="1"/>
    <col min="4" max="4" width="18.54296875" customWidth="1"/>
    <col min="5" max="5" width="44" customWidth="1"/>
    <col min="6" max="6" width="37" customWidth="1"/>
    <col min="7" max="7" width="61.453125" customWidth="1"/>
    <col min="8" max="8" width="31.08984375" customWidth="1"/>
    <col min="9" max="26" width="8" customWidth="1"/>
  </cols>
  <sheetData>
    <row r="1" spans="1:9" ht="15" customHeight="1">
      <c r="A1" s="248" t="s">
        <v>0</v>
      </c>
      <c r="B1" s="249"/>
      <c r="C1" s="249"/>
      <c r="D1" s="249"/>
      <c r="E1" s="249"/>
      <c r="F1" s="249"/>
      <c r="G1" s="249"/>
      <c r="H1" s="1"/>
      <c r="I1" s="2"/>
    </row>
    <row r="2" spans="1:9" ht="14.25" customHeight="1">
      <c r="H2" s="2"/>
    </row>
    <row r="3" spans="1:9" ht="15" customHeight="1">
      <c r="A3" s="250" t="s">
        <v>1</v>
      </c>
      <c r="B3" s="249"/>
      <c r="C3" s="249"/>
      <c r="D3" s="249"/>
      <c r="E3" s="249"/>
      <c r="F3" s="249"/>
      <c r="G3" s="249"/>
      <c r="H3" s="249"/>
      <c r="I3" s="249"/>
    </row>
    <row r="4" spans="1:9" ht="15" customHeight="1">
      <c r="A4" s="251"/>
      <c r="B4" s="249"/>
      <c r="C4" s="249"/>
      <c r="D4" s="249"/>
      <c r="E4" s="249"/>
      <c r="F4" s="249"/>
      <c r="G4" s="249"/>
      <c r="H4" s="2"/>
      <c r="I4" s="2"/>
    </row>
    <row r="5" spans="1:9" ht="15" customHeight="1">
      <c r="A5" s="252" t="s">
        <v>2</v>
      </c>
      <c r="B5" s="254" t="s">
        <v>3</v>
      </c>
      <c r="C5" s="252" t="s">
        <v>4</v>
      </c>
      <c r="D5" s="256" t="s">
        <v>5</v>
      </c>
      <c r="E5" s="257"/>
      <c r="F5" s="257"/>
      <c r="G5" s="258"/>
      <c r="H5" s="4" t="s">
        <v>6</v>
      </c>
      <c r="I5" s="2"/>
    </row>
    <row r="6" spans="1:9" ht="15" customHeight="1">
      <c r="A6" s="253"/>
      <c r="B6" s="255"/>
      <c r="C6" s="253"/>
      <c r="D6" s="5" t="s">
        <v>7</v>
      </c>
      <c r="E6" s="5" t="s">
        <v>8</v>
      </c>
      <c r="F6" s="5" t="s">
        <v>9</v>
      </c>
      <c r="G6" s="5" t="s">
        <v>10</v>
      </c>
      <c r="H6" s="4"/>
      <c r="I6" s="2"/>
    </row>
    <row r="7" spans="1:9" ht="15" customHeight="1">
      <c r="A7" s="5" t="s">
        <v>11</v>
      </c>
      <c r="B7" s="5" t="s">
        <v>12</v>
      </c>
      <c r="C7" s="5" t="s">
        <v>13</v>
      </c>
      <c r="D7" s="5" t="s">
        <v>14</v>
      </c>
      <c r="E7" s="5" t="s">
        <v>15</v>
      </c>
      <c r="F7" s="5" t="s">
        <v>16</v>
      </c>
      <c r="G7" s="5" t="s">
        <v>17</v>
      </c>
      <c r="H7" s="5" t="s">
        <v>18</v>
      </c>
      <c r="I7" s="6"/>
    </row>
    <row r="8" spans="1:9" ht="15" customHeight="1">
      <c r="A8" s="7" t="s">
        <v>19</v>
      </c>
      <c r="B8" s="8"/>
      <c r="C8" s="9"/>
      <c r="D8" s="10"/>
      <c r="E8" s="10"/>
      <c r="F8" s="10"/>
      <c r="G8" s="10"/>
      <c r="H8" s="11"/>
      <c r="I8" s="2"/>
    </row>
    <row r="9" spans="1:9" ht="93" customHeight="1">
      <c r="A9" s="12">
        <v>1</v>
      </c>
      <c r="B9" s="13" t="s">
        <v>20</v>
      </c>
      <c r="C9" s="13" t="s">
        <v>21</v>
      </c>
      <c r="D9" s="14" t="s">
        <v>22</v>
      </c>
      <c r="E9" s="14" t="s">
        <v>23</v>
      </c>
      <c r="F9" s="14" t="s">
        <v>24</v>
      </c>
      <c r="G9" s="14" t="s">
        <v>25</v>
      </c>
      <c r="H9" s="15">
        <v>10</v>
      </c>
      <c r="I9" s="2"/>
    </row>
    <row r="10" spans="1:9" ht="99" customHeight="1">
      <c r="A10" s="12">
        <v>2</v>
      </c>
      <c r="B10" s="13" t="s">
        <v>26</v>
      </c>
      <c r="C10" s="13" t="s">
        <v>27</v>
      </c>
      <c r="D10" s="14" t="s">
        <v>28</v>
      </c>
      <c r="E10" s="14" t="s">
        <v>29</v>
      </c>
      <c r="F10" s="14" t="s">
        <v>30</v>
      </c>
      <c r="G10" s="14" t="s">
        <v>31</v>
      </c>
      <c r="H10" s="15">
        <v>10</v>
      </c>
      <c r="I10" s="2"/>
    </row>
    <row r="11" spans="1:9" ht="84" customHeight="1">
      <c r="A11" s="12">
        <v>3</v>
      </c>
      <c r="B11" s="13" t="s">
        <v>32</v>
      </c>
      <c r="C11" s="13" t="s">
        <v>33</v>
      </c>
      <c r="D11" s="14" t="s">
        <v>34</v>
      </c>
      <c r="E11" s="14" t="s">
        <v>35</v>
      </c>
      <c r="F11" s="14" t="s">
        <v>36</v>
      </c>
      <c r="G11" s="14" t="s">
        <v>37</v>
      </c>
      <c r="H11" s="15">
        <v>10</v>
      </c>
      <c r="I11" s="2"/>
    </row>
    <row r="12" spans="1:9" ht="172.5" customHeight="1">
      <c r="A12" s="12">
        <v>4</v>
      </c>
      <c r="B12" s="13" t="s">
        <v>38</v>
      </c>
      <c r="C12" s="13" t="s">
        <v>39</v>
      </c>
      <c r="D12" s="14" t="s">
        <v>40</v>
      </c>
      <c r="E12" s="14" t="s">
        <v>41</v>
      </c>
      <c r="F12" s="14" t="s">
        <v>42</v>
      </c>
      <c r="G12" s="14" t="s">
        <v>43</v>
      </c>
      <c r="H12" s="15">
        <v>10</v>
      </c>
      <c r="I12" s="2"/>
    </row>
    <row r="13" spans="1:9" ht="94.5" customHeight="1">
      <c r="A13" s="12">
        <v>5</v>
      </c>
      <c r="B13" s="13" t="s">
        <v>44</v>
      </c>
      <c r="C13" s="13" t="s">
        <v>45</v>
      </c>
      <c r="D13" s="14" t="s">
        <v>40</v>
      </c>
      <c r="E13" s="14" t="s">
        <v>41</v>
      </c>
      <c r="F13" s="14" t="s">
        <v>46</v>
      </c>
      <c r="G13" s="14" t="s">
        <v>47</v>
      </c>
      <c r="H13" s="15">
        <v>10</v>
      </c>
      <c r="I13" s="2"/>
    </row>
    <row r="14" spans="1:9" ht="210" customHeight="1">
      <c r="A14" s="12">
        <v>6</v>
      </c>
      <c r="B14" s="13" t="s">
        <v>48</v>
      </c>
      <c r="C14" s="16" t="s">
        <v>49</v>
      </c>
      <c r="D14" s="14" t="s">
        <v>50</v>
      </c>
      <c r="E14" s="14" t="s">
        <v>51</v>
      </c>
      <c r="F14" s="14" t="s">
        <v>52</v>
      </c>
      <c r="G14" s="14" t="s">
        <v>53</v>
      </c>
      <c r="H14" s="15">
        <v>10</v>
      </c>
      <c r="I14" s="2"/>
    </row>
    <row r="15" spans="1:9" ht="124.5" customHeight="1">
      <c r="A15" s="12">
        <v>7</v>
      </c>
      <c r="B15" s="13" t="s">
        <v>54</v>
      </c>
      <c r="C15" s="16" t="s">
        <v>55</v>
      </c>
      <c r="D15" s="14" t="s">
        <v>56</v>
      </c>
      <c r="E15" s="14" t="s">
        <v>57</v>
      </c>
      <c r="F15" s="14" t="s">
        <v>58</v>
      </c>
      <c r="G15" s="14" t="s">
        <v>59</v>
      </c>
      <c r="H15" s="15">
        <v>10</v>
      </c>
      <c r="I15" s="2"/>
    </row>
    <row r="16" spans="1:9" ht="98.25" customHeight="1">
      <c r="A16" s="12">
        <v>8</v>
      </c>
      <c r="B16" s="16" t="s">
        <v>60</v>
      </c>
      <c r="C16" s="16" t="s">
        <v>61</v>
      </c>
      <c r="D16" s="17" t="s">
        <v>62</v>
      </c>
      <c r="E16" s="17" t="s">
        <v>63</v>
      </c>
      <c r="F16" s="17" t="s">
        <v>64</v>
      </c>
      <c r="G16" s="17" t="s">
        <v>65</v>
      </c>
      <c r="H16" s="15">
        <v>10</v>
      </c>
      <c r="I16" s="2"/>
    </row>
    <row r="17" spans="1:8" ht="110.25" customHeight="1">
      <c r="A17" s="12">
        <v>9</v>
      </c>
      <c r="B17" s="13" t="s">
        <v>66</v>
      </c>
      <c r="C17" s="13" t="s">
        <v>67</v>
      </c>
      <c r="D17" s="14" t="s">
        <v>68</v>
      </c>
      <c r="E17" s="14" t="s">
        <v>69</v>
      </c>
      <c r="F17" s="14" t="s">
        <v>70</v>
      </c>
      <c r="G17" s="14" t="s">
        <v>71</v>
      </c>
      <c r="H17" s="15">
        <v>10</v>
      </c>
    </row>
    <row r="18" spans="1:8" ht="96" customHeight="1">
      <c r="A18" s="12">
        <v>10</v>
      </c>
      <c r="B18" s="13" t="s">
        <v>72</v>
      </c>
      <c r="C18" s="13" t="s">
        <v>73</v>
      </c>
      <c r="D18" s="14" t="s">
        <v>74</v>
      </c>
      <c r="E18" s="14" t="s">
        <v>75</v>
      </c>
      <c r="F18" s="14" t="s">
        <v>76</v>
      </c>
      <c r="G18" s="14" t="s">
        <v>77</v>
      </c>
      <c r="H18" s="15">
        <v>10</v>
      </c>
    </row>
    <row r="19" spans="1:8" ht="95.25" customHeight="1">
      <c r="A19" s="12">
        <v>11</v>
      </c>
      <c r="B19" s="13" t="s">
        <v>78</v>
      </c>
      <c r="C19" s="13" t="s">
        <v>79</v>
      </c>
      <c r="D19" s="14" t="s">
        <v>80</v>
      </c>
      <c r="E19" s="14" t="s">
        <v>81</v>
      </c>
      <c r="F19" s="14" t="s">
        <v>82</v>
      </c>
      <c r="G19" s="14" t="s">
        <v>83</v>
      </c>
      <c r="H19" s="15">
        <v>10</v>
      </c>
    </row>
    <row r="20" spans="1:8" ht="113.25" customHeight="1">
      <c r="A20" s="12">
        <v>12</v>
      </c>
      <c r="B20" s="13" t="s">
        <v>84</v>
      </c>
      <c r="C20" s="13" t="s">
        <v>85</v>
      </c>
      <c r="D20" s="14" t="s">
        <v>86</v>
      </c>
      <c r="E20" s="14" t="s">
        <v>87</v>
      </c>
      <c r="F20" s="14" t="s">
        <v>88</v>
      </c>
      <c r="G20" s="14" t="s">
        <v>89</v>
      </c>
      <c r="H20" s="15">
        <v>10</v>
      </c>
    </row>
    <row r="21" spans="1:8" ht="65.25" customHeight="1">
      <c r="A21" s="12">
        <v>13</v>
      </c>
      <c r="B21" s="14" t="s">
        <v>90</v>
      </c>
      <c r="C21" s="14" t="s">
        <v>91</v>
      </c>
      <c r="D21" s="14" t="s">
        <v>92</v>
      </c>
      <c r="E21" s="14" t="s">
        <v>93</v>
      </c>
      <c r="F21" s="14" t="s">
        <v>94</v>
      </c>
      <c r="G21" s="14" t="s">
        <v>95</v>
      </c>
      <c r="H21" s="15">
        <v>10</v>
      </c>
    </row>
    <row r="22" spans="1:8" ht="80.25" customHeight="1">
      <c r="A22" s="12">
        <v>14</v>
      </c>
      <c r="B22" s="13" t="s">
        <v>96</v>
      </c>
      <c r="C22" s="13" t="s">
        <v>97</v>
      </c>
      <c r="D22" s="14" t="s">
        <v>98</v>
      </c>
      <c r="E22" s="14" t="s">
        <v>99</v>
      </c>
      <c r="F22" s="14" t="s">
        <v>100</v>
      </c>
      <c r="G22" s="14" t="s">
        <v>101</v>
      </c>
      <c r="H22" s="15">
        <v>10</v>
      </c>
    </row>
    <row r="23" spans="1:8" ht="140.25" customHeight="1">
      <c r="A23" s="18">
        <v>15</v>
      </c>
      <c r="B23" s="13" t="s">
        <v>102</v>
      </c>
      <c r="C23" s="16" t="s">
        <v>103</v>
      </c>
      <c r="D23" s="14" t="s">
        <v>104</v>
      </c>
      <c r="E23" s="14" t="s">
        <v>105</v>
      </c>
      <c r="F23" s="14" t="s">
        <v>106</v>
      </c>
      <c r="G23" s="14" t="s">
        <v>107</v>
      </c>
      <c r="H23" s="15">
        <v>10</v>
      </c>
    </row>
    <row r="24" spans="1:8" ht="102" customHeight="1">
      <c r="A24" s="12">
        <v>16</v>
      </c>
      <c r="B24" s="13" t="s">
        <v>108</v>
      </c>
      <c r="C24" s="16" t="s">
        <v>109</v>
      </c>
      <c r="D24" s="14" t="s">
        <v>110</v>
      </c>
      <c r="E24" s="14" t="s">
        <v>111</v>
      </c>
      <c r="F24" s="14" t="s">
        <v>112</v>
      </c>
      <c r="G24" s="17" t="s">
        <v>113</v>
      </c>
      <c r="H24" s="15">
        <v>10</v>
      </c>
    </row>
    <row r="25" spans="1:8" ht="27" customHeight="1">
      <c r="B25" s="260" t="s">
        <v>114</v>
      </c>
      <c r="C25" s="257"/>
      <c r="D25" s="19"/>
      <c r="E25" s="14"/>
      <c r="F25" s="14"/>
      <c r="G25" s="17"/>
      <c r="H25" s="15">
        <f>H9+H10+H11+H12+H13+H14+H15+H16+H17+H18+H19+H20+H21+H22+H23+H24</f>
        <v>160</v>
      </c>
    </row>
    <row r="26" spans="1:8" ht="19.5" customHeight="1">
      <c r="A26" s="261" t="s">
        <v>115</v>
      </c>
      <c r="B26" s="257"/>
      <c r="C26" s="258"/>
      <c r="D26" s="14"/>
      <c r="E26" s="14"/>
      <c r="F26" s="14"/>
      <c r="G26" s="14"/>
      <c r="H26" s="15"/>
    </row>
    <row r="27" spans="1:8" ht="141" customHeight="1">
      <c r="A27" s="12">
        <v>1</v>
      </c>
      <c r="B27" s="14" t="s">
        <v>116</v>
      </c>
      <c r="C27" s="14" t="s">
        <v>117</v>
      </c>
      <c r="D27" s="14" t="s">
        <v>118</v>
      </c>
      <c r="E27" s="14" t="s">
        <v>119</v>
      </c>
      <c r="F27" s="14" t="s">
        <v>120</v>
      </c>
      <c r="G27" s="14" t="s">
        <v>121</v>
      </c>
      <c r="H27" s="15">
        <v>10</v>
      </c>
    </row>
    <row r="28" spans="1:8" ht="99" customHeight="1">
      <c r="A28" s="12">
        <v>2</v>
      </c>
      <c r="B28" s="13" t="s">
        <v>122</v>
      </c>
      <c r="C28" s="13" t="s">
        <v>123</v>
      </c>
      <c r="D28" s="14" t="s">
        <v>124</v>
      </c>
      <c r="E28" s="14" t="s">
        <v>125</v>
      </c>
      <c r="F28" s="14" t="s">
        <v>126</v>
      </c>
      <c r="G28" s="14" t="s">
        <v>127</v>
      </c>
      <c r="H28" s="15">
        <v>10</v>
      </c>
    </row>
    <row r="29" spans="1:8" ht="85.5" customHeight="1">
      <c r="A29" s="12">
        <v>3</v>
      </c>
      <c r="B29" s="13" t="s">
        <v>128</v>
      </c>
      <c r="C29" s="13" t="s">
        <v>129</v>
      </c>
      <c r="D29" s="14" t="s">
        <v>130</v>
      </c>
      <c r="E29" s="14">
        <v>23</v>
      </c>
      <c r="F29" s="14" t="s">
        <v>131</v>
      </c>
      <c r="G29" s="14" t="s">
        <v>132</v>
      </c>
      <c r="H29" s="15">
        <v>10</v>
      </c>
    </row>
    <row r="30" spans="1:8" ht="60" customHeight="1">
      <c r="A30" s="12">
        <v>4</v>
      </c>
      <c r="B30" s="13" t="s">
        <v>133</v>
      </c>
      <c r="C30" s="13" t="s">
        <v>134</v>
      </c>
      <c r="D30" s="14" t="s">
        <v>135</v>
      </c>
      <c r="E30" s="14" t="s">
        <v>136</v>
      </c>
      <c r="F30" s="14" t="s">
        <v>137</v>
      </c>
      <c r="G30" s="14" t="s">
        <v>138</v>
      </c>
      <c r="H30" s="15">
        <v>10</v>
      </c>
    </row>
    <row r="31" spans="1:8" ht="83.25" customHeight="1">
      <c r="A31" s="12">
        <v>5</v>
      </c>
      <c r="B31" s="13" t="s">
        <v>139</v>
      </c>
      <c r="C31" s="13" t="s">
        <v>140</v>
      </c>
      <c r="D31" s="14" t="s">
        <v>141</v>
      </c>
      <c r="E31" s="14" t="s">
        <v>142</v>
      </c>
      <c r="F31" s="14" t="s">
        <v>131</v>
      </c>
      <c r="G31" s="14" t="s">
        <v>132</v>
      </c>
      <c r="H31" s="15">
        <v>10</v>
      </c>
    </row>
    <row r="32" spans="1:8" ht="19.5" customHeight="1">
      <c r="B32" s="20" t="s">
        <v>143</v>
      </c>
      <c r="C32" s="21"/>
      <c r="D32" s="19"/>
      <c r="E32" s="14"/>
      <c r="F32" s="14"/>
      <c r="G32" s="14"/>
      <c r="H32" s="15">
        <f>H27+H28+H29+H30+H31</f>
        <v>50</v>
      </c>
    </row>
    <row r="33" spans="1:8" ht="15" customHeight="1">
      <c r="A33" s="261" t="s">
        <v>144</v>
      </c>
      <c r="B33" s="257"/>
      <c r="C33" s="258"/>
      <c r="D33" s="14"/>
      <c r="E33" s="14"/>
      <c r="F33" s="14"/>
      <c r="G33" s="14"/>
      <c r="H33" s="15"/>
    </row>
    <row r="34" spans="1:8" ht="60" customHeight="1">
      <c r="A34" s="22">
        <v>1</v>
      </c>
      <c r="B34" s="13" t="s">
        <v>145</v>
      </c>
      <c r="C34" s="13" t="s">
        <v>146</v>
      </c>
      <c r="D34" s="14" t="s">
        <v>92</v>
      </c>
      <c r="E34" s="14" t="s">
        <v>147</v>
      </c>
      <c r="F34" s="14" t="s">
        <v>148</v>
      </c>
      <c r="G34" s="14" t="s">
        <v>149</v>
      </c>
      <c r="H34" s="15">
        <v>10</v>
      </c>
    </row>
    <row r="35" spans="1:8" ht="72" customHeight="1">
      <c r="A35" s="12">
        <v>2</v>
      </c>
      <c r="B35" s="13" t="s">
        <v>150</v>
      </c>
      <c r="C35" s="13" t="s">
        <v>151</v>
      </c>
      <c r="D35" s="14" t="s">
        <v>92</v>
      </c>
      <c r="E35" s="14" t="s">
        <v>152</v>
      </c>
      <c r="F35" s="14" t="s">
        <v>153</v>
      </c>
      <c r="G35" s="14" t="s">
        <v>154</v>
      </c>
      <c r="H35" s="15">
        <v>10</v>
      </c>
    </row>
    <row r="36" spans="1:8" ht="24" customHeight="1">
      <c r="B36" s="20" t="s">
        <v>155</v>
      </c>
      <c r="C36" s="21"/>
      <c r="D36" s="19"/>
      <c r="E36" s="14"/>
      <c r="F36" s="14"/>
      <c r="G36" s="14"/>
      <c r="H36" s="15">
        <f>H34+H35</f>
        <v>20</v>
      </c>
    </row>
    <row r="37" spans="1:8" ht="15" customHeight="1">
      <c r="A37" s="261" t="s">
        <v>156</v>
      </c>
      <c r="B37" s="257"/>
      <c r="C37" s="258"/>
      <c r="D37" s="14"/>
      <c r="E37" s="14"/>
      <c r="F37" s="14"/>
      <c r="G37" s="14"/>
      <c r="H37" s="15"/>
    </row>
    <row r="38" spans="1:8" ht="48.75" customHeight="1">
      <c r="A38" s="12">
        <v>1</v>
      </c>
      <c r="B38" s="14" t="s">
        <v>157</v>
      </c>
      <c r="C38" s="14" t="s">
        <v>158</v>
      </c>
      <c r="D38" s="14" t="s">
        <v>159</v>
      </c>
      <c r="E38" s="14" t="s">
        <v>160</v>
      </c>
      <c r="F38" s="14" t="s">
        <v>161</v>
      </c>
      <c r="G38" s="14" t="s">
        <v>162</v>
      </c>
      <c r="H38" s="15">
        <v>10</v>
      </c>
    </row>
    <row r="39" spans="1:8" ht="91.5" customHeight="1">
      <c r="A39" s="18">
        <v>2</v>
      </c>
      <c r="B39" s="13" t="s">
        <v>163</v>
      </c>
      <c r="C39" s="13" t="s">
        <v>164</v>
      </c>
      <c r="D39" s="14" t="s">
        <v>165</v>
      </c>
      <c r="E39" s="14" t="s">
        <v>166</v>
      </c>
      <c r="F39" s="14" t="s">
        <v>167</v>
      </c>
      <c r="G39" s="14" t="s">
        <v>168</v>
      </c>
      <c r="H39" s="15">
        <v>10</v>
      </c>
    </row>
    <row r="40" spans="1:8" ht="110.25" customHeight="1">
      <c r="A40" s="12">
        <v>3</v>
      </c>
      <c r="B40" s="13" t="s">
        <v>169</v>
      </c>
      <c r="C40" s="13" t="s">
        <v>170</v>
      </c>
      <c r="D40" s="14" t="s">
        <v>92</v>
      </c>
      <c r="E40" s="14" t="s">
        <v>171</v>
      </c>
      <c r="F40" s="14" t="s">
        <v>172</v>
      </c>
      <c r="G40" s="14" t="s">
        <v>173</v>
      </c>
      <c r="H40" s="15">
        <v>10</v>
      </c>
    </row>
    <row r="41" spans="1:8" ht="24" customHeight="1">
      <c r="B41" s="261" t="s">
        <v>174</v>
      </c>
      <c r="C41" s="257"/>
      <c r="D41" s="257"/>
      <c r="E41" s="23"/>
      <c r="F41" s="23"/>
      <c r="G41" s="23"/>
      <c r="H41" s="15">
        <f>H38+H39+H40</f>
        <v>30</v>
      </c>
    </row>
    <row r="42" spans="1:8" ht="15" customHeight="1">
      <c r="A42" s="262" t="s">
        <v>175</v>
      </c>
      <c r="B42" s="257"/>
      <c r="C42" s="257"/>
      <c r="D42" s="257"/>
      <c r="E42" s="257"/>
      <c r="F42" s="257"/>
      <c r="G42" s="257"/>
      <c r="H42" s="15"/>
    </row>
    <row r="43" spans="1:8" ht="171" customHeight="1">
      <c r="A43" s="15" t="s">
        <v>176</v>
      </c>
      <c r="B43" s="16" t="s">
        <v>177</v>
      </c>
      <c r="C43" s="16" t="s">
        <v>178</v>
      </c>
      <c r="D43" s="17" t="s">
        <v>179</v>
      </c>
      <c r="E43" s="17" t="s">
        <v>180</v>
      </c>
      <c r="F43" s="17" t="s">
        <v>181</v>
      </c>
      <c r="G43" s="17" t="s">
        <v>182</v>
      </c>
      <c r="H43" s="15">
        <v>10</v>
      </c>
    </row>
    <row r="44" spans="1:8" ht="124.5" customHeight="1">
      <c r="A44" s="15" t="s">
        <v>183</v>
      </c>
      <c r="B44" s="16" t="s">
        <v>184</v>
      </c>
      <c r="C44" s="16" t="s">
        <v>185</v>
      </c>
      <c r="D44" s="17" t="s">
        <v>186</v>
      </c>
      <c r="E44" s="17" t="s">
        <v>187</v>
      </c>
      <c r="F44" s="17" t="s">
        <v>188</v>
      </c>
      <c r="G44" s="17" t="s">
        <v>189</v>
      </c>
      <c r="H44" s="15">
        <v>10</v>
      </c>
    </row>
    <row r="45" spans="1:8" ht="226.5" customHeight="1">
      <c r="A45" s="15" t="s">
        <v>190</v>
      </c>
      <c r="B45" s="16" t="s">
        <v>191</v>
      </c>
      <c r="C45" s="16" t="s">
        <v>192</v>
      </c>
      <c r="D45" s="17" t="s">
        <v>193</v>
      </c>
      <c r="E45" s="17" t="s">
        <v>194</v>
      </c>
      <c r="F45" s="17" t="s">
        <v>195</v>
      </c>
      <c r="G45" s="17" t="s">
        <v>196</v>
      </c>
      <c r="H45" s="15">
        <v>10</v>
      </c>
    </row>
    <row r="46" spans="1:8" ht="24.75" customHeight="1">
      <c r="A46" s="24"/>
      <c r="B46" s="259" t="s">
        <v>197</v>
      </c>
      <c r="C46" s="257"/>
      <c r="D46" s="258"/>
      <c r="E46" s="17"/>
      <c r="F46" s="17"/>
      <c r="G46" s="17"/>
      <c r="H46" s="17">
        <f>H43+H44+H45</f>
        <v>30</v>
      </c>
    </row>
    <row r="47" spans="1:8" ht="30" customHeight="1">
      <c r="A47" s="25"/>
      <c r="B47" s="259" t="s">
        <v>198</v>
      </c>
      <c r="C47" s="257"/>
      <c r="D47" s="258"/>
      <c r="E47" s="26"/>
      <c r="F47" s="27"/>
      <c r="G47" s="27"/>
      <c r="H47" s="27">
        <f>H25+H32+H36+H41+H46</f>
        <v>290</v>
      </c>
    </row>
    <row r="48" spans="1:8" ht="36" customHeight="1">
      <c r="A48" s="25"/>
      <c r="B48" s="259" t="s">
        <v>199</v>
      </c>
      <c r="C48" s="257"/>
      <c r="D48" s="258"/>
      <c r="E48" s="26"/>
      <c r="F48" s="27"/>
      <c r="G48" s="27"/>
      <c r="H48" s="27">
        <f>H47/5</f>
        <v>58</v>
      </c>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6">
    <mergeCell ref="B47:D47"/>
    <mergeCell ref="B48:D48"/>
    <mergeCell ref="B25:C25"/>
    <mergeCell ref="A26:C26"/>
    <mergeCell ref="A33:C33"/>
    <mergeCell ref="A37:C37"/>
    <mergeCell ref="B41:D41"/>
    <mergeCell ref="A42:G42"/>
    <mergeCell ref="B46:D46"/>
    <mergeCell ref="A1:G1"/>
    <mergeCell ref="A3:I3"/>
    <mergeCell ref="A4:G4"/>
    <mergeCell ref="A5:A6"/>
    <mergeCell ref="B5:B6"/>
    <mergeCell ref="C5:C6"/>
    <mergeCell ref="D5:G5"/>
  </mergeCells>
  <pageMargins left="0.70866141732283472" right="0.39370078740157483" top="0.39370078740157483" bottom="0.39370078740157483" header="0" footer="0"/>
  <pageSetup paperSize="9" scale="52" orientation="landscape" r:id="rId1"/>
  <rowBreaks count="2" manualBreakCount="2">
    <brk id="25" max="7" man="1"/>
    <brk id="41" max="7" man="1"/>
  </rowBreaks>
  <colBreaks count="1" manualBreakCount="1">
    <brk id="8"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1"/>
  <sheetViews>
    <sheetView view="pageBreakPreview" topLeftCell="A70" zoomScale="60" zoomScaleNormal="55" workbookViewId="0">
      <selection activeCell="M80" sqref="M80"/>
    </sheetView>
  </sheetViews>
  <sheetFormatPr defaultColWidth="14.453125" defaultRowHeight="15" customHeight="1"/>
  <cols>
    <col min="1" max="1" width="10.453125" customWidth="1"/>
    <col min="2" max="2" width="8" customWidth="1"/>
    <col min="3" max="3" width="34.453125" customWidth="1"/>
    <col min="4" max="4" width="15" customWidth="1"/>
    <col min="5" max="5" width="19.453125" customWidth="1"/>
    <col min="6" max="6" width="13.54296875" customWidth="1"/>
    <col min="7" max="7" width="14.453125" customWidth="1"/>
    <col min="8" max="8" width="21.453125" customWidth="1"/>
    <col min="9" max="9" width="14.54296875" customWidth="1"/>
    <col min="10" max="10" width="20.54296875" customWidth="1"/>
    <col min="11" max="11" width="14.453125" customWidth="1"/>
    <col min="12" max="12" width="13.81640625" customWidth="1"/>
    <col min="13" max="13" width="18.54296875" customWidth="1"/>
    <col min="14" max="14" width="23.54296875" customWidth="1"/>
    <col min="15" max="15" width="17.54296875" customWidth="1"/>
    <col min="16" max="16" width="8" customWidth="1"/>
    <col min="17" max="17" width="25.453125" customWidth="1"/>
    <col min="18" max="26" width="8" customWidth="1"/>
  </cols>
  <sheetData>
    <row r="1" spans="1:17" ht="15" customHeight="1">
      <c r="A1" s="266" t="s">
        <v>200</v>
      </c>
      <c r="B1" s="249"/>
      <c r="C1" s="249"/>
      <c r="D1" s="249"/>
      <c r="E1" s="249"/>
      <c r="F1" s="2"/>
    </row>
    <row r="2" spans="1:17" ht="15" customHeight="1">
      <c r="A2" s="2"/>
      <c r="B2" s="2"/>
      <c r="C2" s="2"/>
      <c r="D2" s="267"/>
      <c r="E2" s="249"/>
      <c r="F2" s="2"/>
    </row>
    <row r="3" spans="1:17" ht="15" customHeight="1">
      <c r="A3" s="268" t="s">
        <v>201</v>
      </c>
      <c r="B3" s="249"/>
      <c r="C3" s="249"/>
      <c r="D3" s="249"/>
      <c r="E3" s="249"/>
      <c r="F3" s="249"/>
      <c r="G3" s="249"/>
      <c r="H3" s="249"/>
      <c r="I3" s="249"/>
      <c r="J3" s="249"/>
      <c r="K3" s="249"/>
      <c r="L3" s="249"/>
      <c r="M3" s="249"/>
      <c r="N3" s="249"/>
      <c r="O3" s="249"/>
      <c r="Q3" s="29"/>
    </row>
    <row r="4" spans="1:17" ht="15" customHeight="1">
      <c r="A4" s="2"/>
      <c r="B4" s="2"/>
      <c r="C4" s="2"/>
      <c r="D4" s="2"/>
      <c r="E4" s="30"/>
      <c r="F4" s="31"/>
      <c r="Q4" s="2"/>
    </row>
    <row r="5" spans="1:17" ht="24" customHeight="1">
      <c r="A5" s="269" t="s">
        <v>2</v>
      </c>
      <c r="B5" s="270" t="s">
        <v>202</v>
      </c>
      <c r="C5" s="271"/>
      <c r="D5" s="263" t="s">
        <v>203</v>
      </c>
      <c r="E5" s="263" t="s">
        <v>204</v>
      </c>
      <c r="F5" s="263" t="s">
        <v>205</v>
      </c>
      <c r="G5" s="263" t="s">
        <v>206</v>
      </c>
      <c r="H5" s="263" t="s">
        <v>207</v>
      </c>
      <c r="I5" s="263" t="s">
        <v>208</v>
      </c>
      <c r="J5" s="264" t="s">
        <v>209</v>
      </c>
      <c r="K5" s="257"/>
      <c r="L5" s="258"/>
      <c r="M5" s="263" t="s">
        <v>210</v>
      </c>
      <c r="N5" s="263" t="s">
        <v>211</v>
      </c>
      <c r="O5" s="265" t="s">
        <v>212</v>
      </c>
      <c r="Q5" s="263" t="s">
        <v>213</v>
      </c>
    </row>
    <row r="6" spans="1:17" ht="15" customHeight="1">
      <c r="A6" s="253"/>
      <c r="B6" s="272"/>
      <c r="C6" s="255"/>
      <c r="D6" s="253"/>
      <c r="E6" s="253"/>
      <c r="F6" s="253"/>
      <c r="G6" s="253"/>
      <c r="H6" s="253"/>
      <c r="I6" s="253"/>
      <c r="J6" s="32" t="s">
        <v>214</v>
      </c>
      <c r="K6" s="32" t="s">
        <v>215</v>
      </c>
      <c r="L6" s="32" t="s">
        <v>216</v>
      </c>
      <c r="M6" s="253"/>
      <c r="N6" s="253"/>
      <c r="O6" s="255"/>
      <c r="Q6" s="253"/>
    </row>
    <row r="7" spans="1:17" ht="15" customHeight="1">
      <c r="A7" s="32" t="s">
        <v>11</v>
      </c>
      <c r="B7" s="264" t="s">
        <v>12</v>
      </c>
      <c r="C7" s="258"/>
      <c r="D7" s="32" t="s">
        <v>13</v>
      </c>
      <c r="E7" s="32" t="s">
        <v>14</v>
      </c>
      <c r="F7" s="32" t="s">
        <v>15</v>
      </c>
      <c r="G7" s="32" t="s">
        <v>16</v>
      </c>
      <c r="H7" s="32" t="s">
        <v>17</v>
      </c>
      <c r="I7" s="32" t="s">
        <v>18</v>
      </c>
      <c r="J7" s="32" t="s">
        <v>217</v>
      </c>
      <c r="K7" s="32" t="s">
        <v>218</v>
      </c>
      <c r="L7" s="32" t="s">
        <v>219</v>
      </c>
      <c r="M7" s="32" t="s">
        <v>220</v>
      </c>
      <c r="N7" s="32" t="s">
        <v>221</v>
      </c>
      <c r="O7" s="33" t="s">
        <v>222</v>
      </c>
      <c r="Q7" s="32" t="s">
        <v>13</v>
      </c>
    </row>
    <row r="8" spans="1:17" ht="15" customHeight="1">
      <c r="A8" s="34" t="s">
        <v>223</v>
      </c>
      <c r="B8" s="35"/>
      <c r="C8" s="34"/>
      <c r="D8" s="11"/>
      <c r="E8" s="36"/>
      <c r="F8" s="37"/>
      <c r="G8" s="37"/>
      <c r="H8" s="37"/>
      <c r="I8" s="37"/>
      <c r="J8" s="37"/>
      <c r="K8" s="37"/>
      <c r="L8" s="38">
        <f>AVERAGE(L9,L32,L52,L84,L100)</f>
        <v>66.797619061526262</v>
      </c>
      <c r="M8" s="37"/>
      <c r="N8" s="37"/>
      <c r="O8" s="37"/>
      <c r="Q8" s="11"/>
    </row>
    <row r="9" spans="1:17" ht="15" customHeight="1">
      <c r="A9" s="34" t="s">
        <v>224</v>
      </c>
      <c r="B9" s="35"/>
      <c r="C9" s="34"/>
      <c r="D9" s="11"/>
      <c r="E9" s="4"/>
      <c r="F9" s="39"/>
      <c r="G9" s="37"/>
      <c r="H9" s="37"/>
      <c r="I9" s="37"/>
      <c r="J9" s="37"/>
      <c r="K9" s="37"/>
      <c r="L9" s="40">
        <f>AVERAGE(K10,K14,K18,K22,K25,K29)</f>
        <v>67.223010005222093</v>
      </c>
      <c r="M9" s="37"/>
      <c r="N9" s="37"/>
      <c r="O9" s="37"/>
      <c r="Q9" s="41"/>
    </row>
    <row r="10" spans="1:17" ht="17.25" customHeight="1">
      <c r="A10" s="34" t="s">
        <v>225</v>
      </c>
      <c r="B10" s="34"/>
      <c r="C10" s="34"/>
      <c r="D10" s="11"/>
      <c r="E10" s="42"/>
      <c r="F10" s="43"/>
      <c r="G10" s="43"/>
      <c r="H10" s="43"/>
      <c r="I10" s="44"/>
      <c r="J10" s="44"/>
      <c r="K10" s="45">
        <f>AVERAGE(J11:J13)</f>
        <v>57.060497465286524</v>
      </c>
      <c r="L10" s="37"/>
      <c r="M10" s="37"/>
      <c r="N10" s="37"/>
      <c r="O10" s="37"/>
      <c r="Q10" s="11"/>
    </row>
    <row r="11" spans="1:17" ht="26.25" customHeight="1">
      <c r="A11" s="15" t="s">
        <v>176</v>
      </c>
      <c r="B11" s="273" t="s">
        <v>226</v>
      </c>
      <c r="C11" s="258"/>
      <c r="D11" s="47">
        <v>0.2</v>
      </c>
      <c r="E11" s="42" t="s">
        <v>227</v>
      </c>
      <c r="F11" s="48">
        <v>17540</v>
      </c>
      <c r="G11" s="43">
        <f t="shared" ref="G11:G13" si="0">D11*F11</f>
        <v>3508</v>
      </c>
      <c r="H11" s="43">
        <v>1759</v>
      </c>
      <c r="I11" s="44">
        <f>H11/F11*100</f>
        <v>10.028506271379703</v>
      </c>
      <c r="J11" s="44">
        <f t="shared" ref="J11:J13" si="1">IF(H11/G11*100&gt;=100,100,IF(H11/G11*100&lt;100,H11/G11*100))</f>
        <v>50.142531356898523</v>
      </c>
      <c r="K11" s="49"/>
      <c r="L11" s="37"/>
      <c r="M11" s="37"/>
      <c r="N11" s="37"/>
      <c r="O11" s="37"/>
      <c r="Q11" s="16" t="s">
        <v>228</v>
      </c>
    </row>
    <row r="12" spans="1:17" ht="34.5" customHeight="1">
      <c r="A12" s="15" t="s">
        <v>229</v>
      </c>
      <c r="B12" s="273" t="s">
        <v>230</v>
      </c>
      <c r="C12" s="258"/>
      <c r="D12" s="47">
        <v>0.5</v>
      </c>
      <c r="E12" s="42" t="s">
        <v>231</v>
      </c>
      <c r="F12" s="48">
        <v>55</v>
      </c>
      <c r="G12" s="43">
        <f t="shared" si="0"/>
        <v>27.5</v>
      </c>
      <c r="H12" s="43">
        <v>19</v>
      </c>
      <c r="I12" s="44">
        <f t="shared" ref="I12:I13" si="2">H12/F12*100</f>
        <v>34.545454545454547</v>
      </c>
      <c r="J12" s="44">
        <f t="shared" si="1"/>
        <v>69.090909090909093</v>
      </c>
      <c r="K12" s="50"/>
      <c r="L12" s="37"/>
      <c r="M12" s="37"/>
      <c r="N12" s="37"/>
      <c r="O12" s="37"/>
      <c r="Q12" s="16" t="s">
        <v>232</v>
      </c>
    </row>
    <row r="13" spans="1:17" ht="24.75" customHeight="1">
      <c r="A13" s="15" t="s">
        <v>233</v>
      </c>
      <c r="B13" s="273" t="s">
        <v>234</v>
      </c>
      <c r="C13" s="258"/>
      <c r="D13" s="47">
        <v>0.7</v>
      </c>
      <c r="E13" s="42" t="s">
        <v>235</v>
      </c>
      <c r="F13" s="48">
        <v>11</v>
      </c>
      <c r="G13" s="43">
        <f t="shared" si="0"/>
        <v>7.6999999999999993</v>
      </c>
      <c r="H13" s="43">
        <v>4</v>
      </c>
      <c r="I13" s="44">
        <f t="shared" si="2"/>
        <v>36.363636363636367</v>
      </c>
      <c r="J13" s="44">
        <f t="shared" si="1"/>
        <v>51.948051948051955</v>
      </c>
      <c r="K13" s="50"/>
      <c r="L13" s="37"/>
      <c r="M13" s="37"/>
      <c r="N13" s="37"/>
      <c r="O13" s="37"/>
      <c r="Q13" s="16" t="s">
        <v>236</v>
      </c>
    </row>
    <row r="14" spans="1:17" ht="17.25" customHeight="1">
      <c r="A14" s="274" t="s">
        <v>237</v>
      </c>
      <c r="B14" s="257"/>
      <c r="C14" s="258"/>
      <c r="D14" s="15"/>
      <c r="E14" s="42"/>
      <c r="F14" s="43"/>
      <c r="G14" s="43"/>
      <c r="H14" s="43"/>
      <c r="I14" s="44"/>
      <c r="J14" s="44"/>
      <c r="K14" s="45">
        <f>AVERAGE(J15:J17)</f>
        <v>54.307865596349068</v>
      </c>
      <c r="L14" s="37"/>
      <c r="M14" s="37"/>
      <c r="N14" s="37"/>
      <c r="O14" s="37"/>
      <c r="Q14" s="51"/>
    </row>
    <row r="15" spans="1:17" ht="90">
      <c r="A15" s="15" t="s">
        <v>176</v>
      </c>
      <c r="B15" s="273" t="s">
        <v>238</v>
      </c>
      <c r="C15" s="258"/>
      <c r="D15" s="47">
        <v>0.55000000000000004</v>
      </c>
      <c r="E15" s="42" t="s">
        <v>227</v>
      </c>
      <c r="F15" s="48">
        <f t="shared" ref="F15:F17" si="3">G11</f>
        <v>3508</v>
      </c>
      <c r="G15" s="43">
        <f t="shared" ref="G15:G17" si="4">D15*F15</f>
        <v>1929.4</v>
      </c>
      <c r="H15" s="43">
        <v>719</v>
      </c>
      <c r="I15" s="44">
        <f t="shared" ref="I15:I17" si="5">H15/F15*100</f>
        <v>20.496009122006843</v>
      </c>
      <c r="J15" s="44">
        <f t="shared" ref="J15:J17" si="6">IF(H15/G15*100&gt;=100,100,IF(H15/G15*100&lt;100,H15/G15*100))</f>
        <v>37.265471130921526</v>
      </c>
      <c r="K15" s="49"/>
      <c r="L15" s="37"/>
      <c r="M15" s="37"/>
      <c r="N15" s="242" t="s">
        <v>939</v>
      </c>
      <c r="O15" s="242" t="s">
        <v>940</v>
      </c>
      <c r="Q15" s="17" t="s">
        <v>239</v>
      </c>
    </row>
    <row r="16" spans="1:17" ht="33.75" customHeight="1">
      <c r="A16" s="15" t="s">
        <v>229</v>
      </c>
      <c r="B16" s="273" t="s">
        <v>240</v>
      </c>
      <c r="C16" s="258"/>
      <c r="D16" s="47">
        <v>0.74</v>
      </c>
      <c r="E16" s="42" t="s">
        <v>231</v>
      </c>
      <c r="F16" s="48">
        <f t="shared" si="3"/>
        <v>27.5</v>
      </c>
      <c r="G16" s="43">
        <f t="shared" si="4"/>
        <v>20.350000000000001</v>
      </c>
      <c r="H16" s="43">
        <v>15</v>
      </c>
      <c r="I16" s="44">
        <f t="shared" si="5"/>
        <v>54.54545454545454</v>
      </c>
      <c r="J16" s="44">
        <f t="shared" si="6"/>
        <v>73.710073710073715</v>
      </c>
      <c r="K16" s="49"/>
      <c r="L16" s="37"/>
      <c r="M16" s="37"/>
      <c r="N16" s="37"/>
      <c r="O16" s="37"/>
      <c r="Q16" s="17" t="s">
        <v>241</v>
      </c>
    </row>
    <row r="17" spans="1:17" ht="49.5" customHeight="1">
      <c r="A17" s="15" t="s">
        <v>190</v>
      </c>
      <c r="B17" s="273" t="s">
        <v>242</v>
      </c>
      <c r="C17" s="258"/>
      <c r="D17" s="47">
        <v>0.5</v>
      </c>
      <c r="E17" s="42" t="s">
        <v>235</v>
      </c>
      <c r="F17" s="48">
        <f t="shared" si="3"/>
        <v>7.6999999999999993</v>
      </c>
      <c r="G17" s="43">
        <f t="shared" si="4"/>
        <v>3.8499999999999996</v>
      </c>
      <c r="H17" s="43">
        <v>2</v>
      </c>
      <c r="I17" s="44">
        <f t="shared" si="5"/>
        <v>25.974025974025977</v>
      </c>
      <c r="J17" s="44">
        <f t="shared" si="6"/>
        <v>51.948051948051955</v>
      </c>
      <c r="K17" s="49"/>
      <c r="L17" s="37"/>
      <c r="M17" s="37"/>
      <c r="N17" s="37"/>
      <c r="O17" s="37"/>
      <c r="Q17" s="17" t="s">
        <v>243</v>
      </c>
    </row>
    <row r="18" spans="1:17" ht="17.25" customHeight="1">
      <c r="A18" s="274" t="s">
        <v>244</v>
      </c>
      <c r="B18" s="257"/>
      <c r="C18" s="258"/>
      <c r="D18" s="15"/>
      <c r="E18" s="42"/>
      <c r="F18" s="43"/>
      <c r="G18" s="43"/>
      <c r="H18" s="43"/>
      <c r="I18" s="44"/>
      <c r="J18" s="44"/>
      <c r="K18" s="45">
        <f>AVERAGE(J19:J21)</f>
        <v>56.969696969696976</v>
      </c>
      <c r="L18" s="37"/>
      <c r="M18" s="37"/>
      <c r="N18" s="37"/>
      <c r="O18" s="37"/>
      <c r="Q18" s="52"/>
    </row>
    <row r="19" spans="1:17" ht="31.5" customHeight="1">
      <c r="A19" s="15" t="s">
        <v>176</v>
      </c>
      <c r="B19" s="273" t="s">
        <v>245</v>
      </c>
      <c r="C19" s="258"/>
      <c r="D19" s="53">
        <v>1</v>
      </c>
      <c r="E19" s="42" t="s">
        <v>246</v>
      </c>
      <c r="F19" s="54">
        <f>4*30</f>
        <v>120</v>
      </c>
      <c r="G19" s="43">
        <f t="shared" ref="G19:G21" si="7">D19*F19</f>
        <v>120</v>
      </c>
      <c r="H19" s="43">
        <v>180</v>
      </c>
      <c r="I19" s="44">
        <f t="shared" ref="I19:I21" si="8">H19/F19*100</f>
        <v>150</v>
      </c>
      <c r="J19" s="44">
        <f t="shared" ref="J19:J21" si="9">IF(H19/G19*100&gt;=100,100,IF(H19/G19*100&lt;100,H19/G19*100))</f>
        <v>100</v>
      </c>
      <c r="K19" s="49"/>
      <c r="L19" s="37"/>
      <c r="M19" s="37"/>
      <c r="N19" s="37"/>
      <c r="O19" s="37"/>
      <c r="Q19" s="16" t="s">
        <v>247</v>
      </c>
    </row>
    <row r="20" spans="1:17" ht="135">
      <c r="A20" s="15" t="s">
        <v>183</v>
      </c>
      <c r="B20" s="273" t="s">
        <v>248</v>
      </c>
      <c r="C20" s="258"/>
      <c r="D20" s="53">
        <v>1</v>
      </c>
      <c r="E20" s="42" t="s">
        <v>246</v>
      </c>
      <c r="F20" s="43">
        <f>2*55</f>
        <v>110</v>
      </c>
      <c r="G20" s="43">
        <f t="shared" si="7"/>
        <v>110</v>
      </c>
      <c r="H20" s="43">
        <v>38</v>
      </c>
      <c r="I20" s="44">
        <f t="shared" si="8"/>
        <v>34.545454545454547</v>
      </c>
      <c r="J20" s="44">
        <f t="shared" si="9"/>
        <v>34.545454545454547</v>
      </c>
      <c r="K20" s="49"/>
      <c r="L20" s="37"/>
      <c r="M20" s="37"/>
      <c r="N20" s="242" t="s">
        <v>941</v>
      </c>
      <c r="O20" s="242" t="s">
        <v>941</v>
      </c>
      <c r="Q20" s="16" t="s">
        <v>249</v>
      </c>
    </row>
    <row r="21" spans="1:17" ht="16.5" customHeight="1">
      <c r="A21" s="15" t="s">
        <v>190</v>
      </c>
      <c r="B21" s="273" t="s">
        <v>250</v>
      </c>
      <c r="C21" s="258"/>
      <c r="D21" s="53">
        <v>1</v>
      </c>
      <c r="E21" s="42" t="s">
        <v>246</v>
      </c>
      <c r="F21" s="43">
        <f>2*11</f>
        <v>22</v>
      </c>
      <c r="G21" s="43">
        <f t="shared" si="7"/>
        <v>22</v>
      </c>
      <c r="H21" s="43">
        <v>8</v>
      </c>
      <c r="I21" s="44">
        <f t="shared" si="8"/>
        <v>36.363636363636367</v>
      </c>
      <c r="J21" s="44">
        <f t="shared" si="9"/>
        <v>36.363636363636367</v>
      </c>
      <c r="K21" s="55"/>
      <c r="L21" s="37"/>
      <c r="M21" s="37"/>
      <c r="N21" s="37"/>
      <c r="O21" s="37"/>
      <c r="Q21" s="16" t="s">
        <v>251</v>
      </c>
    </row>
    <row r="22" spans="1:17" ht="17.25" customHeight="1">
      <c r="A22" s="56" t="s">
        <v>252</v>
      </c>
      <c r="B22" s="56"/>
      <c r="C22" s="56"/>
      <c r="D22" s="15"/>
      <c r="E22" s="42"/>
      <c r="F22" s="43"/>
      <c r="G22" s="43"/>
      <c r="H22" s="43"/>
      <c r="I22" s="44"/>
      <c r="J22" s="44"/>
      <c r="K22" s="45">
        <f>AVERAGE(J23:J24)</f>
        <v>100</v>
      </c>
      <c r="L22" s="37"/>
      <c r="M22" s="37"/>
      <c r="N22" s="37"/>
      <c r="O22" s="37"/>
      <c r="Q22" s="17"/>
    </row>
    <row r="23" spans="1:17" ht="15.75" customHeight="1">
      <c r="A23" s="15" t="s">
        <v>253</v>
      </c>
      <c r="B23" s="273" t="s">
        <v>254</v>
      </c>
      <c r="C23" s="258"/>
      <c r="D23" s="47">
        <v>0.76</v>
      </c>
      <c r="E23" s="15" t="s">
        <v>255</v>
      </c>
      <c r="F23" s="43">
        <v>30</v>
      </c>
      <c r="G23" s="43">
        <f t="shared" ref="G23:G24" si="10">D23*F23</f>
        <v>22.8</v>
      </c>
      <c r="H23" s="43">
        <v>30</v>
      </c>
      <c r="I23" s="44">
        <f t="shared" ref="I23:I24" si="11">H23/F23*100</f>
        <v>100</v>
      </c>
      <c r="J23" s="44">
        <f t="shared" ref="J23:J24" si="12">IF(H23/G23*100&gt;=100,100,IF(H23/G23*100&lt;100,H23/G23*100))</f>
        <v>100</v>
      </c>
      <c r="K23" s="49"/>
      <c r="L23" s="37"/>
      <c r="M23" s="37"/>
      <c r="N23" s="37"/>
      <c r="O23" s="37"/>
      <c r="Q23" s="17" t="s">
        <v>256</v>
      </c>
    </row>
    <row r="24" spans="1:17" ht="31.5" customHeight="1">
      <c r="A24" s="15" t="s">
        <v>229</v>
      </c>
      <c r="B24" s="273" t="s">
        <v>257</v>
      </c>
      <c r="C24" s="258"/>
      <c r="D24" s="47">
        <v>0.78</v>
      </c>
      <c r="E24" s="42" t="s">
        <v>258</v>
      </c>
      <c r="F24" s="43">
        <v>4</v>
      </c>
      <c r="G24" s="43">
        <f t="shared" si="10"/>
        <v>3.12</v>
      </c>
      <c r="H24" s="43">
        <v>4</v>
      </c>
      <c r="I24" s="44">
        <f t="shared" si="11"/>
        <v>100</v>
      </c>
      <c r="J24" s="44">
        <f t="shared" si="12"/>
        <v>100</v>
      </c>
      <c r="K24" s="49"/>
      <c r="L24" s="37"/>
      <c r="M24" s="37"/>
      <c r="N24" s="37"/>
      <c r="O24" s="37"/>
      <c r="Q24" s="17" t="s">
        <v>259</v>
      </c>
    </row>
    <row r="25" spans="1:17" ht="17.25" customHeight="1">
      <c r="A25" s="57" t="s">
        <v>260</v>
      </c>
      <c r="B25" s="57"/>
      <c r="C25" s="57"/>
      <c r="D25" s="15"/>
      <c r="E25" s="42"/>
      <c r="F25" s="43"/>
      <c r="G25" s="43"/>
      <c r="H25" s="43"/>
      <c r="I25" s="44"/>
      <c r="J25" s="44"/>
      <c r="K25" s="45">
        <f>AVERAGE(J26:J28)</f>
        <v>91.666666666666671</v>
      </c>
      <c r="L25" s="37"/>
      <c r="M25" s="37"/>
      <c r="N25" s="37"/>
      <c r="O25" s="37"/>
      <c r="Q25" s="51"/>
    </row>
    <row r="26" spans="1:17" ht="17.25" customHeight="1">
      <c r="A26" s="15" t="s">
        <v>176</v>
      </c>
      <c r="B26" s="273" t="s">
        <v>261</v>
      </c>
      <c r="C26" s="258"/>
      <c r="D26" s="58">
        <v>0.98299999999999998</v>
      </c>
      <c r="E26" s="42" t="s">
        <v>262</v>
      </c>
      <c r="F26" s="43">
        <v>4</v>
      </c>
      <c r="G26" s="43">
        <f t="shared" ref="G26:G28" si="13">D26*F26</f>
        <v>3.9319999999999999</v>
      </c>
      <c r="H26" s="43">
        <v>4</v>
      </c>
      <c r="I26" s="44">
        <f t="shared" ref="I26:I28" si="14">H26/F26*100</f>
        <v>100</v>
      </c>
      <c r="J26" s="44">
        <f t="shared" ref="J26:J28" si="15">IF(H26/G26*100&gt;=100,100,IF(H26/G26*100&lt;100,H26/G26*100))</f>
        <v>100</v>
      </c>
      <c r="K26" s="49"/>
      <c r="L26" s="37"/>
      <c r="M26" s="37"/>
      <c r="N26" s="37"/>
      <c r="O26" s="37"/>
      <c r="Q26" s="17" t="s">
        <v>263</v>
      </c>
    </row>
    <row r="27" spans="1:17" ht="33.75" customHeight="1">
      <c r="A27" s="15" t="s">
        <v>229</v>
      </c>
      <c r="B27" s="273" t="s">
        <v>264</v>
      </c>
      <c r="C27" s="258"/>
      <c r="D27" s="58">
        <v>0.17499999999999999</v>
      </c>
      <c r="E27" s="42" t="s">
        <v>262</v>
      </c>
      <c r="F27" s="43">
        <v>4</v>
      </c>
      <c r="G27" s="43">
        <f t="shared" si="13"/>
        <v>0.7</v>
      </c>
      <c r="H27" s="43">
        <v>1</v>
      </c>
      <c r="I27" s="44">
        <f t="shared" si="14"/>
        <v>25</v>
      </c>
      <c r="J27" s="44">
        <f t="shared" si="15"/>
        <v>100</v>
      </c>
      <c r="K27" s="49"/>
      <c r="L27" s="37"/>
      <c r="M27" s="37"/>
      <c r="N27" s="37"/>
      <c r="O27" s="37"/>
      <c r="Q27" s="17" t="s">
        <v>265</v>
      </c>
    </row>
    <row r="28" spans="1:17" ht="15.75" customHeight="1">
      <c r="A28" s="15" t="s">
        <v>190</v>
      </c>
      <c r="B28" s="273" t="s">
        <v>266</v>
      </c>
      <c r="C28" s="258"/>
      <c r="D28" s="47">
        <v>1</v>
      </c>
      <c r="E28" s="42" t="s">
        <v>262</v>
      </c>
      <c r="F28" s="43">
        <v>8</v>
      </c>
      <c r="G28" s="43">
        <f t="shared" si="13"/>
        <v>8</v>
      </c>
      <c r="H28" s="43">
        <v>6</v>
      </c>
      <c r="I28" s="44">
        <f t="shared" si="14"/>
        <v>75</v>
      </c>
      <c r="J28" s="44">
        <f t="shared" si="15"/>
        <v>75</v>
      </c>
      <c r="K28" s="49"/>
      <c r="L28" s="37"/>
      <c r="M28" s="37"/>
      <c r="N28" s="37"/>
      <c r="O28" s="37"/>
      <c r="Q28" s="17" t="s">
        <v>267</v>
      </c>
    </row>
    <row r="29" spans="1:17" ht="17.25" customHeight="1">
      <c r="A29" s="57" t="s">
        <v>268</v>
      </c>
      <c r="B29" s="57"/>
      <c r="C29" s="57"/>
      <c r="D29" s="59"/>
      <c r="E29" s="42"/>
      <c r="F29" s="60"/>
      <c r="G29" s="61"/>
      <c r="H29" s="43"/>
      <c r="I29" s="44"/>
      <c r="J29" s="44"/>
      <c r="K29" s="45">
        <f>AVERAGE(J30:J31)</f>
        <v>43.333333333333336</v>
      </c>
      <c r="L29" s="37"/>
      <c r="M29" s="37"/>
      <c r="N29" s="37"/>
      <c r="O29" s="37"/>
      <c r="Q29" s="62"/>
    </row>
    <row r="30" spans="1:17" ht="48.75" customHeight="1">
      <c r="A30" s="15" t="s">
        <v>176</v>
      </c>
      <c r="B30" s="273" t="s">
        <v>269</v>
      </c>
      <c r="C30" s="258"/>
      <c r="D30" s="47">
        <v>1</v>
      </c>
      <c r="E30" s="42" t="s">
        <v>270</v>
      </c>
      <c r="F30" s="43">
        <v>60</v>
      </c>
      <c r="G30" s="43">
        <f t="shared" ref="G30:G31" si="16">D30*F30</f>
        <v>60</v>
      </c>
      <c r="H30" s="43">
        <v>52</v>
      </c>
      <c r="I30" s="44">
        <f t="shared" ref="I30:I31" si="17">H30/F30*100</f>
        <v>86.666666666666671</v>
      </c>
      <c r="J30" s="44">
        <f t="shared" ref="J30:J31" si="18">IF(H30/G30*100&gt;=100,100,IF(H30/G30*100&lt;100,H30/G30*100))</f>
        <v>86.666666666666671</v>
      </c>
      <c r="K30" s="49"/>
      <c r="L30" s="37"/>
      <c r="M30" s="37"/>
      <c r="N30" s="37"/>
      <c r="O30" s="37"/>
      <c r="Q30" s="17" t="s">
        <v>271</v>
      </c>
    </row>
    <row r="31" spans="1:17" ht="75.5" customHeight="1">
      <c r="A31" s="15">
        <v>2</v>
      </c>
      <c r="B31" s="273" t="s">
        <v>272</v>
      </c>
      <c r="C31" s="258"/>
      <c r="D31" s="47">
        <v>1</v>
      </c>
      <c r="E31" s="15" t="s">
        <v>273</v>
      </c>
      <c r="F31" s="43">
        <v>7</v>
      </c>
      <c r="G31" s="43">
        <f t="shared" si="16"/>
        <v>7</v>
      </c>
      <c r="H31" s="43">
        <v>0</v>
      </c>
      <c r="I31" s="44">
        <f t="shared" si="17"/>
        <v>0</v>
      </c>
      <c r="J31" s="44">
        <f t="shared" si="18"/>
        <v>0</v>
      </c>
      <c r="K31" s="49"/>
      <c r="L31" s="37"/>
      <c r="M31" s="37"/>
      <c r="N31" s="242" t="s">
        <v>942</v>
      </c>
      <c r="O31" s="242" t="s">
        <v>943</v>
      </c>
      <c r="Q31" s="17" t="s">
        <v>274</v>
      </c>
    </row>
    <row r="32" spans="1:17" ht="17.25" customHeight="1">
      <c r="A32" s="56" t="s">
        <v>275</v>
      </c>
      <c r="B32" s="63"/>
      <c r="C32" s="56"/>
      <c r="D32" s="15"/>
      <c r="E32" s="42"/>
      <c r="F32" s="43"/>
      <c r="G32" s="43"/>
      <c r="H32" s="43"/>
      <c r="I32" s="44"/>
      <c r="J32" s="44"/>
      <c r="K32" s="49"/>
      <c r="L32" s="64">
        <f>AVERAGE(K33,K38,K41,K44,K48)</f>
        <v>85.887020261346507</v>
      </c>
      <c r="M32" s="37"/>
      <c r="N32" s="37"/>
      <c r="O32" s="37"/>
      <c r="Q32" s="17"/>
    </row>
    <row r="33" spans="1:17" ht="17.25" customHeight="1">
      <c r="A33" s="274" t="s">
        <v>276</v>
      </c>
      <c r="B33" s="257"/>
      <c r="C33" s="258"/>
      <c r="D33" s="15"/>
      <c r="E33" s="42"/>
      <c r="F33" s="43"/>
      <c r="G33" s="43"/>
      <c r="H33" s="43"/>
      <c r="I33" s="44"/>
      <c r="J33" s="44"/>
      <c r="K33" s="45">
        <f>AVERAGE(J34:J37)</f>
        <v>95.65217391304347</v>
      </c>
      <c r="L33" s="43"/>
      <c r="M33" s="37"/>
      <c r="N33" s="37"/>
      <c r="O33" s="37"/>
      <c r="Q33" s="17"/>
    </row>
    <row r="34" spans="1:17" ht="31.5" customHeight="1">
      <c r="A34" s="15" t="s">
        <v>253</v>
      </c>
      <c r="B34" s="273" t="s">
        <v>277</v>
      </c>
      <c r="C34" s="258"/>
      <c r="D34" s="65">
        <v>0.5</v>
      </c>
      <c r="E34" s="15" t="s">
        <v>278</v>
      </c>
      <c r="F34" s="43">
        <v>46</v>
      </c>
      <c r="G34" s="43">
        <f t="shared" ref="G34:G37" si="19">D34*F34</f>
        <v>23</v>
      </c>
      <c r="H34" s="43">
        <v>19</v>
      </c>
      <c r="I34" s="44">
        <f t="shared" ref="I34:I37" si="20">H34/F34*100</f>
        <v>41.304347826086953</v>
      </c>
      <c r="J34" s="44">
        <f t="shared" ref="J34:J37" si="21">IF(H34/G34*100&gt;=100,100,IF(H34/G34*100&lt;100,H34/G34*100))</f>
        <v>82.608695652173907</v>
      </c>
      <c r="K34" s="49"/>
      <c r="L34" s="43"/>
      <c r="M34" s="37"/>
      <c r="N34" s="37"/>
      <c r="O34" s="37"/>
      <c r="Q34" s="66" t="s">
        <v>279</v>
      </c>
    </row>
    <row r="35" spans="1:17" ht="17.25" customHeight="1">
      <c r="A35" s="15" t="s">
        <v>229</v>
      </c>
      <c r="B35" s="273" t="s">
        <v>280</v>
      </c>
      <c r="C35" s="258"/>
      <c r="D35" s="65">
        <v>0.9</v>
      </c>
      <c r="E35" s="15" t="s">
        <v>278</v>
      </c>
      <c r="F35" s="43">
        <v>10</v>
      </c>
      <c r="G35" s="43">
        <f t="shared" si="19"/>
        <v>9</v>
      </c>
      <c r="H35" s="43">
        <v>19</v>
      </c>
      <c r="I35" s="44">
        <f t="shared" si="20"/>
        <v>190</v>
      </c>
      <c r="J35" s="44">
        <f t="shared" si="21"/>
        <v>100</v>
      </c>
      <c r="K35" s="49"/>
      <c r="L35" s="43"/>
      <c r="M35" s="37"/>
      <c r="N35" s="37"/>
      <c r="O35" s="37"/>
      <c r="Q35" s="67" t="s">
        <v>281</v>
      </c>
    </row>
    <row r="36" spans="1:17" ht="34.5" customHeight="1">
      <c r="A36" s="15" t="s">
        <v>190</v>
      </c>
      <c r="B36" s="273" t="s">
        <v>282</v>
      </c>
      <c r="C36" s="258"/>
      <c r="D36" s="65">
        <v>0.72</v>
      </c>
      <c r="E36" s="15" t="s">
        <v>278</v>
      </c>
      <c r="F36" s="43">
        <v>10</v>
      </c>
      <c r="G36" s="43">
        <f t="shared" si="19"/>
        <v>7.1999999999999993</v>
      </c>
      <c r="H36" s="43">
        <v>19</v>
      </c>
      <c r="I36" s="44">
        <f t="shared" si="20"/>
        <v>190</v>
      </c>
      <c r="J36" s="44">
        <f t="shared" si="21"/>
        <v>100</v>
      </c>
      <c r="K36" s="49"/>
      <c r="L36" s="43"/>
      <c r="M36" s="37"/>
      <c r="N36" s="37"/>
      <c r="O36" s="37"/>
      <c r="Q36" s="67" t="s">
        <v>283</v>
      </c>
    </row>
    <row r="37" spans="1:17" ht="17.25" customHeight="1">
      <c r="A37" s="15" t="s">
        <v>284</v>
      </c>
      <c r="B37" s="273" t="s">
        <v>285</v>
      </c>
      <c r="C37" s="258"/>
      <c r="D37" s="47">
        <v>0.15</v>
      </c>
      <c r="E37" s="15" t="s">
        <v>278</v>
      </c>
      <c r="F37" s="43">
        <v>10</v>
      </c>
      <c r="G37" s="43">
        <f t="shared" si="19"/>
        <v>1.5</v>
      </c>
      <c r="H37" s="43">
        <v>19</v>
      </c>
      <c r="I37" s="44">
        <f t="shared" si="20"/>
        <v>190</v>
      </c>
      <c r="J37" s="44">
        <f t="shared" si="21"/>
        <v>100</v>
      </c>
      <c r="K37" s="49"/>
      <c r="L37" s="43"/>
      <c r="M37" s="37"/>
      <c r="N37" s="37"/>
      <c r="O37" s="37"/>
      <c r="Q37" s="28"/>
    </row>
    <row r="38" spans="1:17" ht="15" customHeight="1">
      <c r="A38" s="275" t="s">
        <v>286</v>
      </c>
      <c r="B38" s="276"/>
      <c r="C38" s="276"/>
      <c r="D38" s="271"/>
      <c r="E38" s="68"/>
      <c r="F38" s="43"/>
      <c r="G38" s="43"/>
      <c r="H38" s="43"/>
      <c r="I38" s="44"/>
      <c r="J38" s="44"/>
      <c r="K38" s="45">
        <f>AVERAGE(J39:J40)</f>
        <v>82.859456202455362</v>
      </c>
      <c r="L38" s="37"/>
      <c r="M38" s="37"/>
      <c r="N38" s="37"/>
      <c r="O38" s="37"/>
      <c r="Q38" s="51"/>
    </row>
    <row r="39" spans="1:17" ht="30" customHeight="1">
      <c r="A39" s="63" t="s">
        <v>176</v>
      </c>
      <c r="B39" s="273" t="s">
        <v>287</v>
      </c>
      <c r="C39" s="258"/>
      <c r="D39" s="47">
        <v>0.68</v>
      </c>
      <c r="E39" s="42" t="s">
        <v>288</v>
      </c>
      <c r="F39" s="43">
        <v>72</v>
      </c>
      <c r="G39" s="43">
        <f t="shared" ref="G39:G40" si="22">D39*F39</f>
        <v>48.96</v>
      </c>
      <c r="H39" s="43">
        <v>36</v>
      </c>
      <c r="I39" s="44">
        <f t="shared" ref="I39:I40" si="23">H39/F39*100</f>
        <v>50</v>
      </c>
      <c r="J39" s="44">
        <f t="shared" ref="J39:J40" si="24">IF(H39/G39*100&gt;=100,100,IF(H39/G39*100&lt;100,H39/G39*100))</f>
        <v>73.52941176470587</v>
      </c>
      <c r="K39" s="49"/>
      <c r="L39" s="37"/>
      <c r="M39" s="37"/>
      <c r="N39" s="37"/>
      <c r="O39" s="37"/>
      <c r="Q39" s="17" t="s">
        <v>289</v>
      </c>
    </row>
    <row r="40" spans="1:17" ht="18" customHeight="1">
      <c r="A40" s="63" t="s">
        <v>229</v>
      </c>
      <c r="B40" s="277" t="s">
        <v>290</v>
      </c>
      <c r="C40" s="271"/>
      <c r="D40" s="65">
        <v>0.55000000000000004</v>
      </c>
      <c r="E40" s="42" t="s">
        <v>288</v>
      </c>
      <c r="F40" s="43">
        <v>71</v>
      </c>
      <c r="G40" s="43">
        <f t="shared" si="22"/>
        <v>39.050000000000004</v>
      </c>
      <c r="H40" s="43">
        <v>36</v>
      </c>
      <c r="I40" s="44">
        <f t="shared" si="23"/>
        <v>50.704225352112672</v>
      </c>
      <c r="J40" s="44">
        <f t="shared" si="24"/>
        <v>92.189500640204855</v>
      </c>
      <c r="K40" s="49"/>
      <c r="L40" s="37"/>
      <c r="M40" s="37"/>
      <c r="N40" s="37"/>
      <c r="O40" s="37"/>
      <c r="Q40" s="17" t="s">
        <v>291</v>
      </c>
    </row>
    <row r="41" spans="1:17" ht="15" customHeight="1">
      <c r="A41" s="275" t="s">
        <v>292</v>
      </c>
      <c r="B41" s="276"/>
      <c r="C41" s="276"/>
      <c r="D41" s="276"/>
      <c r="E41" s="69"/>
      <c r="F41" s="43"/>
      <c r="G41" s="43"/>
      <c r="H41" s="43"/>
      <c r="I41" s="44"/>
      <c r="J41" s="44"/>
      <c r="K41" s="45">
        <f>AVERAGE(J42:J43)</f>
        <v>90.760869565217391</v>
      </c>
      <c r="L41" s="37"/>
      <c r="M41" s="37"/>
      <c r="N41" s="37"/>
      <c r="O41" s="37"/>
      <c r="Q41" s="51"/>
    </row>
    <row r="42" spans="1:17" ht="18.75" customHeight="1">
      <c r="A42" s="63" t="s">
        <v>176</v>
      </c>
      <c r="B42" s="273" t="s">
        <v>293</v>
      </c>
      <c r="C42" s="258"/>
      <c r="D42" s="47">
        <v>0.8</v>
      </c>
      <c r="E42" s="42" t="s">
        <v>294</v>
      </c>
      <c r="F42" s="43">
        <v>46</v>
      </c>
      <c r="G42" s="43">
        <f t="shared" ref="G42:G43" si="25">D42*F42</f>
        <v>36.800000000000004</v>
      </c>
      <c r="H42" s="43">
        <v>30</v>
      </c>
      <c r="I42" s="44">
        <f t="shared" ref="I42:I43" si="26">H42/F42*100</f>
        <v>65.217391304347828</v>
      </c>
      <c r="J42" s="44">
        <f t="shared" ref="J42:J43" si="27">IF(H42/G42*100&gt;=100,100,IF(H42/G42*100&lt;100,H42/G42*100))</f>
        <v>81.521739130434781</v>
      </c>
      <c r="K42" s="49"/>
      <c r="L42" s="37"/>
      <c r="M42" s="37"/>
      <c r="N42" s="37"/>
      <c r="O42" s="37"/>
      <c r="Q42" s="17" t="s">
        <v>295</v>
      </c>
    </row>
    <row r="43" spans="1:17" ht="30" customHeight="1">
      <c r="A43" s="15" t="s">
        <v>229</v>
      </c>
      <c r="B43" s="273" t="s">
        <v>296</v>
      </c>
      <c r="C43" s="258"/>
      <c r="D43" s="47">
        <v>0.3</v>
      </c>
      <c r="E43" s="42" t="s">
        <v>294</v>
      </c>
      <c r="F43" s="43">
        <v>45</v>
      </c>
      <c r="G43" s="43">
        <f t="shared" si="25"/>
        <v>13.5</v>
      </c>
      <c r="H43" s="43">
        <v>30</v>
      </c>
      <c r="I43" s="44">
        <f t="shared" si="26"/>
        <v>66.666666666666657</v>
      </c>
      <c r="J43" s="44">
        <f t="shared" si="27"/>
        <v>100</v>
      </c>
      <c r="K43" s="49"/>
      <c r="L43" s="37"/>
      <c r="M43" s="37"/>
      <c r="N43" s="37"/>
      <c r="O43" s="37"/>
      <c r="Q43" s="17" t="s">
        <v>297</v>
      </c>
    </row>
    <row r="44" spans="1:17" ht="17.25" customHeight="1">
      <c r="A44" s="70" t="s">
        <v>298</v>
      </c>
      <c r="B44" s="71"/>
      <c r="C44" s="72"/>
      <c r="D44" s="15"/>
      <c r="E44" s="42"/>
      <c r="F44" s="73"/>
      <c r="G44" s="73"/>
      <c r="H44" s="73"/>
      <c r="I44" s="44"/>
      <c r="J44" s="74"/>
      <c r="K44" s="75">
        <f>AVERAGE(J45:J47)</f>
        <v>93.495934959349597</v>
      </c>
      <c r="L44" s="37"/>
      <c r="M44" s="37"/>
      <c r="N44" s="37"/>
      <c r="O44" s="37"/>
      <c r="Q44" s="17"/>
    </row>
    <row r="45" spans="1:17" ht="18" customHeight="1">
      <c r="A45" s="63" t="s">
        <v>176</v>
      </c>
      <c r="B45" s="273" t="s">
        <v>299</v>
      </c>
      <c r="C45" s="258"/>
      <c r="D45" s="47">
        <v>0.1</v>
      </c>
      <c r="E45" s="42" t="s">
        <v>300</v>
      </c>
      <c r="F45" s="43">
        <v>1237</v>
      </c>
      <c r="G45" s="43">
        <f t="shared" ref="G45:G47" si="28">D45*F45</f>
        <v>123.7</v>
      </c>
      <c r="H45" s="43">
        <v>124</v>
      </c>
      <c r="I45" s="44">
        <f t="shared" ref="I45:I47" si="29">H45/F45*100</f>
        <v>10.024252223120452</v>
      </c>
      <c r="J45" s="44">
        <f t="shared" ref="J45:J47" si="30">IF(H45/G45*100&gt;=100,100,IF(H45/G45*100&lt;100,H45/G45*100))</f>
        <v>100</v>
      </c>
      <c r="K45" s="49"/>
      <c r="L45" s="37"/>
      <c r="M45" s="37"/>
      <c r="N45" s="37"/>
      <c r="O45" s="37"/>
      <c r="Q45" s="17" t="s">
        <v>301</v>
      </c>
    </row>
    <row r="46" spans="1:17" ht="18" customHeight="1">
      <c r="A46" s="15" t="s">
        <v>183</v>
      </c>
      <c r="B46" s="273" t="s">
        <v>302</v>
      </c>
      <c r="C46" s="258"/>
      <c r="D46" s="47">
        <v>0.2</v>
      </c>
      <c r="E46" s="42" t="s">
        <v>300</v>
      </c>
      <c r="F46" s="43">
        <v>205</v>
      </c>
      <c r="G46" s="43">
        <f t="shared" si="28"/>
        <v>41</v>
      </c>
      <c r="H46" s="43">
        <v>33</v>
      </c>
      <c r="I46" s="44">
        <f t="shared" si="29"/>
        <v>16.097560975609756</v>
      </c>
      <c r="J46" s="44">
        <f t="shared" si="30"/>
        <v>80.487804878048792</v>
      </c>
      <c r="K46" s="49"/>
      <c r="L46" s="37"/>
      <c r="M46" s="37"/>
      <c r="N46" s="37"/>
      <c r="O46" s="37"/>
      <c r="Q46" s="17" t="s">
        <v>303</v>
      </c>
    </row>
    <row r="47" spans="1:17" ht="19.5" customHeight="1">
      <c r="A47" s="15" t="s">
        <v>190</v>
      </c>
      <c r="B47" s="273" t="s">
        <v>304</v>
      </c>
      <c r="C47" s="258"/>
      <c r="D47" s="47">
        <v>0.4</v>
      </c>
      <c r="E47" s="42" t="s">
        <v>300</v>
      </c>
      <c r="F47" s="43">
        <v>27</v>
      </c>
      <c r="G47" s="43">
        <f t="shared" si="28"/>
        <v>10.8</v>
      </c>
      <c r="H47" s="43">
        <v>33</v>
      </c>
      <c r="I47" s="44">
        <f t="shared" si="29"/>
        <v>122.22222222222223</v>
      </c>
      <c r="J47" s="44">
        <f t="shared" si="30"/>
        <v>100</v>
      </c>
      <c r="K47" s="49"/>
      <c r="L47" s="37"/>
      <c r="M47" s="37"/>
      <c r="N47" s="37"/>
      <c r="O47" s="37"/>
      <c r="Q47" s="17" t="s">
        <v>305</v>
      </c>
    </row>
    <row r="48" spans="1:17" ht="18.75" customHeight="1">
      <c r="A48" s="278" t="s">
        <v>306</v>
      </c>
      <c r="B48" s="257"/>
      <c r="C48" s="257"/>
      <c r="D48" s="257"/>
      <c r="E48" s="257"/>
      <c r="F48" s="257"/>
      <c r="G48" s="76"/>
      <c r="H48" s="77"/>
      <c r="I48" s="44"/>
      <c r="J48" s="44"/>
      <c r="K48" s="45">
        <f>AVERAGE(J49:J51)</f>
        <v>66.666666666666671</v>
      </c>
      <c r="L48" s="37"/>
      <c r="M48" s="37"/>
      <c r="N48" s="37"/>
      <c r="O48" s="37"/>
      <c r="Q48" s="2"/>
    </row>
    <row r="49" spans="1:17" ht="31.5" customHeight="1">
      <c r="A49" s="63" t="s">
        <v>253</v>
      </c>
      <c r="B49" s="273" t="s">
        <v>307</v>
      </c>
      <c r="C49" s="258"/>
      <c r="D49" s="47">
        <v>0.9</v>
      </c>
      <c r="E49" s="42" t="s">
        <v>308</v>
      </c>
      <c r="F49" s="43">
        <v>23468</v>
      </c>
      <c r="G49" s="43">
        <f t="shared" ref="G49:G51" si="31">D49*F49</f>
        <v>21121.200000000001</v>
      </c>
      <c r="H49" s="43">
        <v>21825</v>
      </c>
      <c r="I49" s="44">
        <f t="shared" ref="I49:I51" si="32">H49/F49*100</f>
        <v>92.998977330833483</v>
      </c>
      <c r="J49" s="44">
        <f t="shared" ref="J49:J51" si="33">IF(H49/G49*100&gt;=100,100,IF(H49/G49*100&lt;100,H49/G49*100))</f>
        <v>100</v>
      </c>
      <c r="K49" s="49"/>
      <c r="L49" s="37"/>
      <c r="M49" s="37"/>
      <c r="N49" s="37"/>
      <c r="O49" s="37"/>
      <c r="Q49" s="17" t="s">
        <v>309</v>
      </c>
    </row>
    <row r="50" spans="1:17" ht="30" customHeight="1">
      <c r="A50" s="15" t="s">
        <v>183</v>
      </c>
      <c r="B50" s="273" t="s">
        <v>310</v>
      </c>
      <c r="C50" s="258"/>
      <c r="D50" s="65">
        <v>0.3</v>
      </c>
      <c r="E50" s="42" t="s">
        <v>308</v>
      </c>
      <c r="F50" s="43">
        <v>4</v>
      </c>
      <c r="G50" s="43">
        <f t="shared" si="31"/>
        <v>1.2</v>
      </c>
      <c r="H50" s="43">
        <v>4</v>
      </c>
      <c r="I50" s="44">
        <f t="shared" si="32"/>
        <v>100</v>
      </c>
      <c r="J50" s="44">
        <f t="shared" si="33"/>
        <v>100</v>
      </c>
      <c r="K50" s="49"/>
      <c r="L50" s="37"/>
      <c r="M50" s="37"/>
      <c r="N50" s="37"/>
      <c r="O50" s="37"/>
      <c r="Q50" s="17" t="s">
        <v>311</v>
      </c>
    </row>
    <row r="51" spans="1:17" ht="19.5" customHeight="1">
      <c r="A51" s="15" t="s">
        <v>233</v>
      </c>
      <c r="B51" s="273" t="s">
        <v>312</v>
      </c>
      <c r="C51" s="258"/>
      <c r="D51" s="65">
        <v>0.15</v>
      </c>
      <c r="E51" s="42" t="s">
        <v>313</v>
      </c>
      <c r="F51" s="43">
        <v>4</v>
      </c>
      <c r="G51" s="43">
        <f t="shared" si="31"/>
        <v>0.6</v>
      </c>
      <c r="H51" s="43">
        <v>0</v>
      </c>
      <c r="I51" s="44">
        <f t="shared" si="32"/>
        <v>0</v>
      </c>
      <c r="J51" s="44">
        <f t="shared" si="33"/>
        <v>0</v>
      </c>
      <c r="K51" s="49"/>
      <c r="L51" s="37"/>
      <c r="M51" s="37"/>
      <c r="N51" s="37"/>
      <c r="O51" s="37"/>
      <c r="Q51" s="17" t="s">
        <v>314</v>
      </c>
    </row>
    <row r="52" spans="1:17" ht="19.5" customHeight="1">
      <c r="A52" s="78" t="s">
        <v>315</v>
      </c>
      <c r="B52" s="278" t="s">
        <v>316</v>
      </c>
      <c r="C52" s="257"/>
      <c r="D52" s="257"/>
      <c r="E52" s="258"/>
      <c r="F52" s="79"/>
      <c r="G52" s="43"/>
      <c r="H52" s="43"/>
      <c r="I52" s="44"/>
      <c r="J52" s="44"/>
      <c r="K52" s="49"/>
      <c r="L52" s="64">
        <f>AVERAGE(K53,K59,K64,K67,K73,K76)</f>
        <v>36.948222789000965</v>
      </c>
      <c r="M52" s="37"/>
      <c r="N52" s="37"/>
      <c r="O52" s="37"/>
      <c r="Q52" s="51"/>
    </row>
    <row r="53" spans="1:17" ht="17.25" customHeight="1">
      <c r="A53" s="274" t="s">
        <v>317</v>
      </c>
      <c r="B53" s="257"/>
      <c r="C53" s="258"/>
      <c r="D53" s="80"/>
      <c r="E53" s="42"/>
      <c r="F53" s="79"/>
      <c r="G53" s="43"/>
      <c r="H53" s="43"/>
      <c r="I53" s="44"/>
      <c r="J53" s="44"/>
      <c r="K53" s="45">
        <f>AVERAGE(J54:J58)</f>
        <v>45.603960091620344</v>
      </c>
      <c r="L53" s="43"/>
      <c r="M53" s="37"/>
      <c r="N53" s="37"/>
      <c r="O53" s="37"/>
      <c r="Q53" s="51"/>
    </row>
    <row r="54" spans="1:17" ht="20.25" customHeight="1">
      <c r="A54" s="15" t="s">
        <v>253</v>
      </c>
      <c r="B54" s="273" t="s">
        <v>318</v>
      </c>
      <c r="C54" s="258"/>
      <c r="D54" s="47">
        <v>1</v>
      </c>
      <c r="E54" s="42" t="s">
        <v>319</v>
      </c>
      <c r="F54" s="43">
        <v>1083</v>
      </c>
      <c r="G54" s="43">
        <f t="shared" ref="G54:G58" si="34">D54*F54</f>
        <v>1083</v>
      </c>
      <c r="H54" s="43">
        <v>439</v>
      </c>
      <c r="I54" s="44">
        <f t="shared" ref="I54:I58" si="35">H54/F54*100</f>
        <v>40.535549399815331</v>
      </c>
      <c r="J54" s="44">
        <f t="shared" ref="J54:J58" si="36">IF(H54/G54*100&gt;=100,100,IF(H54/G54*100&lt;100,H54/G54*100))</f>
        <v>40.535549399815331</v>
      </c>
      <c r="K54" s="49"/>
      <c r="L54" s="43"/>
      <c r="M54" s="37"/>
      <c r="N54" s="37"/>
      <c r="O54" s="37"/>
      <c r="Q54" s="17" t="s">
        <v>320</v>
      </c>
    </row>
    <row r="55" spans="1:17" ht="31.5" customHeight="1">
      <c r="A55" s="15">
        <v>2</v>
      </c>
      <c r="B55" s="273" t="s">
        <v>321</v>
      </c>
      <c r="C55" s="258"/>
      <c r="D55" s="47">
        <v>1</v>
      </c>
      <c r="E55" s="42" t="s">
        <v>300</v>
      </c>
      <c r="F55" s="43">
        <v>1033</v>
      </c>
      <c r="G55" s="43">
        <f t="shared" si="34"/>
        <v>1033</v>
      </c>
      <c r="H55" s="43">
        <v>422</v>
      </c>
      <c r="I55" s="44">
        <f t="shared" si="35"/>
        <v>40.851887705711519</v>
      </c>
      <c r="J55" s="44">
        <f t="shared" si="36"/>
        <v>40.851887705711519</v>
      </c>
      <c r="K55" s="37"/>
      <c r="L55" s="37"/>
      <c r="M55" s="37"/>
      <c r="N55" s="37"/>
      <c r="O55" s="37"/>
      <c r="Q55" s="17" t="s">
        <v>322</v>
      </c>
    </row>
    <row r="56" spans="1:17" ht="36" customHeight="1">
      <c r="A56" s="15">
        <v>3</v>
      </c>
      <c r="B56" s="273" t="s">
        <v>323</v>
      </c>
      <c r="C56" s="258"/>
      <c r="D56" s="47">
        <v>0.92</v>
      </c>
      <c r="E56" s="42" t="s">
        <v>300</v>
      </c>
      <c r="F56" s="43">
        <v>1033</v>
      </c>
      <c r="G56" s="43">
        <f t="shared" si="34"/>
        <v>950.36</v>
      </c>
      <c r="H56" s="43">
        <v>422</v>
      </c>
      <c r="I56" s="44">
        <f t="shared" si="35"/>
        <v>40.851887705711519</v>
      </c>
      <c r="J56" s="44">
        <f t="shared" si="36"/>
        <v>44.40422576707774</v>
      </c>
      <c r="K56" s="37"/>
      <c r="L56" s="37"/>
      <c r="M56" s="37"/>
      <c r="N56" s="37"/>
      <c r="O56" s="37"/>
      <c r="Q56" s="17" t="s">
        <v>324</v>
      </c>
    </row>
    <row r="57" spans="1:17" ht="19.5" customHeight="1">
      <c r="A57" s="15">
        <v>4</v>
      </c>
      <c r="B57" s="273" t="s">
        <v>325</v>
      </c>
      <c r="C57" s="258"/>
      <c r="D57" s="47">
        <v>0.8</v>
      </c>
      <c r="E57" s="42" t="s">
        <v>300</v>
      </c>
      <c r="F57" s="43">
        <v>217</v>
      </c>
      <c r="G57" s="43">
        <f t="shared" si="34"/>
        <v>173.60000000000002</v>
      </c>
      <c r="H57" s="43">
        <v>112</v>
      </c>
      <c r="I57" s="44">
        <f t="shared" si="35"/>
        <v>51.612903225806448</v>
      </c>
      <c r="J57" s="81">
        <f t="shared" si="36"/>
        <v>64.51612903225805</v>
      </c>
      <c r="K57" s="37"/>
      <c r="L57" s="37"/>
      <c r="M57" s="37"/>
      <c r="N57" s="37"/>
      <c r="O57" s="37"/>
      <c r="Q57" s="17" t="s">
        <v>326</v>
      </c>
    </row>
    <row r="58" spans="1:17" ht="17.25" customHeight="1">
      <c r="A58" s="15">
        <v>5</v>
      </c>
      <c r="B58" s="273" t="s">
        <v>327</v>
      </c>
      <c r="C58" s="258"/>
      <c r="D58" s="47">
        <v>0.95</v>
      </c>
      <c r="E58" s="42" t="s">
        <v>319</v>
      </c>
      <c r="F58" s="43">
        <v>1083</v>
      </c>
      <c r="G58" s="43">
        <f t="shared" si="34"/>
        <v>1028.8499999999999</v>
      </c>
      <c r="H58" s="43">
        <v>388</v>
      </c>
      <c r="I58" s="44">
        <f t="shared" si="35"/>
        <v>35.826408125577103</v>
      </c>
      <c r="J58" s="44">
        <f t="shared" si="36"/>
        <v>37.712008553239059</v>
      </c>
      <c r="K58" s="37"/>
      <c r="L58" s="37"/>
      <c r="M58" s="37"/>
      <c r="N58" s="37"/>
      <c r="O58" s="37"/>
      <c r="Q58" s="17" t="s">
        <v>328</v>
      </c>
    </row>
    <row r="59" spans="1:17" ht="17.25" customHeight="1">
      <c r="A59" s="274" t="s">
        <v>329</v>
      </c>
      <c r="B59" s="257"/>
      <c r="C59" s="258"/>
      <c r="D59" s="15"/>
      <c r="E59" s="42"/>
      <c r="F59" s="43"/>
      <c r="G59" s="43"/>
      <c r="H59" s="43"/>
      <c r="I59" s="44"/>
      <c r="J59" s="44"/>
      <c r="K59" s="45">
        <f>AVERAGE(J60:J63)</f>
        <v>44.147829053005488</v>
      </c>
      <c r="L59" s="37"/>
      <c r="M59" s="37"/>
      <c r="N59" s="37"/>
      <c r="O59" s="37"/>
      <c r="Q59" s="17"/>
    </row>
    <row r="60" spans="1:17" ht="33" customHeight="1">
      <c r="A60" s="15" t="s">
        <v>176</v>
      </c>
      <c r="B60" s="273" t="s">
        <v>330</v>
      </c>
      <c r="C60" s="258"/>
      <c r="D60" s="47">
        <v>1</v>
      </c>
      <c r="E60" s="42" t="s">
        <v>331</v>
      </c>
      <c r="F60" s="43">
        <v>983</v>
      </c>
      <c r="G60" s="43">
        <f t="shared" ref="G60:G63" si="37">D60*F60</f>
        <v>983</v>
      </c>
      <c r="H60" s="43">
        <v>419</v>
      </c>
      <c r="I60" s="44">
        <f t="shared" ref="I60:I63" si="38">H60/F60*100</f>
        <v>42.624618514750765</v>
      </c>
      <c r="J60" s="44">
        <f t="shared" ref="J60:J63" si="39">IF(H60/G60*100&gt;=100,100,IF(H60/G60*100&lt;100,H60/G60*100))</f>
        <v>42.624618514750765</v>
      </c>
      <c r="K60" s="49"/>
      <c r="L60" s="37"/>
      <c r="M60" s="37"/>
      <c r="N60" s="37"/>
      <c r="O60" s="37"/>
      <c r="Q60" s="17" t="s">
        <v>332</v>
      </c>
    </row>
    <row r="61" spans="1:17" ht="33" customHeight="1">
      <c r="A61" s="15" t="s">
        <v>229</v>
      </c>
      <c r="B61" s="273" t="s">
        <v>333</v>
      </c>
      <c r="C61" s="258"/>
      <c r="D61" s="47">
        <v>1</v>
      </c>
      <c r="E61" s="42" t="s">
        <v>331</v>
      </c>
      <c r="F61" s="43">
        <v>983</v>
      </c>
      <c r="G61" s="43">
        <f t="shared" si="37"/>
        <v>983</v>
      </c>
      <c r="H61" s="43">
        <v>417</v>
      </c>
      <c r="I61" s="44">
        <f t="shared" si="38"/>
        <v>42.421159715157678</v>
      </c>
      <c r="J61" s="44">
        <f t="shared" si="39"/>
        <v>42.421159715157678</v>
      </c>
      <c r="K61" s="49"/>
      <c r="L61" s="37"/>
      <c r="M61" s="37"/>
      <c r="N61" s="37"/>
      <c r="O61" s="37"/>
      <c r="Q61" s="17" t="s">
        <v>334</v>
      </c>
    </row>
    <row r="62" spans="1:17" ht="20.25" customHeight="1">
      <c r="A62" s="15" t="s">
        <v>190</v>
      </c>
      <c r="B62" s="273" t="s">
        <v>335</v>
      </c>
      <c r="C62" s="258"/>
      <c r="D62" s="47">
        <v>0.8</v>
      </c>
      <c r="E62" s="42" t="s">
        <v>331</v>
      </c>
      <c r="F62" s="43">
        <v>147</v>
      </c>
      <c r="G62" s="43">
        <f t="shared" si="37"/>
        <v>117.60000000000001</v>
      </c>
      <c r="H62" s="43">
        <v>56</v>
      </c>
      <c r="I62" s="44">
        <f t="shared" si="38"/>
        <v>38.095238095238095</v>
      </c>
      <c r="J62" s="81">
        <f t="shared" si="39"/>
        <v>47.619047619047613</v>
      </c>
      <c r="K62" s="49"/>
      <c r="L62" s="37"/>
      <c r="M62" s="37"/>
      <c r="N62" s="37"/>
      <c r="O62" s="37"/>
      <c r="Q62" s="17" t="s">
        <v>336</v>
      </c>
    </row>
    <row r="63" spans="1:17" ht="32.25" customHeight="1">
      <c r="A63" s="15" t="s">
        <v>284</v>
      </c>
      <c r="B63" s="273" t="s">
        <v>337</v>
      </c>
      <c r="C63" s="258"/>
      <c r="D63" s="47">
        <v>0.92</v>
      </c>
      <c r="E63" s="42" t="s">
        <v>331</v>
      </c>
      <c r="F63" s="43">
        <v>970</v>
      </c>
      <c r="G63" s="43">
        <f t="shared" si="37"/>
        <v>892.40000000000009</v>
      </c>
      <c r="H63" s="43">
        <v>392</v>
      </c>
      <c r="I63" s="44">
        <f t="shared" si="38"/>
        <v>40.412371134020617</v>
      </c>
      <c r="J63" s="44">
        <f t="shared" si="39"/>
        <v>43.926490363065881</v>
      </c>
      <c r="K63" s="49"/>
      <c r="L63" s="37"/>
      <c r="M63" s="37"/>
      <c r="N63" s="37"/>
      <c r="O63" s="37"/>
      <c r="Q63" s="17" t="s">
        <v>338</v>
      </c>
    </row>
    <row r="64" spans="1:17" ht="17.25" customHeight="1">
      <c r="A64" s="57" t="s">
        <v>339</v>
      </c>
      <c r="B64" s="57"/>
      <c r="C64" s="57"/>
      <c r="D64" s="15"/>
      <c r="E64" s="42"/>
      <c r="F64" s="43"/>
      <c r="G64" s="43"/>
      <c r="H64" s="43"/>
      <c r="I64" s="44"/>
      <c r="J64" s="44"/>
      <c r="K64" s="45">
        <f>AVERAGE(J65:J66)</f>
        <v>53.403344019180103</v>
      </c>
      <c r="L64" s="37"/>
      <c r="M64" s="37"/>
      <c r="N64" s="37"/>
      <c r="O64" s="37"/>
      <c r="Q64" s="51"/>
    </row>
    <row r="65" spans="1:26" ht="15" customHeight="1">
      <c r="A65" s="63">
        <v>1</v>
      </c>
      <c r="B65" s="273" t="s">
        <v>340</v>
      </c>
      <c r="C65" s="258"/>
      <c r="D65" s="47">
        <v>1</v>
      </c>
      <c r="E65" s="42" t="s">
        <v>341</v>
      </c>
      <c r="F65" s="43">
        <v>3647</v>
      </c>
      <c r="G65" s="43">
        <f t="shared" ref="G65:G66" si="40">D65*F65</f>
        <v>3647</v>
      </c>
      <c r="H65" s="43">
        <v>1580</v>
      </c>
      <c r="I65" s="44">
        <f t="shared" ref="I65:I66" si="41">H65/F65*100</f>
        <v>43.323279407732386</v>
      </c>
      <c r="J65" s="44">
        <f t="shared" ref="J65:J66" si="42">IF(H65/G65*100&gt;=100,100,IF(H65/G65*100&lt;100,H65/G65*100))</f>
        <v>43.323279407732386</v>
      </c>
      <c r="K65" s="49"/>
      <c r="L65" s="37"/>
      <c r="M65" s="37"/>
      <c r="N65" s="37"/>
      <c r="O65" s="37"/>
      <c r="Q65" s="17" t="s">
        <v>342</v>
      </c>
    </row>
    <row r="66" spans="1:26" ht="31.5" customHeight="1">
      <c r="A66" s="15">
        <v>2</v>
      </c>
      <c r="B66" s="273" t="s">
        <v>343</v>
      </c>
      <c r="C66" s="258"/>
      <c r="D66" s="47">
        <v>0.84</v>
      </c>
      <c r="E66" s="42" t="s">
        <v>344</v>
      </c>
      <c r="F66" s="43">
        <v>917</v>
      </c>
      <c r="G66" s="43">
        <f t="shared" si="40"/>
        <v>770.28</v>
      </c>
      <c r="H66" s="43">
        <v>489</v>
      </c>
      <c r="I66" s="44">
        <f t="shared" si="41"/>
        <v>53.326063249727376</v>
      </c>
      <c r="J66" s="44">
        <f t="shared" si="42"/>
        <v>63.483408630627821</v>
      </c>
      <c r="K66" s="49"/>
      <c r="L66" s="37"/>
      <c r="M66" s="37"/>
      <c r="N66" s="37"/>
      <c r="O66" s="37"/>
      <c r="Q66" s="82" t="s">
        <v>345</v>
      </c>
    </row>
    <row r="67" spans="1:26" ht="17.25" customHeight="1">
      <c r="A67" s="70" t="s">
        <v>346</v>
      </c>
      <c r="B67" s="71"/>
      <c r="C67" s="72"/>
      <c r="D67" s="15"/>
      <c r="E67" s="42"/>
      <c r="F67" s="61"/>
      <c r="G67" s="43"/>
      <c r="H67" s="43"/>
      <c r="I67" s="44"/>
      <c r="J67" s="44"/>
      <c r="K67" s="45">
        <f>AVERAGE(J68:J72)</f>
        <v>5.8929307803648685</v>
      </c>
      <c r="L67" s="37"/>
      <c r="M67" s="37"/>
      <c r="N67" s="37"/>
      <c r="O67" s="37"/>
      <c r="Q67" s="17"/>
    </row>
    <row r="68" spans="1:26" ht="45.75" customHeight="1">
      <c r="A68" s="15" t="s">
        <v>253</v>
      </c>
      <c r="B68" s="273" t="s">
        <v>347</v>
      </c>
      <c r="C68" s="258"/>
      <c r="D68" s="47">
        <v>1</v>
      </c>
      <c r="E68" s="42" t="s">
        <v>348</v>
      </c>
      <c r="F68" s="43">
        <v>32</v>
      </c>
      <c r="G68" s="43">
        <f t="shared" ref="G68:G72" si="43">D68*F68</f>
        <v>32</v>
      </c>
      <c r="H68" s="43">
        <v>0</v>
      </c>
      <c r="I68" s="44">
        <f t="shared" ref="I68:I72" si="44">H68/F68*100</f>
        <v>0</v>
      </c>
      <c r="J68" s="44">
        <f t="shared" ref="J68:J72" si="45">IF(H68/G68*100&gt;=100,100,IF(H68/G68*100&lt;100,H68/G68*100))</f>
        <v>0</v>
      </c>
      <c r="K68" s="49"/>
      <c r="L68" s="37"/>
      <c r="M68" s="37"/>
      <c r="N68" s="37"/>
      <c r="O68" s="37"/>
      <c r="Q68" s="17" t="s">
        <v>349</v>
      </c>
    </row>
    <row r="69" spans="1:26" ht="46.5" customHeight="1">
      <c r="A69" s="15" t="s">
        <v>183</v>
      </c>
      <c r="B69" s="273" t="s">
        <v>350</v>
      </c>
      <c r="C69" s="258"/>
      <c r="D69" s="47">
        <v>1</v>
      </c>
      <c r="E69" s="42" t="s">
        <v>348</v>
      </c>
      <c r="F69" s="43">
        <v>13</v>
      </c>
      <c r="G69" s="43">
        <f t="shared" si="43"/>
        <v>13</v>
      </c>
      <c r="H69" s="43">
        <v>0</v>
      </c>
      <c r="I69" s="44">
        <f t="shared" si="44"/>
        <v>0</v>
      </c>
      <c r="J69" s="44">
        <f t="shared" si="45"/>
        <v>0</v>
      </c>
      <c r="K69" s="49"/>
      <c r="L69" s="37"/>
      <c r="M69" s="37"/>
      <c r="N69" s="37"/>
      <c r="O69" s="37"/>
      <c r="Q69" s="17" t="s">
        <v>351</v>
      </c>
    </row>
    <row r="70" spans="1:26" ht="46.5" customHeight="1">
      <c r="A70" s="15" t="s">
        <v>233</v>
      </c>
      <c r="B70" s="273" t="s">
        <v>352</v>
      </c>
      <c r="C70" s="258"/>
      <c r="D70" s="47">
        <v>1</v>
      </c>
      <c r="E70" s="42" t="s">
        <v>348</v>
      </c>
      <c r="F70" s="43">
        <v>11</v>
      </c>
      <c r="G70" s="43">
        <f t="shared" si="43"/>
        <v>11</v>
      </c>
      <c r="H70" s="43">
        <v>0</v>
      </c>
      <c r="I70" s="44">
        <f t="shared" si="44"/>
        <v>0</v>
      </c>
      <c r="J70" s="44">
        <f t="shared" si="45"/>
        <v>0</v>
      </c>
      <c r="K70" s="49"/>
      <c r="L70" s="37"/>
      <c r="M70" s="37"/>
      <c r="N70" s="37"/>
      <c r="O70" s="37"/>
      <c r="Q70" s="17" t="s">
        <v>353</v>
      </c>
    </row>
    <row r="71" spans="1:26" ht="45" customHeight="1">
      <c r="A71" s="15" t="s">
        <v>284</v>
      </c>
      <c r="B71" s="273" t="s">
        <v>354</v>
      </c>
      <c r="C71" s="258"/>
      <c r="D71" s="47">
        <v>1</v>
      </c>
      <c r="E71" s="42" t="s">
        <v>300</v>
      </c>
      <c r="F71" s="43">
        <v>9135</v>
      </c>
      <c r="G71" s="43">
        <f t="shared" si="43"/>
        <v>9135</v>
      </c>
      <c r="H71" s="43">
        <v>1342</v>
      </c>
      <c r="I71" s="44">
        <f t="shared" si="44"/>
        <v>14.690749863163658</v>
      </c>
      <c r="J71" s="44">
        <f t="shared" si="45"/>
        <v>14.690749863163658</v>
      </c>
      <c r="K71" s="49"/>
      <c r="L71" s="37"/>
      <c r="M71" s="37"/>
      <c r="N71" s="37"/>
      <c r="O71" s="37"/>
      <c r="Q71" s="17" t="s">
        <v>355</v>
      </c>
    </row>
    <row r="72" spans="1:26" ht="18" customHeight="1">
      <c r="A72" s="15" t="s">
        <v>356</v>
      </c>
      <c r="B72" s="273" t="s">
        <v>357</v>
      </c>
      <c r="C72" s="258"/>
      <c r="D72" s="53">
        <v>1</v>
      </c>
      <c r="E72" s="42" t="s">
        <v>300</v>
      </c>
      <c r="F72" s="43">
        <v>8691</v>
      </c>
      <c r="G72" s="43">
        <f t="shared" si="43"/>
        <v>8691</v>
      </c>
      <c r="H72" s="43">
        <v>1284</v>
      </c>
      <c r="I72" s="44">
        <f t="shared" si="44"/>
        <v>14.773904038660685</v>
      </c>
      <c r="J72" s="44">
        <f t="shared" si="45"/>
        <v>14.773904038660685</v>
      </c>
      <c r="K72" s="49"/>
      <c r="L72" s="37"/>
      <c r="M72" s="37"/>
      <c r="N72" s="37"/>
      <c r="O72" s="37"/>
      <c r="Q72" s="17" t="s">
        <v>358</v>
      </c>
    </row>
    <row r="73" spans="1:26" ht="15" customHeight="1">
      <c r="A73" s="278" t="s">
        <v>359</v>
      </c>
      <c r="B73" s="257"/>
      <c r="C73" s="258"/>
      <c r="D73" s="83"/>
      <c r="E73" s="83"/>
      <c r="F73" s="80"/>
      <c r="G73" s="84"/>
      <c r="H73" s="15"/>
      <c r="I73" s="85"/>
      <c r="J73" s="85"/>
      <c r="K73" s="86">
        <f>AVERAGE(J74:J75)</f>
        <v>0.92556213779867202</v>
      </c>
      <c r="M73" s="37"/>
      <c r="N73" s="37"/>
      <c r="O73" s="37"/>
      <c r="Q73" s="16"/>
    </row>
    <row r="74" spans="1:26" ht="50.25" customHeight="1">
      <c r="A74" s="42" t="s">
        <v>176</v>
      </c>
      <c r="B74" s="273" t="s">
        <v>360</v>
      </c>
      <c r="C74" s="258"/>
      <c r="D74" s="47">
        <v>1</v>
      </c>
      <c r="E74" s="42" t="s">
        <v>300</v>
      </c>
      <c r="F74" s="15">
        <v>9079</v>
      </c>
      <c r="G74" s="15">
        <f t="shared" ref="G74:G75" si="46">D74*F74</f>
        <v>9079</v>
      </c>
      <c r="H74" s="15">
        <v>1522</v>
      </c>
      <c r="I74" s="85">
        <f t="shared" ref="I74:I75" si="47">H74/F74*100</f>
        <v>16.76396078863311</v>
      </c>
      <c r="J74" s="85">
        <f t="shared" ref="J74:J75" si="48">IF(I74/H74*100&gt;=100,100,IF(I74/H74*100&lt;100,I74/H74*100))</f>
        <v>1.1014428901861439</v>
      </c>
      <c r="K74" s="85"/>
      <c r="M74" s="37"/>
      <c r="N74" s="37"/>
      <c r="O74" s="37"/>
      <c r="Q74" s="243" t="s">
        <v>361</v>
      </c>
    </row>
    <row r="75" spans="1:26" ht="33.75" customHeight="1">
      <c r="A75" s="42" t="s">
        <v>183</v>
      </c>
      <c r="B75" s="273" t="s">
        <v>362</v>
      </c>
      <c r="C75" s="258"/>
      <c r="D75" s="53">
        <v>1</v>
      </c>
      <c r="E75" s="42" t="s">
        <v>300</v>
      </c>
      <c r="F75" s="15">
        <v>13339</v>
      </c>
      <c r="G75" s="15">
        <f t="shared" si="46"/>
        <v>13339</v>
      </c>
      <c r="H75" s="15">
        <v>2056</v>
      </c>
      <c r="I75" s="85">
        <f t="shared" si="47"/>
        <v>15.413449284054275</v>
      </c>
      <c r="J75" s="85">
        <f t="shared" si="48"/>
        <v>0.74968138541120011</v>
      </c>
      <c r="K75" s="85"/>
      <c r="M75" s="37"/>
      <c r="N75" s="37"/>
      <c r="O75" s="37"/>
      <c r="Q75" s="16" t="s">
        <v>363</v>
      </c>
    </row>
    <row r="76" spans="1:26" ht="15" customHeight="1">
      <c r="A76" s="278" t="s">
        <v>364</v>
      </c>
      <c r="B76" s="257"/>
      <c r="C76" s="257"/>
      <c r="D76" s="257"/>
      <c r="E76" s="258"/>
      <c r="F76" s="43"/>
      <c r="G76" s="43"/>
      <c r="H76" s="43"/>
      <c r="I76" s="44"/>
      <c r="J76" s="44"/>
      <c r="K76" s="45">
        <f>AVERAGE(J77:J83)</f>
        <v>71.715710652036293</v>
      </c>
      <c r="L76" s="37"/>
      <c r="M76" s="37"/>
      <c r="N76" s="37"/>
      <c r="O76" s="37"/>
      <c r="Q76" s="17"/>
    </row>
    <row r="77" spans="1:26" ht="29.25" customHeight="1">
      <c r="A77" s="63" t="s">
        <v>176</v>
      </c>
      <c r="B77" s="273" t="s">
        <v>365</v>
      </c>
      <c r="C77" s="258"/>
      <c r="D77" s="47">
        <v>0.7</v>
      </c>
      <c r="E77" s="42" t="s">
        <v>300</v>
      </c>
      <c r="F77" s="43">
        <v>11927</v>
      </c>
      <c r="G77" s="48">
        <f>D77*F77</f>
        <v>8348.9</v>
      </c>
      <c r="H77" s="43">
        <v>8872</v>
      </c>
      <c r="I77" s="44">
        <f t="shared" ref="I77:I83" si="49">H77/F77*100</f>
        <v>74.385847237360608</v>
      </c>
      <c r="J77" s="44">
        <f>IF(I77&lt;65,I77,IF(I77&lt;=70,100,IF(I77&lt;=75,90,IF(I77&lt;=80,80,IF(I77&lt;=85,70,IF(I77&lt;=90,60,IF(I77&lt;=100,50, )))))))</f>
        <v>90</v>
      </c>
      <c r="K77" s="49"/>
      <c r="L77" s="37"/>
      <c r="M77" s="37"/>
      <c r="N77" s="37"/>
      <c r="O77" s="37"/>
      <c r="P77" s="2"/>
      <c r="Q77" s="17" t="s">
        <v>366</v>
      </c>
      <c r="R77" s="2"/>
      <c r="S77" s="2"/>
      <c r="T77" s="2"/>
      <c r="U77" s="2"/>
      <c r="V77" s="2"/>
      <c r="W77" s="2"/>
      <c r="X77" s="2"/>
      <c r="Y77" s="2"/>
      <c r="Z77" s="2"/>
    </row>
    <row r="78" spans="1:26" ht="15.75" customHeight="1">
      <c r="A78" s="15" t="s">
        <v>183</v>
      </c>
      <c r="B78" s="273" t="s">
        <v>367</v>
      </c>
      <c r="C78" s="258"/>
      <c r="D78" s="47">
        <v>0.1</v>
      </c>
      <c r="E78" s="42" t="s">
        <v>300</v>
      </c>
      <c r="F78" s="43">
        <v>11927</v>
      </c>
      <c r="G78" s="43">
        <f>D78*F78</f>
        <v>1192.7</v>
      </c>
      <c r="H78" s="43">
        <v>609</v>
      </c>
      <c r="I78" s="44">
        <f t="shared" si="49"/>
        <v>5.1060618764148575</v>
      </c>
      <c r="J78" s="44">
        <f>IF(H78/G78*100&gt;=100,100,IF(H78/G78*100&lt;100,H78/G78*100))</f>
        <v>51.060618764148572</v>
      </c>
      <c r="K78" s="49"/>
      <c r="L78" s="37"/>
      <c r="M78" s="37"/>
      <c r="N78" s="37"/>
      <c r="O78" s="37"/>
      <c r="P78" s="2"/>
      <c r="Q78" s="17" t="s">
        <v>368</v>
      </c>
      <c r="R78" s="2"/>
      <c r="S78" s="2"/>
      <c r="T78" s="2"/>
      <c r="U78" s="2"/>
      <c r="V78" s="2"/>
      <c r="W78" s="2"/>
      <c r="X78" s="2"/>
      <c r="Y78" s="2"/>
      <c r="Z78" s="2"/>
    </row>
    <row r="79" spans="1:26" ht="18" customHeight="1">
      <c r="A79" s="15" t="s">
        <v>233</v>
      </c>
      <c r="B79" s="273" t="s">
        <v>369</v>
      </c>
      <c r="C79" s="258"/>
      <c r="D79" s="42" t="s">
        <v>370</v>
      </c>
      <c r="E79" s="42" t="s">
        <v>300</v>
      </c>
      <c r="F79" s="43">
        <v>8505</v>
      </c>
      <c r="G79" s="48">
        <f>10%*F79</f>
        <v>850.5</v>
      </c>
      <c r="H79" s="43">
        <v>159</v>
      </c>
      <c r="I79" s="44">
        <f t="shared" si="49"/>
        <v>1.8694885361552029</v>
      </c>
      <c r="J79" s="44">
        <f>IF(I79&lt;10,100,IF(I79&lt;=12.5,75,IF(I79&lt;=15,50,IF(I79&lt;=17.5,25,IF(I79&gt;17.5,0)))))</f>
        <v>100</v>
      </c>
      <c r="K79" s="49"/>
      <c r="L79" s="37"/>
      <c r="M79" s="37"/>
      <c r="N79" s="37"/>
      <c r="O79" s="37"/>
      <c r="P79" s="2"/>
      <c r="Q79" s="17" t="s">
        <v>371</v>
      </c>
      <c r="R79" s="2"/>
      <c r="S79" s="2"/>
      <c r="T79" s="2"/>
      <c r="U79" s="2"/>
      <c r="V79" s="2"/>
      <c r="W79" s="2"/>
      <c r="X79" s="2"/>
      <c r="Y79" s="2"/>
      <c r="Z79" s="2"/>
    </row>
    <row r="80" spans="1:26" ht="15" customHeight="1">
      <c r="A80" s="15" t="s">
        <v>372</v>
      </c>
      <c r="B80" s="273" t="s">
        <v>373</v>
      </c>
      <c r="C80" s="258"/>
      <c r="D80" s="15" t="s">
        <v>374</v>
      </c>
      <c r="E80" s="42" t="s">
        <v>300</v>
      </c>
      <c r="F80" s="43">
        <v>8505</v>
      </c>
      <c r="G80" s="48">
        <f>3.5%*F80</f>
        <v>297.67500000000001</v>
      </c>
      <c r="H80" s="43">
        <v>0</v>
      </c>
      <c r="I80" s="44">
        <f t="shared" si="49"/>
        <v>0</v>
      </c>
      <c r="J80" s="44">
        <f>IF(I80&lt;3.5,100,IF(I80&lt;=4.5,75,IF(I80&lt;=7.5,50,IF(I80&lt;=10,25,IF(I80&gt;10,0)))))</f>
        <v>100</v>
      </c>
      <c r="K80" s="49"/>
      <c r="L80" s="37"/>
      <c r="M80" s="37"/>
      <c r="N80" s="37"/>
      <c r="O80" s="37"/>
      <c r="P80" s="2"/>
      <c r="Q80" s="17" t="s">
        <v>375</v>
      </c>
      <c r="R80" s="2"/>
      <c r="S80" s="2"/>
      <c r="T80" s="2"/>
      <c r="U80" s="2"/>
      <c r="V80" s="2"/>
      <c r="W80" s="2"/>
      <c r="X80" s="2"/>
      <c r="Y80" s="2"/>
      <c r="Z80" s="2"/>
    </row>
    <row r="81" spans="1:17" ht="15" customHeight="1">
      <c r="A81" s="15">
        <v>5</v>
      </c>
      <c r="B81" s="273" t="s">
        <v>376</v>
      </c>
      <c r="C81" s="258"/>
      <c r="D81" s="47">
        <v>0.8</v>
      </c>
      <c r="E81" s="42" t="s">
        <v>300</v>
      </c>
      <c r="F81" s="43">
        <v>2385</v>
      </c>
      <c r="G81" s="43">
        <f t="shared" ref="G81:G83" si="50">D81*F81</f>
        <v>1908</v>
      </c>
      <c r="H81" s="43">
        <v>197</v>
      </c>
      <c r="I81" s="44">
        <f t="shared" si="49"/>
        <v>8.2599580712788256</v>
      </c>
      <c r="J81" s="44">
        <f t="shared" ref="J81:J83" si="51">IF(H81/G81*100&gt;=100,100,IF(H81/G81*100&lt;100,H81/G81*100))</f>
        <v>10.324947589098532</v>
      </c>
      <c r="K81" s="49"/>
      <c r="L81" s="37"/>
      <c r="M81" s="37"/>
      <c r="N81" s="37"/>
      <c r="O81" s="37"/>
      <c r="Q81" s="17" t="s">
        <v>377</v>
      </c>
    </row>
    <row r="82" spans="1:17" ht="16.5" customHeight="1">
      <c r="A82" s="15">
        <v>6</v>
      </c>
      <c r="B82" s="279" t="s">
        <v>378</v>
      </c>
      <c r="C82" s="258"/>
      <c r="D82" s="47">
        <v>0.6</v>
      </c>
      <c r="E82" s="42" t="s">
        <v>300</v>
      </c>
      <c r="F82" s="43">
        <v>1033</v>
      </c>
      <c r="G82" s="43">
        <f t="shared" si="50"/>
        <v>619.79999999999995</v>
      </c>
      <c r="H82" s="43">
        <v>372</v>
      </c>
      <c r="I82" s="44">
        <f t="shared" si="49"/>
        <v>36.011616650532432</v>
      </c>
      <c r="J82" s="44">
        <f t="shared" si="51"/>
        <v>60.019361084220726</v>
      </c>
      <c r="K82" s="49"/>
      <c r="L82" s="37"/>
      <c r="M82" s="37"/>
      <c r="N82" s="37"/>
      <c r="O82" s="37"/>
      <c r="Q82" s="17" t="s">
        <v>379</v>
      </c>
    </row>
    <row r="83" spans="1:17" ht="17.25" customHeight="1">
      <c r="A83" s="15">
        <v>7</v>
      </c>
      <c r="B83" s="273" t="s">
        <v>380</v>
      </c>
      <c r="C83" s="258"/>
      <c r="D83" s="47">
        <v>0.65</v>
      </c>
      <c r="E83" s="42" t="s">
        <v>300</v>
      </c>
      <c r="F83" s="43">
        <v>253</v>
      </c>
      <c r="G83" s="43">
        <f t="shared" si="50"/>
        <v>164.45000000000002</v>
      </c>
      <c r="H83" s="43">
        <v>149</v>
      </c>
      <c r="I83" s="44">
        <f t="shared" si="49"/>
        <v>58.89328063241107</v>
      </c>
      <c r="J83" s="44">
        <f t="shared" si="51"/>
        <v>90.605047126786246</v>
      </c>
      <c r="K83" s="49"/>
      <c r="L83" s="37"/>
      <c r="M83" s="37"/>
      <c r="N83" s="37"/>
      <c r="O83" s="37"/>
      <c r="Q83" s="17" t="s">
        <v>381</v>
      </c>
    </row>
    <row r="84" spans="1:17" ht="17.25" customHeight="1">
      <c r="A84" s="56" t="s">
        <v>382</v>
      </c>
      <c r="B84" s="63"/>
      <c r="C84" s="56"/>
      <c r="D84" s="15"/>
      <c r="E84" s="42"/>
      <c r="F84" s="87"/>
      <c r="G84" s="87"/>
      <c r="H84" s="87"/>
      <c r="I84" s="44"/>
      <c r="J84" s="88"/>
      <c r="K84" s="89"/>
      <c r="L84" s="90">
        <f>AVERAGE(K85,K89,K94)</f>
        <v>78.383544872772305</v>
      </c>
      <c r="M84" s="37"/>
      <c r="N84" s="37"/>
      <c r="O84" s="37"/>
      <c r="Q84" s="51"/>
    </row>
    <row r="85" spans="1:17" ht="17.25" customHeight="1">
      <c r="A85" s="274" t="s">
        <v>383</v>
      </c>
      <c r="B85" s="257"/>
      <c r="C85" s="257"/>
      <c r="D85" s="257"/>
      <c r="E85" s="258"/>
      <c r="F85" s="43"/>
      <c r="G85" s="43"/>
      <c r="H85" s="43"/>
      <c r="I85" s="44"/>
      <c r="J85" s="44"/>
      <c r="K85" s="45">
        <f>AVERAGE(J86:J88)</f>
        <v>71.301506342064101</v>
      </c>
      <c r="L85" s="43" t="s">
        <v>384</v>
      </c>
      <c r="M85" s="37"/>
      <c r="N85" s="37"/>
      <c r="O85" s="37"/>
      <c r="Q85" s="51"/>
    </row>
    <row r="86" spans="1:17" ht="31.5" customHeight="1">
      <c r="A86" s="15" t="s">
        <v>176</v>
      </c>
      <c r="B86" s="273" t="s">
        <v>385</v>
      </c>
      <c r="C86" s="258"/>
      <c r="D86" s="47">
        <v>0.89</v>
      </c>
      <c r="E86" s="42" t="s">
        <v>341</v>
      </c>
      <c r="F86" s="43">
        <v>4132</v>
      </c>
      <c r="G86" s="43">
        <f t="shared" ref="G86:G88" si="52">D86*F86</f>
        <v>3677.48</v>
      </c>
      <c r="H86" s="43">
        <v>2581</v>
      </c>
      <c r="I86" s="44">
        <f t="shared" ref="I86:I88" si="53">H86/F86*100</f>
        <v>62.463697967086148</v>
      </c>
      <c r="J86" s="44">
        <f t="shared" ref="J86:J88" si="54">IF(H86/G86*100&gt;=100,100,IF(H86/G86*100&lt;100,H86/G86*100))</f>
        <v>70.183930300096804</v>
      </c>
      <c r="K86" s="49"/>
      <c r="L86" s="43"/>
      <c r="M86" s="37"/>
      <c r="N86" s="37"/>
      <c r="O86" s="37"/>
      <c r="Q86" s="17" t="s">
        <v>386</v>
      </c>
    </row>
    <row r="87" spans="1:17" ht="17.25" customHeight="1">
      <c r="A87" s="15">
        <v>2</v>
      </c>
      <c r="B87" s="273" t="s">
        <v>387</v>
      </c>
      <c r="C87" s="258"/>
      <c r="D87" s="47">
        <v>0.83</v>
      </c>
      <c r="E87" s="42" t="s">
        <v>319</v>
      </c>
      <c r="F87" s="43">
        <v>1083</v>
      </c>
      <c r="G87" s="43">
        <f t="shared" si="52"/>
        <v>898.89</v>
      </c>
      <c r="H87" s="43">
        <v>393</v>
      </c>
      <c r="I87" s="44">
        <f t="shared" si="53"/>
        <v>36.288088642659275</v>
      </c>
      <c r="J87" s="44">
        <f t="shared" si="54"/>
        <v>43.720588726095514</v>
      </c>
      <c r="K87" s="49"/>
      <c r="L87" s="43"/>
      <c r="M87" s="37"/>
      <c r="N87" s="37"/>
      <c r="O87" s="37"/>
      <c r="Q87" s="17" t="s">
        <v>388</v>
      </c>
    </row>
    <row r="88" spans="1:17" ht="33" customHeight="1">
      <c r="A88" s="15">
        <v>3</v>
      </c>
      <c r="B88" s="273" t="s">
        <v>389</v>
      </c>
      <c r="C88" s="258"/>
      <c r="D88" s="47">
        <v>0.56000000000000005</v>
      </c>
      <c r="E88" s="42" t="s">
        <v>390</v>
      </c>
      <c r="F88" s="43">
        <v>1613</v>
      </c>
      <c r="G88" s="43">
        <f t="shared" si="52"/>
        <v>903.28000000000009</v>
      </c>
      <c r="H88" s="43">
        <v>1613</v>
      </c>
      <c r="I88" s="44">
        <f t="shared" si="53"/>
        <v>100</v>
      </c>
      <c r="J88" s="44">
        <f t="shared" si="54"/>
        <v>100</v>
      </c>
      <c r="K88" s="49"/>
      <c r="L88" s="43"/>
      <c r="M88" s="37"/>
      <c r="N88" s="37"/>
      <c r="O88" s="37"/>
      <c r="Q88" s="17" t="s">
        <v>391</v>
      </c>
    </row>
    <row r="89" spans="1:17" ht="17.25" customHeight="1">
      <c r="A89" s="274" t="s">
        <v>392</v>
      </c>
      <c r="B89" s="257"/>
      <c r="C89" s="258"/>
      <c r="D89" s="15"/>
      <c r="E89" s="42"/>
      <c r="F89" s="43"/>
      <c r="G89" s="43"/>
      <c r="H89" s="43"/>
      <c r="I89" s="44"/>
      <c r="J89" s="44"/>
      <c r="K89" s="45">
        <f>AVERAGE(J90:J93)</f>
        <v>87.5</v>
      </c>
      <c r="M89" s="37"/>
      <c r="N89" s="37"/>
      <c r="O89" s="37"/>
      <c r="Q89" s="51"/>
    </row>
    <row r="90" spans="1:17" ht="34.5" customHeight="1">
      <c r="A90" s="15" t="s">
        <v>176</v>
      </c>
      <c r="B90" s="273" t="s">
        <v>393</v>
      </c>
      <c r="C90" s="258"/>
      <c r="D90" s="47">
        <v>0.85</v>
      </c>
      <c r="E90" s="42" t="s">
        <v>341</v>
      </c>
      <c r="F90" s="43">
        <v>151</v>
      </c>
      <c r="G90" s="43">
        <f t="shared" ref="G90:G92" si="55">D90*F90</f>
        <v>128.35</v>
      </c>
      <c r="H90" s="43">
        <v>151</v>
      </c>
      <c r="I90" s="44">
        <f t="shared" ref="I90:I93" si="56">H90/F90*100</f>
        <v>100</v>
      </c>
      <c r="J90" s="44">
        <f t="shared" ref="J90:J93" si="57">IF(H90/G90*100&gt;=100,100,IF(H90/G90*100&lt;100,H90/G90*100))</f>
        <v>100</v>
      </c>
      <c r="K90" s="49"/>
      <c r="L90" s="37"/>
      <c r="M90" s="37"/>
      <c r="N90" s="37"/>
      <c r="O90" s="37"/>
      <c r="Q90" s="17" t="s">
        <v>394</v>
      </c>
    </row>
    <row r="91" spans="1:17" ht="36.75" customHeight="1">
      <c r="A91" s="15">
        <v>2</v>
      </c>
      <c r="B91" s="273" t="s">
        <v>395</v>
      </c>
      <c r="C91" s="258"/>
      <c r="D91" s="47">
        <v>0.8</v>
      </c>
      <c r="E91" s="42" t="s">
        <v>319</v>
      </c>
      <c r="F91" s="43">
        <v>32</v>
      </c>
      <c r="G91" s="43">
        <f t="shared" si="55"/>
        <v>25.6</v>
      </c>
      <c r="H91" s="43">
        <v>32</v>
      </c>
      <c r="I91" s="44">
        <f t="shared" si="56"/>
        <v>100</v>
      </c>
      <c r="J91" s="44">
        <f t="shared" si="57"/>
        <v>100</v>
      </c>
      <c r="K91" s="49"/>
      <c r="L91" s="37"/>
      <c r="M91" s="37"/>
      <c r="N91" s="37"/>
      <c r="O91" s="37"/>
      <c r="Q91" s="17" t="s">
        <v>396</v>
      </c>
    </row>
    <row r="92" spans="1:17" ht="35.25" customHeight="1">
      <c r="A92" s="15">
        <v>3</v>
      </c>
      <c r="B92" s="273" t="s">
        <v>397</v>
      </c>
      <c r="C92" s="258"/>
      <c r="D92" s="47">
        <v>0.88</v>
      </c>
      <c r="E92" s="42" t="s">
        <v>341</v>
      </c>
      <c r="F92" s="43">
        <v>0</v>
      </c>
      <c r="G92" s="43">
        <f t="shared" si="55"/>
        <v>0</v>
      </c>
      <c r="H92" s="43">
        <v>0</v>
      </c>
      <c r="I92" s="44">
        <v>100</v>
      </c>
      <c r="J92" s="44">
        <v>100</v>
      </c>
      <c r="K92" s="49"/>
      <c r="L92" s="37"/>
      <c r="M92" s="37"/>
      <c r="N92" s="37"/>
      <c r="O92" s="37"/>
      <c r="Q92" s="17" t="s">
        <v>398</v>
      </c>
    </row>
    <row r="93" spans="1:17" ht="48.75" customHeight="1">
      <c r="A93" s="15">
        <v>4</v>
      </c>
      <c r="B93" s="273" t="s">
        <v>399</v>
      </c>
      <c r="C93" s="258"/>
      <c r="D93" s="53" t="s">
        <v>400</v>
      </c>
      <c r="E93" s="42" t="s">
        <v>401</v>
      </c>
      <c r="F93" s="43">
        <v>12</v>
      </c>
      <c r="G93" s="43">
        <v>12</v>
      </c>
      <c r="H93" s="43">
        <v>6</v>
      </c>
      <c r="I93" s="44">
        <f t="shared" si="56"/>
        <v>50</v>
      </c>
      <c r="J93" s="44">
        <f t="shared" si="57"/>
        <v>50</v>
      </c>
      <c r="K93" s="55"/>
      <c r="L93" s="37"/>
      <c r="M93" s="37"/>
      <c r="N93" s="37"/>
      <c r="O93" s="37"/>
      <c r="Q93" s="17" t="s">
        <v>402</v>
      </c>
    </row>
    <row r="94" spans="1:17" ht="17.25" customHeight="1">
      <c r="A94" s="274" t="s">
        <v>403</v>
      </c>
      <c r="B94" s="257"/>
      <c r="C94" s="258"/>
      <c r="D94" s="15"/>
      <c r="E94" s="42"/>
      <c r="F94" s="43"/>
      <c r="G94" s="43"/>
      <c r="H94" s="43"/>
      <c r="I94" s="44"/>
      <c r="J94" s="44"/>
      <c r="K94" s="45">
        <f>AVERAGE(J95:J99)</f>
        <v>76.349128276252799</v>
      </c>
      <c r="L94" s="37"/>
      <c r="M94" s="37"/>
      <c r="N94" s="37"/>
      <c r="O94" s="37"/>
      <c r="Q94" s="51"/>
    </row>
    <row r="95" spans="1:17" ht="33.75" customHeight="1">
      <c r="A95" s="15" t="s">
        <v>176</v>
      </c>
      <c r="B95" s="273" t="s">
        <v>404</v>
      </c>
      <c r="C95" s="258"/>
      <c r="D95" s="47">
        <v>0.8</v>
      </c>
      <c r="E95" s="42" t="s">
        <v>341</v>
      </c>
      <c r="F95" s="43">
        <v>4639</v>
      </c>
      <c r="G95" s="43">
        <f t="shared" ref="G95:G99" si="58">D95*F95</f>
        <v>3711.2000000000003</v>
      </c>
      <c r="H95" s="43">
        <v>2616</v>
      </c>
      <c r="I95" s="44">
        <f t="shared" ref="I95:I99" si="59">H95/F95*100</f>
        <v>56.391463677516704</v>
      </c>
      <c r="J95" s="44">
        <f t="shared" ref="J95:J99" si="60">IF(H95/G95*100&gt;=100,100,IF(H95/G95*100&lt;100,H95/G95*100))</f>
        <v>70.489329596895871</v>
      </c>
      <c r="K95" s="49"/>
      <c r="L95" s="37"/>
      <c r="M95" s="37"/>
      <c r="N95" s="37"/>
      <c r="O95" s="37"/>
      <c r="Q95" s="17" t="s">
        <v>405</v>
      </c>
    </row>
    <row r="96" spans="1:17" ht="36" customHeight="1">
      <c r="A96" s="15" t="s">
        <v>229</v>
      </c>
      <c r="B96" s="273" t="s">
        <v>406</v>
      </c>
      <c r="C96" s="258"/>
      <c r="D96" s="47">
        <v>0.86</v>
      </c>
      <c r="E96" s="42" t="s">
        <v>341</v>
      </c>
      <c r="F96" s="43">
        <v>2616</v>
      </c>
      <c r="G96" s="43">
        <f t="shared" si="58"/>
        <v>2249.7599999999998</v>
      </c>
      <c r="H96" s="43">
        <v>1385</v>
      </c>
      <c r="I96" s="44">
        <f t="shared" si="59"/>
        <v>52.943425076452598</v>
      </c>
      <c r="J96" s="44">
        <f t="shared" si="60"/>
        <v>61.56212218192163</v>
      </c>
      <c r="K96" s="49"/>
      <c r="L96" s="37"/>
      <c r="M96" s="37"/>
      <c r="N96" s="37"/>
      <c r="O96" s="37"/>
      <c r="Q96" s="17" t="s">
        <v>407</v>
      </c>
    </row>
    <row r="97" spans="1:17" ht="29.25" customHeight="1">
      <c r="A97" s="15">
        <v>3</v>
      </c>
      <c r="B97" s="273" t="s">
        <v>408</v>
      </c>
      <c r="C97" s="258"/>
      <c r="D97" s="47">
        <v>0.16</v>
      </c>
      <c r="E97" s="42" t="s">
        <v>341</v>
      </c>
      <c r="F97" s="43">
        <v>2616</v>
      </c>
      <c r="G97" s="43">
        <f t="shared" si="58"/>
        <v>418.56</v>
      </c>
      <c r="H97" s="43">
        <v>208</v>
      </c>
      <c r="I97" s="44">
        <f t="shared" si="59"/>
        <v>7.951070336391437</v>
      </c>
      <c r="J97" s="44">
        <f t="shared" si="60"/>
        <v>49.694189602446478</v>
      </c>
      <c r="K97" s="49"/>
      <c r="L97" s="37"/>
      <c r="M97" s="37"/>
      <c r="N97" s="37"/>
      <c r="O97" s="37"/>
      <c r="Q97" s="17" t="s">
        <v>409</v>
      </c>
    </row>
    <row r="98" spans="1:17" ht="31.5" customHeight="1">
      <c r="A98" s="15">
        <v>4</v>
      </c>
      <c r="B98" s="273" t="s">
        <v>410</v>
      </c>
      <c r="C98" s="258"/>
      <c r="D98" s="47">
        <v>0.5</v>
      </c>
      <c r="E98" s="42" t="s">
        <v>331</v>
      </c>
      <c r="F98" s="43">
        <v>209</v>
      </c>
      <c r="G98" s="43">
        <f t="shared" si="58"/>
        <v>104.5</v>
      </c>
      <c r="H98" s="43">
        <v>168</v>
      </c>
      <c r="I98" s="44">
        <f t="shared" si="59"/>
        <v>80.382775119617222</v>
      </c>
      <c r="J98" s="44">
        <f t="shared" si="60"/>
        <v>100</v>
      </c>
      <c r="K98" s="49"/>
      <c r="L98" s="37"/>
      <c r="M98" s="37"/>
      <c r="N98" s="37"/>
      <c r="O98" s="37"/>
      <c r="Q98" s="17" t="s">
        <v>411</v>
      </c>
    </row>
    <row r="99" spans="1:17" ht="33" customHeight="1">
      <c r="A99" s="15">
        <v>5</v>
      </c>
      <c r="B99" s="273" t="s">
        <v>412</v>
      </c>
      <c r="C99" s="258"/>
      <c r="D99" s="47">
        <v>0.66</v>
      </c>
      <c r="E99" s="42" t="s">
        <v>331</v>
      </c>
      <c r="F99" s="43">
        <v>72</v>
      </c>
      <c r="G99" s="43">
        <f t="shared" si="58"/>
        <v>47.52</v>
      </c>
      <c r="H99" s="43">
        <v>72</v>
      </c>
      <c r="I99" s="44">
        <f t="shared" si="59"/>
        <v>100</v>
      </c>
      <c r="J99" s="44">
        <f t="shared" si="60"/>
        <v>100</v>
      </c>
      <c r="K99" s="49"/>
      <c r="L99" s="37"/>
      <c r="M99" s="37"/>
      <c r="N99" s="37"/>
      <c r="O99" s="37"/>
      <c r="Q99" s="17" t="s">
        <v>413</v>
      </c>
    </row>
    <row r="100" spans="1:17" ht="24" customHeight="1">
      <c r="A100" s="280" t="s">
        <v>414</v>
      </c>
      <c r="B100" s="257"/>
      <c r="C100" s="257"/>
      <c r="D100" s="257"/>
      <c r="E100" s="258"/>
      <c r="F100" s="43"/>
      <c r="G100" s="43"/>
      <c r="H100" s="43"/>
      <c r="I100" s="44"/>
      <c r="J100" s="44"/>
      <c r="K100" s="49"/>
      <c r="L100" s="64">
        <f>AVERAGE(K101,K105,K108,K111,K117,K122,K125,K129,K133,K136,K147,K156,K173)</f>
        <v>65.546297379289413</v>
      </c>
      <c r="M100" s="37"/>
      <c r="N100" s="37"/>
      <c r="O100" s="37"/>
      <c r="Q100" s="51"/>
    </row>
    <row r="101" spans="1:17" ht="17.25" customHeight="1">
      <c r="A101" s="274" t="s">
        <v>415</v>
      </c>
      <c r="B101" s="257"/>
      <c r="C101" s="258"/>
      <c r="D101" s="15"/>
      <c r="E101" s="42"/>
      <c r="F101" s="43"/>
      <c r="G101" s="43"/>
      <c r="H101" s="43"/>
      <c r="I101" s="44"/>
      <c r="J101" s="44"/>
      <c r="K101" s="45">
        <f>AVERAGE(J102:J104)</f>
        <v>93.836805555555543</v>
      </c>
      <c r="L101" s="43"/>
      <c r="M101" s="37"/>
      <c r="N101" s="37"/>
      <c r="O101" s="37"/>
      <c r="Q101" s="51"/>
    </row>
    <row r="102" spans="1:17" ht="18" customHeight="1">
      <c r="A102" s="15" t="s">
        <v>176</v>
      </c>
      <c r="B102" s="273" t="s">
        <v>416</v>
      </c>
      <c r="C102" s="258"/>
      <c r="D102" s="47">
        <v>1</v>
      </c>
      <c r="E102" s="15" t="s">
        <v>341</v>
      </c>
      <c r="F102" s="43">
        <v>384</v>
      </c>
      <c r="G102" s="43">
        <f t="shared" ref="G102:G104" si="61">D102*F102</f>
        <v>384</v>
      </c>
      <c r="H102" s="43">
        <v>313</v>
      </c>
      <c r="I102" s="44">
        <f t="shared" ref="I102:I104" si="62">H102/F102*100</f>
        <v>81.510416666666657</v>
      </c>
      <c r="J102" s="44">
        <f t="shared" ref="J102:J104" si="63">IF(H102/G102*100&gt;=100,100,IF(H102/G102*100&lt;100,H102/G102*100))</f>
        <v>81.510416666666657</v>
      </c>
      <c r="K102" s="49"/>
      <c r="L102" s="43"/>
      <c r="M102" s="37"/>
      <c r="N102" s="37"/>
      <c r="O102" s="37"/>
      <c r="Q102" s="17" t="s">
        <v>417</v>
      </c>
    </row>
    <row r="103" spans="1:17" ht="30.75" customHeight="1">
      <c r="A103" s="15" t="s">
        <v>183</v>
      </c>
      <c r="B103" s="273" t="s">
        <v>418</v>
      </c>
      <c r="C103" s="258"/>
      <c r="D103" s="47">
        <v>1</v>
      </c>
      <c r="E103" s="15" t="s">
        <v>341</v>
      </c>
      <c r="F103" s="43">
        <v>313</v>
      </c>
      <c r="G103" s="43">
        <f t="shared" si="61"/>
        <v>313</v>
      </c>
      <c r="H103" s="43">
        <v>313</v>
      </c>
      <c r="I103" s="44">
        <f t="shared" si="62"/>
        <v>100</v>
      </c>
      <c r="J103" s="44">
        <f t="shared" si="63"/>
        <v>100</v>
      </c>
      <c r="K103" s="49"/>
      <c r="L103" s="43"/>
      <c r="M103" s="37"/>
      <c r="N103" s="37"/>
      <c r="O103" s="37"/>
      <c r="Q103" s="17" t="s">
        <v>419</v>
      </c>
    </row>
    <row r="104" spans="1:17" ht="30.75" customHeight="1">
      <c r="A104" s="15" t="s">
        <v>233</v>
      </c>
      <c r="B104" s="273" t="s">
        <v>420</v>
      </c>
      <c r="C104" s="258"/>
      <c r="D104" s="47">
        <v>1</v>
      </c>
      <c r="E104" s="15" t="s">
        <v>421</v>
      </c>
      <c r="F104" s="43">
        <v>313</v>
      </c>
      <c r="G104" s="43">
        <f t="shared" si="61"/>
        <v>313</v>
      </c>
      <c r="H104" s="43">
        <v>313</v>
      </c>
      <c r="I104" s="44">
        <f t="shared" si="62"/>
        <v>100</v>
      </c>
      <c r="J104" s="44">
        <f t="shared" si="63"/>
        <v>100</v>
      </c>
      <c r="K104" s="49"/>
      <c r="L104" s="43"/>
      <c r="M104" s="37"/>
      <c r="N104" s="37"/>
      <c r="O104" s="37"/>
      <c r="Q104" s="17" t="s">
        <v>422</v>
      </c>
    </row>
    <row r="105" spans="1:17" ht="21.75" customHeight="1">
      <c r="A105" s="70" t="s">
        <v>423</v>
      </c>
      <c r="B105" s="71"/>
      <c r="C105" s="71"/>
      <c r="D105" s="71"/>
      <c r="E105" s="15"/>
      <c r="F105" s="43"/>
      <c r="G105" s="43"/>
      <c r="H105" s="43"/>
      <c r="I105" s="44"/>
      <c r="J105" s="44"/>
      <c r="K105" s="45">
        <f>AVERAGE(J106:J107)</f>
        <v>67.913204062788552</v>
      </c>
      <c r="L105" s="43"/>
      <c r="M105" s="37"/>
      <c r="N105" s="37"/>
      <c r="O105" s="37"/>
      <c r="Q105" s="17"/>
    </row>
    <row r="106" spans="1:17" ht="21.75" customHeight="1">
      <c r="A106" s="91">
        <v>1</v>
      </c>
      <c r="B106" s="273" t="s">
        <v>424</v>
      </c>
      <c r="C106" s="258"/>
      <c r="D106" s="92">
        <v>1</v>
      </c>
      <c r="E106" s="15" t="s">
        <v>319</v>
      </c>
      <c r="F106" s="43">
        <v>1083</v>
      </c>
      <c r="G106" s="43">
        <f t="shared" ref="G106:G107" si="64">D106*F106</f>
        <v>1083</v>
      </c>
      <c r="H106" s="43">
        <v>388</v>
      </c>
      <c r="I106" s="44">
        <f t="shared" ref="I106:I107" si="65">H106/F106*100</f>
        <v>35.826408125577103</v>
      </c>
      <c r="J106" s="44">
        <f t="shared" ref="J106:J107" si="66">IF(H106/G106*100&gt;=100,100,IF(H106/G106*100&lt;100,H106/G106*100))</f>
        <v>35.826408125577103</v>
      </c>
      <c r="K106" s="49"/>
      <c r="L106" s="43"/>
      <c r="M106" s="37"/>
      <c r="N106" s="37"/>
      <c r="O106" s="37"/>
      <c r="Q106" s="17"/>
    </row>
    <row r="107" spans="1:17" ht="33" customHeight="1">
      <c r="A107" s="93">
        <v>2</v>
      </c>
      <c r="B107" s="273" t="s">
        <v>425</v>
      </c>
      <c r="C107" s="258"/>
      <c r="D107" s="47">
        <v>1</v>
      </c>
      <c r="E107" s="15" t="s">
        <v>319</v>
      </c>
      <c r="F107" s="43">
        <v>12</v>
      </c>
      <c r="G107" s="43">
        <f t="shared" si="64"/>
        <v>12</v>
      </c>
      <c r="H107" s="43">
        <v>12</v>
      </c>
      <c r="I107" s="44">
        <f t="shared" si="65"/>
        <v>100</v>
      </c>
      <c r="J107" s="44">
        <f t="shared" si="66"/>
        <v>100</v>
      </c>
      <c r="K107" s="49"/>
      <c r="L107" s="43"/>
      <c r="M107" s="37"/>
      <c r="N107" s="37"/>
      <c r="O107" s="37"/>
      <c r="Q107" s="17"/>
    </row>
    <row r="108" spans="1:17" ht="17.25" customHeight="1">
      <c r="A108" s="70" t="s">
        <v>426</v>
      </c>
      <c r="B108" s="71"/>
      <c r="C108" s="72"/>
      <c r="D108" s="15"/>
      <c r="E108" s="42"/>
      <c r="F108" s="43"/>
      <c r="G108" s="43"/>
      <c r="H108" s="43"/>
      <c r="I108" s="44"/>
      <c r="J108" s="44"/>
      <c r="K108" s="45">
        <f>AVERAGE(J109:J110)</f>
        <v>45.807200929152145</v>
      </c>
      <c r="L108" s="37"/>
      <c r="M108" s="37"/>
      <c r="N108" s="37"/>
      <c r="O108" s="37"/>
      <c r="Q108" s="17"/>
    </row>
    <row r="109" spans="1:17" ht="30" customHeight="1">
      <c r="A109" s="15">
        <v>1</v>
      </c>
      <c r="B109" s="273" t="s">
        <v>427</v>
      </c>
      <c r="C109" s="258"/>
      <c r="D109" s="94">
        <v>0.75</v>
      </c>
      <c r="E109" s="42" t="s">
        <v>428</v>
      </c>
      <c r="F109" s="43">
        <v>205</v>
      </c>
      <c r="G109" s="43">
        <f t="shared" ref="G109:G110" si="67">D109*F109</f>
        <v>153.75</v>
      </c>
      <c r="H109" s="43">
        <v>68</v>
      </c>
      <c r="I109" s="44">
        <f t="shared" ref="I109:I110" si="68">H109/F109*100</f>
        <v>33.170731707317074</v>
      </c>
      <c r="J109" s="44">
        <f t="shared" ref="J109:J110" si="69">IF(H109/G109*100&gt;=100,100,IF(H109/G109*100&lt;100,H109/G109*100))</f>
        <v>44.227642276422763</v>
      </c>
      <c r="K109" s="49"/>
      <c r="L109" s="37"/>
      <c r="M109" s="37"/>
      <c r="N109" s="37"/>
      <c r="O109" s="37"/>
      <c r="Q109" s="67" t="s">
        <v>429</v>
      </c>
    </row>
    <row r="110" spans="1:17" ht="33" customHeight="1">
      <c r="A110" s="15">
        <v>2</v>
      </c>
      <c r="B110" s="273" t="s">
        <v>430</v>
      </c>
      <c r="C110" s="258"/>
      <c r="D110" s="94">
        <v>0.7</v>
      </c>
      <c r="E110" s="42" t="s">
        <v>341</v>
      </c>
      <c r="F110" s="43">
        <v>205</v>
      </c>
      <c r="G110" s="43">
        <f t="shared" si="67"/>
        <v>143.5</v>
      </c>
      <c r="H110" s="43">
        <v>68</v>
      </c>
      <c r="I110" s="44">
        <f t="shared" si="68"/>
        <v>33.170731707317074</v>
      </c>
      <c r="J110" s="44">
        <f t="shared" si="69"/>
        <v>47.386759581881535</v>
      </c>
      <c r="K110" s="49"/>
      <c r="L110" s="37"/>
      <c r="M110" s="37"/>
      <c r="N110" s="37"/>
      <c r="O110" s="37"/>
      <c r="Q110" s="67"/>
    </row>
    <row r="111" spans="1:17" ht="17" customHeight="1">
      <c r="A111" s="274" t="s">
        <v>431</v>
      </c>
      <c r="B111" s="257"/>
      <c r="C111" s="258"/>
      <c r="D111" s="15"/>
      <c r="E111" s="42"/>
      <c r="F111" s="43"/>
      <c r="G111" s="43"/>
      <c r="H111" s="43"/>
      <c r="I111" s="44"/>
      <c r="J111" s="44"/>
      <c r="K111" s="45">
        <f>AVERAGE(J112:J116)</f>
        <v>60</v>
      </c>
      <c r="L111" s="37"/>
      <c r="M111" s="37"/>
      <c r="N111" s="37"/>
      <c r="O111" s="37"/>
      <c r="Q111" s="17"/>
    </row>
    <row r="112" spans="1:17" ht="19.5" customHeight="1">
      <c r="A112" s="63" t="s">
        <v>253</v>
      </c>
      <c r="B112" s="273" t="s">
        <v>432</v>
      </c>
      <c r="C112" s="258"/>
      <c r="D112" s="42" t="s">
        <v>433</v>
      </c>
      <c r="E112" s="42" t="s">
        <v>300</v>
      </c>
      <c r="F112" s="43">
        <v>20</v>
      </c>
      <c r="G112" s="43">
        <f>80%*F112</f>
        <v>16</v>
      </c>
      <c r="H112" s="43">
        <v>20</v>
      </c>
      <c r="I112" s="44">
        <f t="shared" ref="I112:I116" si="70">H112/F112*100</f>
        <v>100</v>
      </c>
      <c r="J112" s="44">
        <f t="shared" ref="J112:J116" si="71">IF(H112/G112*100&gt;=100,100,IF(H112/G112*100&lt;100,H112/G112*100))</f>
        <v>100</v>
      </c>
      <c r="K112" s="49"/>
      <c r="L112" s="37"/>
      <c r="M112" s="242" t="s">
        <v>945</v>
      </c>
      <c r="N112" s="242"/>
      <c r="O112" s="242"/>
      <c r="Q112" s="17" t="s">
        <v>434</v>
      </c>
    </row>
    <row r="113" spans="1:17" ht="17" customHeight="1">
      <c r="A113" s="15" t="s">
        <v>229</v>
      </c>
      <c r="B113" s="273" t="s">
        <v>435</v>
      </c>
      <c r="C113" s="258"/>
      <c r="D113" s="42" t="s">
        <v>436</v>
      </c>
      <c r="E113" s="42" t="s">
        <v>300</v>
      </c>
      <c r="F113" s="43">
        <v>1</v>
      </c>
      <c r="G113" s="43">
        <f>90%*F113</f>
        <v>0.9</v>
      </c>
      <c r="H113" s="43">
        <v>1</v>
      </c>
      <c r="I113" s="44">
        <f t="shared" si="70"/>
        <v>100</v>
      </c>
      <c r="J113" s="44">
        <f t="shared" si="71"/>
        <v>100</v>
      </c>
      <c r="K113" s="49"/>
      <c r="L113" s="37"/>
      <c r="M113" s="242" t="s">
        <v>945</v>
      </c>
      <c r="N113" s="242"/>
      <c r="O113" s="242"/>
      <c r="Q113" s="17" t="s">
        <v>437</v>
      </c>
    </row>
    <row r="114" spans="1:17" ht="33" customHeight="1">
      <c r="A114" s="15">
        <v>3</v>
      </c>
      <c r="B114" s="273" t="s">
        <v>438</v>
      </c>
      <c r="C114" s="258"/>
      <c r="D114" s="42" t="s">
        <v>439</v>
      </c>
      <c r="E114" s="42" t="s">
        <v>300</v>
      </c>
      <c r="F114" s="43">
        <v>50</v>
      </c>
      <c r="G114" s="43">
        <f t="shared" ref="G114:G115" si="72">95%*F114</f>
        <v>47.5</v>
      </c>
      <c r="H114" s="43">
        <v>50</v>
      </c>
      <c r="I114" s="44">
        <f t="shared" si="70"/>
        <v>100</v>
      </c>
      <c r="J114" s="44">
        <f t="shared" si="71"/>
        <v>100</v>
      </c>
      <c r="K114" s="49"/>
      <c r="L114" s="37"/>
      <c r="M114" s="242" t="s">
        <v>945</v>
      </c>
      <c r="N114" s="242"/>
      <c r="O114" s="242"/>
      <c r="Q114" s="17" t="s">
        <v>440</v>
      </c>
    </row>
    <row r="115" spans="1:17" ht="61" customHeight="1">
      <c r="A115" s="15" t="s">
        <v>372</v>
      </c>
      <c r="B115" s="273" t="s">
        <v>441</v>
      </c>
      <c r="C115" s="258"/>
      <c r="D115" s="42" t="s">
        <v>439</v>
      </c>
      <c r="E115" s="42" t="s">
        <v>300</v>
      </c>
      <c r="F115" s="43">
        <v>292</v>
      </c>
      <c r="G115" s="43">
        <f t="shared" si="72"/>
        <v>277.39999999999998</v>
      </c>
      <c r="H115" s="43">
        <v>0</v>
      </c>
      <c r="I115" s="44">
        <f t="shared" si="70"/>
        <v>0</v>
      </c>
      <c r="J115" s="44">
        <f t="shared" si="71"/>
        <v>0</v>
      </c>
      <c r="K115" s="49"/>
      <c r="L115" s="37"/>
      <c r="M115" s="242" t="s">
        <v>946</v>
      </c>
      <c r="N115" s="242" t="s">
        <v>947</v>
      </c>
      <c r="O115" s="242" t="s">
        <v>948</v>
      </c>
      <c r="Q115" s="17" t="s">
        <v>442</v>
      </c>
    </row>
    <row r="116" spans="1:17" ht="50.5" customHeight="1">
      <c r="A116" s="15" t="s">
        <v>443</v>
      </c>
      <c r="B116" s="273" t="s">
        <v>444</v>
      </c>
      <c r="C116" s="258"/>
      <c r="D116" s="47">
        <v>1</v>
      </c>
      <c r="E116" s="42" t="s">
        <v>445</v>
      </c>
      <c r="F116" s="43">
        <v>32</v>
      </c>
      <c r="G116" s="43">
        <f>D116*F116</f>
        <v>32</v>
      </c>
      <c r="H116" s="43">
        <v>0</v>
      </c>
      <c r="I116" s="44">
        <f t="shared" si="70"/>
        <v>0</v>
      </c>
      <c r="J116" s="44">
        <f t="shared" si="71"/>
        <v>0</v>
      </c>
      <c r="K116" s="49"/>
      <c r="L116" s="37"/>
      <c r="M116" s="242" t="s">
        <v>946</v>
      </c>
      <c r="N116" s="242" t="s">
        <v>949</v>
      </c>
      <c r="O116" s="242" t="s">
        <v>950</v>
      </c>
      <c r="Q116" s="17" t="s">
        <v>446</v>
      </c>
    </row>
    <row r="117" spans="1:17" ht="17.25" customHeight="1">
      <c r="A117" s="274" t="s">
        <v>447</v>
      </c>
      <c r="B117" s="257"/>
      <c r="C117" s="258"/>
      <c r="D117" s="80"/>
      <c r="E117" s="42"/>
      <c r="F117" s="95"/>
      <c r="G117" s="95"/>
      <c r="H117" s="43"/>
      <c r="I117" s="44"/>
      <c r="J117" s="44"/>
      <c r="K117" s="45">
        <f>AVERAGE(J118:J121)</f>
        <v>53.028627987727582</v>
      </c>
      <c r="L117" s="37"/>
      <c r="M117" s="37"/>
      <c r="N117" s="37"/>
      <c r="O117" s="37"/>
      <c r="Q117" s="51"/>
    </row>
    <row r="118" spans="1:17" ht="40.5" customHeight="1">
      <c r="A118" s="15" t="s">
        <v>176</v>
      </c>
      <c r="B118" s="273" t="s">
        <v>448</v>
      </c>
      <c r="C118" s="258"/>
      <c r="D118" s="96" t="s">
        <v>449</v>
      </c>
      <c r="E118" s="42" t="s">
        <v>300</v>
      </c>
      <c r="F118" s="43">
        <v>212</v>
      </c>
      <c r="G118" s="43">
        <v>212</v>
      </c>
      <c r="H118" s="43">
        <v>59</v>
      </c>
      <c r="I118" s="44">
        <f t="shared" ref="I118:I121" si="73">H118/F118*100</f>
        <v>27.830188679245282</v>
      </c>
      <c r="J118" s="44">
        <f t="shared" ref="J118:J121" si="74">IF(H118/G118*100&gt;=100,100,IF(H118/G118*100&lt;100,H118/G118*100))</f>
        <v>27.830188679245282</v>
      </c>
      <c r="K118" s="49"/>
      <c r="L118" s="37"/>
      <c r="M118" s="242" t="s">
        <v>946</v>
      </c>
      <c r="N118" s="242" t="s">
        <v>951</v>
      </c>
      <c r="O118" s="242" t="s">
        <v>952</v>
      </c>
      <c r="Q118" s="17" t="s">
        <v>450</v>
      </c>
    </row>
    <row r="119" spans="1:17" ht="46.5" customHeight="1">
      <c r="A119" s="15" t="s">
        <v>183</v>
      </c>
      <c r="B119" s="273" t="s">
        <v>451</v>
      </c>
      <c r="C119" s="258"/>
      <c r="D119" s="53">
        <v>1</v>
      </c>
      <c r="E119" s="42" t="s">
        <v>300</v>
      </c>
      <c r="F119" s="43">
        <v>1185</v>
      </c>
      <c r="G119" s="43">
        <f t="shared" ref="G119" si="75">D119*F119</f>
        <v>1185</v>
      </c>
      <c r="H119" s="43">
        <v>543</v>
      </c>
      <c r="I119" s="44">
        <f t="shared" si="73"/>
        <v>45.822784810126585</v>
      </c>
      <c r="J119" s="44">
        <f t="shared" si="74"/>
        <v>45.822784810126585</v>
      </c>
      <c r="K119" s="49"/>
      <c r="L119" s="37"/>
      <c r="M119" s="242" t="s">
        <v>946</v>
      </c>
      <c r="N119" s="242" t="s">
        <v>951</v>
      </c>
      <c r="O119" s="242" t="s">
        <v>952</v>
      </c>
      <c r="Q119" s="17" t="s">
        <v>452</v>
      </c>
    </row>
    <row r="120" spans="1:17" ht="31.5" customHeight="1">
      <c r="A120" s="15" t="s">
        <v>190</v>
      </c>
      <c r="B120" s="273" t="s">
        <v>453</v>
      </c>
      <c r="C120" s="258"/>
      <c r="D120" s="53" t="s">
        <v>454</v>
      </c>
      <c r="E120" s="42" t="s">
        <v>300</v>
      </c>
      <c r="F120" s="43">
        <v>52</v>
      </c>
      <c r="G120" s="43">
        <f t="shared" ref="G120:G121" si="76">90%*F120</f>
        <v>46.800000000000004</v>
      </c>
      <c r="H120" s="43">
        <v>18</v>
      </c>
      <c r="I120" s="44">
        <f t="shared" si="73"/>
        <v>34.615384615384613</v>
      </c>
      <c r="J120" s="44">
        <f t="shared" si="74"/>
        <v>38.46153846153846</v>
      </c>
      <c r="K120" s="49"/>
      <c r="L120" s="37"/>
      <c r="M120" s="242" t="s">
        <v>946</v>
      </c>
      <c r="N120" s="242" t="s">
        <v>951</v>
      </c>
      <c r="O120" s="242" t="s">
        <v>952</v>
      </c>
      <c r="Q120" s="97" t="s">
        <v>455</v>
      </c>
    </row>
    <row r="121" spans="1:17" ht="32.25" customHeight="1">
      <c r="A121" s="15" t="s">
        <v>284</v>
      </c>
      <c r="B121" s="273" t="s">
        <v>456</v>
      </c>
      <c r="C121" s="258"/>
      <c r="D121" s="53" t="s">
        <v>457</v>
      </c>
      <c r="E121" s="42" t="s">
        <v>421</v>
      </c>
      <c r="F121" s="43">
        <v>31</v>
      </c>
      <c r="G121" s="43">
        <f t="shared" si="76"/>
        <v>27.900000000000002</v>
      </c>
      <c r="H121" s="43">
        <v>31</v>
      </c>
      <c r="I121" s="44">
        <f t="shared" si="73"/>
        <v>100</v>
      </c>
      <c r="J121" s="44">
        <f t="shared" si="74"/>
        <v>100</v>
      </c>
      <c r="K121" s="49"/>
      <c r="L121" s="37"/>
      <c r="M121" s="242" t="s">
        <v>945</v>
      </c>
      <c r="N121" s="242"/>
      <c r="O121" s="242"/>
      <c r="Q121" s="97"/>
    </row>
    <row r="122" spans="1:17" ht="23.25" customHeight="1">
      <c r="A122" s="57" t="s">
        <v>458</v>
      </c>
      <c r="B122" s="57"/>
      <c r="C122" s="57"/>
      <c r="D122" s="15"/>
      <c r="E122" s="42"/>
      <c r="F122" s="95"/>
      <c r="G122" s="98"/>
      <c r="H122" s="43"/>
      <c r="I122" s="44"/>
      <c r="J122" s="44"/>
      <c r="K122" s="45">
        <f>AVERAGE(J123:J124)</f>
        <v>51</v>
      </c>
      <c r="L122" s="37"/>
      <c r="M122" s="37"/>
      <c r="N122" s="37"/>
      <c r="O122" s="37"/>
      <c r="Q122" s="51"/>
    </row>
    <row r="123" spans="1:17" ht="33.75" customHeight="1">
      <c r="A123" s="15" t="s">
        <v>253</v>
      </c>
      <c r="B123" s="273" t="s">
        <v>459</v>
      </c>
      <c r="C123" s="258"/>
      <c r="D123" s="47">
        <v>1</v>
      </c>
      <c r="E123" s="42" t="s">
        <v>460</v>
      </c>
      <c r="F123" s="43">
        <v>12</v>
      </c>
      <c r="G123" s="43">
        <f t="shared" ref="G123:G124" si="77">D123*F123</f>
        <v>12</v>
      </c>
      <c r="H123" s="43">
        <v>6</v>
      </c>
      <c r="I123" s="44">
        <f t="shared" ref="I123:I124" si="78">H123/F123*100</f>
        <v>50</v>
      </c>
      <c r="J123" s="44">
        <f t="shared" ref="J123:J124" si="79">IF(H123/G123*100&gt;=100,100,IF(H123/G123*100&lt;100,H123/G123*100))</f>
        <v>50</v>
      </c>
      <c r="K123" s="49"/>
      <c r="L123" s="37"/>
      <c r="M123" s="37"/>
      <c r="N123" s="37"/>
      <c r="O123" s="37"/>
      <c r="Q123" s="17" t="s">
        <v>461</v>
      </c>
    </row>
    <row r="124" spans="1:17" ht="49.5" customHeight="1">
      <c r="A124" s="15" t="s">
        <v>183</v>
      </c>
      <c r="B124" s="273" t="s">
        <v>462</v>
      </c>
      <c r="C124" s="258"/>
      <c r="D124" s="47">
        <v>1</v>
      </c>
      <c r="E124" s="42" t="s">
        <v>300</v>
      </c>
      <c r="F124" s="43">
        <v>800</v>
      </c>
      <c r="G124" s="43">
        <f t="shared" si="77"/>
        <v>800</v>
      </c>
      <c r="H124" s="43">
        <v>416</v>
      </c>
      <c r="I124" s="44">
        <f t="shared" si="78"/>
        <v>52</v>
      </c>
      <c r="J124" s="44">
        <f t="shared" si="79"/>
        <v>52</v>
      </c>
      <c r="K124" s="49"/>
      <c r="L124" s="37"/>
      <c r="M124" s="37"/>
      <c r="N124" s="37"/>
      <c r="O124" s="37"/>
      <c r="Q124" s="17" t="s">
        <v>463</v>
      </c>
    </row>
    <row r="125" spans="1:17" ht="17.25" customHeight="1">
      <c r="A125" s="57" t="s">
        <v>464</v>
      </c>
      <c r="B125" s="57"/>
      <c r="C125" s="57"/>
      <c r="D125" s="15"/>
      <c r="E125" s="42"/>
      <c r="F125" s="95"/>
      <c r="G125" s="98"/>
      <c r="H125" s="43"/>
      <c r="I125" s="44"/>
      <c r="J125" s="44"/>
      <c r="K125" s="45">
        <f>AVERAGE(J126:J128)</f>
        <v>83.416666666666671</v>
      </c>
      <c r="L125" s="37"/>
      <c r="M125" s="37"/>
      <c r="N125" s="37"/>
      <c r="O125" s="37"/>
      <c r="Q125" s="17"/>
    </row>
    <row r="126" spans="1:17" ht="18" customHeight="1">
      <c r="A126" s="15" t="s">
        <v>253</v>
      </c>
      <c r="B126" s="273" t="s">
        <v>465</v>
      </c>
      <c r="C126" s="258"/>
      <c r="D126" s="42" t="s">
        <v>466</v>
      </c>
      <c r="E126" s="42" t="s">
        <v>467</v>
      </c>
      <c r="F126" s="43">
        <v>1600</v>
      </c>
      <c r="G126" s="43">
        <v>1600</v>
      </c>
      <c r="H126" s="43">
        <v>804</v>
      </c>
      <c r="I126" s="44">
        <f t="shared" ref="I126:I128" si="80">H126/F126*100</f>
        <v>50.249999999999993</v>
      </c>
      <c r="J126" s="44">
        <f t="shared" ref="J126:J128" si="81">IF(H126/G126*100&gt;=100,100,IF(H126/G126*100&lt;100,H126/G126*100))</f>
        <v>50.249999999999993</v>
      </c>
      <c r="K126" s="49"/>
      <c r="L126" s="37"/>
      <c r="M126" s="37"/>
      <c r="N126" s="37"/>
      <c r="O126" s="37"/>
      <c r="Q126" s="17" t="s">
        <v>468</v>
      </c>
    </row>
    <row r="127" spans="1:17" ht="16.5" customHeight="1">
      <c r="A127" s="15" t="s">
        <v>183</v>
      </c>
      <c r="B127" s="273" t="s">
        <v>469</v>
      </c>
      <c r="C127" s="258"/>
      <c r="D127" s="47">
        <v>1</v>
      </c>
      <c r="E127" s="42" t="s">
        <v>300</v>
      </c>
      <c r="F127" s="43">
        <v>29</v>
      </c>
      <c r="G127" s="43">
        <f t="shared" ref="G127:G128" si="82">D127*F127</f>
        <v>29</v>
      </c>
      <c r="H127" s="43">
        <v>29</v>
      </c>
      <c r="I127" s="44">
        <f t="shared" si="80"/>
        <v>100</v>
      </c>
      <c r="J127" s="44">
        <f t="shared" si="81"/>
        <v>100</v>
      </c>
      <c r="K127" s="49"/>
      <c r="L127" s="37"/>
      <c r="M127" s="37"/>
      <c r="N127" s="37"/>
      <c r="O127" s="37"/>
      <c r="Q127" s="17" t="s">
        <v>470</v>
      </c>
    </row>
    <row r="128" spans="1:17" ht="17.25" customHeight="1">
      <c r="A128" s="15" t="s">
        <v>190</v>
      </c>
      <c r="B128" s="273" t="s">
        <v>471</v>
      </c>
      <c r="C128" s="258"/>
      <c r="D128" s="47">
        <v>1</v>
      </c>
      <c r="E128" s="42" t="s">
        <v>300</v>
      </c>
      <c r="F128" s="43">
        <v>29</v>
      </c>
      <c r="G128" s="43">
        <f t="shared" si="82"/>
        <v>29</v>
      </c>
      <c r="H128" s="43">
        <v>29</v>
      </c>
      <c r="I128" s="44">
        <f t="shared" si="80"/>
        <v>100</v>
      </c>
      <c r="J128" s="44">
        <f t="shared" si="81"/>
        <v>100</v>
      </c>
      <c r="K128" s="49"/>
      <c r="L128" s="37"/>
      <c r="M128" s="37"/>
      <c r="N128" s="37"/>
      <c r="O128" s="37"/>
      <c r="Q128" s="17" t="s">
        <v>472</v>
      </c>
    </row>
    <row r="129" spans="1:17" ht="17.25" customHeight="1">
      <c r="A129" s="57" t="s">
        <v>473</v>
      </c>
      <c r="B129" s="57"/>
      <c r="C129" s="57"/>
      <c r="D129" s="15"/>
      <c r="E129" s="42"/>
      <c r="F129" s="95"/>
      <c r="G129" s="98"/>
      <c r="H129" s="43"/>
      <c r="I129" s="44"/>
      <c r="J129" s="44"/>
      <c r="K129" s="45">
        <f>AVERAGE(J130:J132)</f>
        <v>100</v>
      </c>
      <c r="L129" s="37"/>
      <c r="M129" s="37"/>
      <c r="N129" s="37"/>
      <c r="O129" s="37"/>
      <c r="Q129" s="51"/>
    </row>
    <row r="130" spans="1:17" ht="31.5" customHeight="1">
      <c r="A130" s="15" t="s">
        <v>176</v>
      </c>
      <c r="B130" s="273" t="s">
        <v>474</v>
      </c>
      <c r="C130" s="258"/>
      <c r="D130" s="47">
        <v>1</v>
      </c>
      <c r="E130" s="42" t="s">
        <v>300</v>
      </c>
      <c r="F130" s="43">
        <v>0</v>
      </c>
      <c r="G130" s="43">
        <f t="shared" ref="G130:G132" si="83">D130*F130</f>
        <v>0</v>
      </c>
      <c r="H130" s="43">
        <v>0</v>
      </c>
      <c r="I130" s="44">
        <v>100</v>
      </c>
      <c r="J130" s="44">
        <v>100</v>
      </c>
      <c r="K130" s="49"/>
      <c r="L130" s="37"/>
      <c r="M130" s="37"/>
      <c r="N130" s="37"/>
      <c r="O130" s="37"/>
      <c r="Q130" s="17" t="s">
        <v>475</v>
      </c>
    </row>
    <row r="131" spans="1:17" ht="33" customHeight="1">
      <c r="A131" s="15" t="s">
        <v>229</v>
      </c>
      <c r="B131" s="273" t="s">
        <v>476</v>
      </c>
      <c r="C131" s="258"/>
      <c r="D131" s="47">
        <v>1</v>
      </c>
      <c r="E131" s="42" t="s">
        <v>300</v>
      </c>
      <c r="F131" s="43">
        <v>0</v>
      </c>
      <c r="G131" s="43">
        <f t="shared" si="83"/>
        <v>0</v>
      </c>
      <c r="H131" s="43">
        <v>0</v>
      </c>
      <c r="I131" s="44">
        <v>100</v>
      </c>
      <c r="J131" s="44">
        <v>100</v>
      </c>
      <c r="K131" s="49"/>
      <c r="L131" s="37"/>
      <c r="M131" s="37"/>
      <c r="N131" s="37"/>
      <c r="O131" s="37"/>
      <c r="Q131" s="17" t="s">
        <v>477</v>
      </c>
    </row>
    <row r="132" spans="1:17" ht="21" customHeight="1">
      <c r="A132" s="15" t="s">
        <v>190</v>
      </c>
      <c r="B132" s="273" t="s">
        <v>478</v>
      </c>
      <c r="C132" s="258"/>
      <c r="D132" s="47">
        <v>1</v>
      </c>
      <c r="E132" s="42" t="s">
        <v>300</v>
      </c>
      <c r="F132" s="43">
        <v>0</v>
      </c>
      <c r="G132" s="43">
        <f t="shared" si="83"/>
        <v>0</v>
      </c>
      <c r="H132" s="43">
        <v>0</v>
      </c>
      <c r="I132" s="44">
        <v>100</v>
      </c>
      <c r="J132" s="44">
        <v>100</v>
      </c>
      <c r="K132" s="49"/>
      <c r="L132" s="37"/>
      <c r="M132" s="37"/>
      <c r="N132" s="37"/>
      <c r="O132" s="37"/>
      <c r="Q132" s="17" t="s">
        <v>479</v>
      </c>
    </row>
    <row r="133" spans="1:17" ht="17.25" customHeight="1">
      <c r="A133" s="70" t="s">
        <v>480</v>
      </c>
      <c r="B133" s="71"/>
      <c r="C133" s="72"/>
      <c r="D133" s="15"/>
      <c r="E133" s="42"/>
      <c r="F133" s="99"/>
      <c r="G133" s="98"/>
      <c r="H133" s="43"/>
      <c r="I133" s="44"/>
      <c r="J133" s="44"/>
      <c r="K133" s="100">
        <f>AVERAGE(J134:J135)</f>
        <v>100</v>
      </c>
      <c r="L133" s="37"/>
      <c r="M133" s="37"/>
      <c r="N133" s="37"/>
      <c r="O133" s="37"/>
      <c r="Q133" s="101"/>
    </row>
    <row r="134" spans="1:17" ht="18" customHeight="1">
      <c r="A134" s="15" t="s">
        <v>176</v>
      </c>
      <c r="B134" s="273" t="s">
        <v>481</v>
      </c>
      <c r="C134" s="258"/>
      <c r="D134" s="47">
        <v>1</v>
      </c>
      <c r="E134" s="42" t="s">
        <v>300</v>
      </c>
      <c r="F134" s="43">
        <v>0</v>
      </c>
      <c r="G134" s="43">
        <f t="shared" ref="G134:G135" si="84">D134*F134</f>
        <v>0</v>
      </c>
      <c r="H134" s="43">
        <v>0</v>
      </c>
      <c r="I134" s="44">
        <v>100</v>
      </c>
      <c r="J134" s="44">
        <v>100</v>
      </c>
      <c r="K134" s="37"/>
      <c r="L134" s="37"/>
      <c r="M134" s="37"/>
      <c r="N134" s="37"/>
      <c r="O134" s="37"/>
      <c r="Q134" s="17" t="s">
        <v>482</v>
      </c>
    </row>
    <row r="135" spans="1:17" ht="31.5" customHeight="1">
      <c r="A135" s="15" t="s">
        <v>229</v>
      </c>
      <c r="B135" s="273" t="s">
        <v>483</v>
      </c>
      <c r="C135" s="258"/>
      <c r="D135" s="47">
        <v>1</v>
      </c>
      <c r="E135" s="42" t="s">
        <v>300</v>
      </c>
      <c r="F135" s="43">
        <v>0</v>
      </c>
      <c r="G135" s="43">
        <f t="shared" si="84"/>
        <v>0</v>
      </c>
      <c r="H135" s="43">
        <v>0</v>
      </c>
      <c r="I135" s="44">
        <v>100</v>
      </c>
      <c r="J135" s="44">
        <v>100</v>
      </c>
      <c r="K135" s="37"/>
      <c r="L135" s="37"/>
      <c r="M135" s="37"/>
      <c r="N135" s="37"/>
      <c r="O135" s="37"/>
      <c r="Q135" s="17" t="s">
        <v>484</v>
      </c>
    </row>
    <row r="136" spans="1:17" ht="17.25" customHeight="1">
      <c r="A136" s="274" t="s">
        <v>485</v>
      </c>
      <c r="B136" s="257"/>
      <c r="C136" s="258"/>
      <c r="D136" s="80"/>
      <c r="E136" s="42"/>
      <c r="F136" s="43"/>
      <c r="G136" s="43"/>
      <c r="H136" s="43"/>
      <c r="I136" s="44"/>
      <c r="J136" s="44"/>
      <c r="K136" s="45">
        <f>AVERAGE(J137:J146)</f>
        <v>51.827709738942453</v>
      </c>
      <c r="L136" s="37"/>
      <c r="M136" s="37"/>
      <c r="N136" s="37"/>
      <c r="O136" s="37"/>
      <c r="Q136" s="17"/>
    </row>
    <row r="137" spans="1:17" ht="34.5" customHeight="1">
      <c r="A137" s="63" t="s">
        <v>176</v>
      </c>
      <c r="B137" s="273" t="s">
        <v>486</v>
      </c>
      <c r="C137" s="258"/>
      <c r="D137" s="47">
        <v>1</v>
      </c>
      <c r="E137" s="15" t="s">
        <v>421</v>
      </c>
      <c r="F137" s="43">
        <v>970</v>
      </c>
      <c r="G137" s="43">
        <f t="shared" ref="G137:G146" si="85">D137*F137</f>
        <v>970</v>
      </c>
      <c r="H137" s="43">
        <v>444</v>
      </c>
      <c r="I137" s="44">
        <f t="shared" ref="I137:I146" si="86">H137/F137*100</f>
        <v>45.773195876288661</v>
      </c>
      <c r="J137" s="44">
        <f t="shared" ref="J137:J146" si="87">IF(H137/G137*100&gt;=100,100,IF(H137/G137*100&lt;100,H137/G137*100))</f>
        <v>45.773195876288661</v>
      </c>
      <c r="K137" s="49"/>
      <c r="L137" s="37"/>
      <c r="M137" s="37"/>
      <c r="N137" s="37"/>
      <c r="O137" s="37"/>
      <c r="Q137" s="17" t="s">
        <v>487</v>
      </c>
    </row>
    <row r="138" spans="1:17" ht="19.5" customHeight="1">
      <c r="A138" s="15" t="s">
        <v>183</v>
      </c>
      <c r="B138" s="279" t="s">
        <v>488</v>
      </c>
      <c r="C138" s="258"/>
      <c r="D138" s="53">
        <v>1</v>
      </c>
      <c r="E138" s="15" t="s">
        <v>421</v>
      </c>
      <c r="F138" s="43">
        <v>4</v>
      </c>
      <c r="G138" s="43">
        <f t="shared" si="85"/>
        <v>4</v>
      </c>
      <c r="H138" s="43">
        <v>4</v>
      </c>
      <c r="I138" s="44">
        <f t="shared" si="86"/>
        <v>100</v>
      </c>
      <c r="J138" s="44">
        <f t="shared" si="87"/>
        <v>100</v>
      </c>
      <c r="K138" s="49"/>
      <c r="L138" s="37"/>
      <c r="M138" s="37"/>
      <c r="N138" s="37"/>
      <c r="O138" s="37"/>
      <c r="Q138" s="17" t="s">
        <v>489</v>
      </c>
    </row>
    <row r="139" spans="1:17" ht="32.25" customHeight="1">
      <c r="A139" s="15" t="s">
        <v>190</v>
      </c>
      <c r="B139" s="273" t="s">
        <v>490</v>
      </c>
      <c r="C139" s="258"/>
      <c r="D139" s="53">
        <v>1</v>
      </c>
      <c r="E139" s="15" t="s">
        <v>421</v>
      </c>
      <c r="F139" s="43">
        <v>970</v>
      </c>
      <c r="G139" s="43">
        <f t="shared" si="85"/>
        <v>970</v>
      </c>
      <c r="H139" s="43">
        <v>387</v>
      </c>
      <c r="I139" s="44">
        <f t="shared" si="86"/>
        <v>39.896907216494846</v>
      </c>
      <c r="J139" s="44">
        <f t="shared" si="87"/>
        <v>39.896907216494846</v>
      </c>
      <c r="K139" s="49"/>
      <c r="L139" s="37"/>
      <c r="M139" s="37"/>
      <c r="N139" s="37"/>
      <c r="O139" s="37"/>
      <c r="Q139" s="17" t="s">
        <v>491</v>
      </c>
    </row>
    <row r="140" spans="1:17" ht="31.5" customHeight="1">
      <c r="A140" s="15" t="s">
        <v>284</v>
      </c>
      <c r="B140" s="273" t="s">
        <v>492</v>
      </c>
      <c r="C140" s="258"/>
      <c r="D140" s="53">
        <v>1</v>
      </c>
      <c r="E140" s="15" t="s">
        <v>421</v>
      </c>
      <c r="F140" s="43">
        <v>985</v>
      </c>
      <c r="G140" s="43">
        <f t="shared" si="85"/>
        <v>985</v>
      </c>
      <c r="H140" s="43">
        <v>377</v>
      </c>
      <c r="I140" s="44">
        <f t="shared" si="86"/>
        <v>38.274111675126903</v>
      </c>
      <c r="J140" s="44">
        <f t="shared" si="87"/>
        <v>38.274111675126903</v>
      </c>
      <c r="K140" s="49"/>
      <c r="L140" s="37"/>
      <c r="M140" s="37"/>
      <c r="N140" s="37"/>
      <c r="O140" s="37"/>
      <c r="Q140" s="17" t="s">
        <v>493</v>
      </c>
    </row>
    <row r="141" spans="1:17" ht="31.5" customHeight="1">
      <c r="A141" s="18" t="s">
        <v>284</v>
      </c>
      <c r="B141" s="285" t="s">
        <v>944</v>
      </c>
      <c r="C141" s="286"/>
      <c r="D141" s="245">
        <v>1</v>
      </c>
      <c r="E141" s="18" t="s">
        <v>421</v>
      </c>
      <c r="F141" s="244">
        <v>985</v>
      </c>
      <c r="G141" s="244">
        <f t="shared" si="85"/>
        <v>985</v>
      </c>
      <c r="H141" s="244">
        <v>376</v>
      </c>
      <c r="I141" s="246">
        <f t="shared" si="86"/>
        <v>38.172588832487307</v>
      </c>
      <c r="J141" s="246">
        <f t="shared" si="87"/>
        <v>38.172588832487307</v>
      </c>
      <c r="K141" s="49"/>
      <c r="L141" s="37"/>
      <c r="M141" s="37"/>
      <c r="N141" s="37"/>
      <c r="O141" s="37"/>
      <c r="Q141" s="17"/>
    </row>
    <row r="142" spans="1:17" ht="49.5" customHeight="1">
      <c r="A142" s="15" t="s">
        <v>494</v>
      </c>
      <c r="B142" s="273" t="s">
        <v>495</v>
      </c>
      <c r="C142" s="258"/>
      <c r="D142" s="53">
        <v>0.8</v>
      </c>
      <c r="E142" s="15" t="s">
        <v>421</v>
      </c>
      <c r="F142" s="43">
        <v>1259</v>
      </c>
      <c r="G142" s="43">
        <f t="shared" si="85"/>
        <v>1007.2</v>
      </c>
      <c r="H142" s="43">
        <v>0</v>
      </c>
      <c r="I142" s="44">
        <f t="shared" si="86"/>
        <v>0</v>
      </c>
      <c r="J142" s="44">
        <f t="shared" si="87"/>
        <v>0</v>
      </c>
      <c r="K142" s="49"/>
      <c r="L142" s="37"/>
      <c r="M142" s="37"/>
      <c r="N142" s="37"/>
      <c r="O142" s="37"/>
      <c r="Q142" s="17" t="s">
        <v>496</v>
      </c>
    </row>
    <row r="143" spans="1:17" ht="40.5" customHeight="1">
      <c r="A143" s="15" t="s">
        <v>497</v>
      </c>
      <c r="B143" s="273" t="s">
        <v>498</v>
      </c>
      <c r="C143" s="258"/>
      <c r="D143" s="53">
        <v>0.8</v>
      </c>
      <c r="E143" s="15" t="s">
        <v>421</v>
      </c>
      <c r="F143" s="43">
        <v>1083</v>
      </c>
      <c r="G143" s="43">
        <f t="shared" si="85"/>
        <v>866.40000000000009</v>
      </c>
      <c r="H143" s="43">
        <v>442</v>
      </c>
      <c r="I143" s="44">
        <f t="shared" si="86"/>
        <v>40.812557710064631</v>
      </c>
      <c r="J143" s="44">
        <f t="shared" si="87"/>
        <v>51.015697137580787</v>
      </c>
      <c r="K143" s="49"/>
      <c r="L143" s="37"/>
      <c r="M143" s="37"/>
      <c r="N143" s="37"/>
      <c r="O143" s="37"/>
      <c r="Q143" s="17" t="s">
        <v>499</v>
      </c>
    </row>
    <row r="144" spans="1:17" ht="33" customHeight="1">
      <c r="A144" s="15" t="s">
        <v>500</v>
      </c>
      <c r="B144" s="273" t="s">
        <v>501</v>
      </c>
      <c r="C144" s="258"/>
      <c r="D144" s="53">
        <v>1</v>
      </c>
      <c r="E144" s="15"/>
      <c r="F144" s="43">
        <v>365</v>
      </c>
      <c r="G144" s="43">
        <f t="shared" si="85"/>
        <v>365</v>
      </c>
      <c r="H144" s="43">
        <v>181</v>
      </c>
      <c r="I144" s="44">
        <f t="shared" si="86"/>
        <v>49.589041095890416</v>
      </c>
      <c r="J144" s="44">
        <f t="shared" si="87"/>
        <v>49.589041095890416</v>
      </c>
      <c r="K144" s="49"/>
      <c r="L144" s="37"/>
      <c r="M144" s="37"/>
      <c r="N144" s="37"/>
      <c r="O144" s="37"/>
      <c r="Q144" s="17" t="s">
        <v>502</v>
      </c>
    </row>
    <row r="145" spans="1:17" ht="50.25" customHeight="1">
      <c r="A145" s="15" t="s">
        <v>503</v>
      </c>
      <c r="B145" s="273" t="s">
        <v>504</v>
      </c>
      <c r="C145" s="258"/>
      <c r="D145" s="53">
        <v>1</v>
      </c>
      <c r="E145" s="15"/>
      <c r="F145" s="43">
        <v>12</v>
      </c>
      <c r="G145" s="43">
        <f t="shared" si="85"/>
        <v>12</v>
      </c>
      <c r="H145" s="43">
        <v>12</v>
      </c>
      <c r="I145" s="44">
        <f t="shared" si="86"/>
        <v>100</v>
      </c>
      <c r="J145" s="44">
        <f t="shared" si="87"/>
        <v>100</v>
      </c>
      <c r="K145" s="49"/>
      <c r="L145" s="37"/>
      <c r="M145" s="37"/>
      <c r="N145" s="37"/>
      <c r="O145" s="37"/>
      <c r="Q145" s="17" t="s">
        <v>505</v>
      </c>
    </row>
    <row r="146" spans="1:17" ht="34.5" customHeight="1">
      <c r="A146" s="15" t="s">
        <v>506</v>
      </c>
      <c r="B146" s="273" t="s">
        <v>507</v>
      </c>
      <c r="C146" s="258"/>
      <c r="D146" s="53">
        <v>0.9</v>
      </c>
      <c r="E146" s="15" t="s">
        <v>508</v>
      </c>
      <c r="F146" s="43">
        <v>12</v>
      </c>
      <c r="G146" s="43">
        <f t="shared" si="85"/>
        <v>10.8</v>
      </c>
      <c r="H146" s="43">
        <v>6</v>
      </c>
      <c r="I146" s="44">
        <f t="shared" si="86"/>
        <v>50</v>
      </c>
      <c r="J146" s="44">
        <f t="shared" si="87"/>
        <v>55.55555555555555</v>
      </c>
      <c r="K146" s="49"/>
      <c r="L146" s="37"/>
      <c r="M146" s="37"/>
      <c r="N146" s="37"/>
      <c r="O146" s="37"/>
      <c r="Q146" s="17" t="s">
        <v>509</v>
      </c>
    </row>
    <row r="147" spans="1:17" ht="17.25" customHeight="1">
      <c r="A147" s="57" t="s">
        <v>510</v>
      </c>
      <c r="B147" s="57"/>
      <c r="C147" s="57"/>
      <c r="D147" s="80"/>
      <c r="E147" s="42"/>
      <c r="F147" s="99"/>
      <c r="G147" s="98"/>
      <c r="H147" s="43"/>
      <c r="I147" s="44"/>
      <c r="J147" s="44"/>
      <c r="K147" s="45">
        <f>AVERAGE(J148:J155)</f>
        <v>51.215277777777771</v>
      </c>
      <c r="L147" s="37"/>
      <c r="M147" s="37"/>
      <c r="N147" s="37"/>
      <c r="O147" s="37"/>
      <c r="Q147" s="17"/>
    </row>
    <row r="148" spans="1:17" ht="22.5" customHeight="1">
      <c r="A148" s="63" t="s">
        <v>253</v>
      </c>
      <c r="B148" s="273" t="s">
        <v>511</v>
      </c>
      <c r="C148" s="258"/>
      <c r="D148" s="102" t="s">
        <v>512</v>
      </c>
      <c r="E148" s="15" t="s">
        <v>508</v>
      </c>
      <c r="F148" s="43">
        <v>12</v>
      </c>
      <c r="G148" s="43">
        <f>80%*F148</f>
        <v>9.6000000000000014</v>
      </c>
      <c r="H148" s="43">
        <v>6</v>
      </c>
      <c r="I148" s="44">
        <f t="shared" ref="I148:I154" si="88">H148/F148*100</f>
        <v>50</v>
      </c>
      <c r="J148" s="44">
        <f t="shared" ref="J148:J154" si="89">IF(H148/G148*100&gt;=100,100,IF(H148/G148*100&lt;100,H148/G148*100))</f>
        <v>62.499999999999986</v>
      </c>
      <c r="K148" s="49"/>
      <c r="L148" s="37"/>
      <c r="M148" s="37"/>
      <c r="N148" s="37"/>
      <c r="O148" s="37"/>
      <c r="Q148" s="17" t="s">
        <v>513</v>
      </c>
    </row>
    <row r="149" spans="1:17" ht="19.5" customHeight="1">
      <c r="A149" s="15" t="s">
        <v>229</v>
      </c>
      <c r="B149" s="273" t="s">
        <v>514</v>
      </c>
      <c r="C149" s="258"/>
      <c r="D149" s="102" t="s">
        <v>515</v>
      </c>
      <c r="E149" s="15" t="s">
        <v>508</v>
      </c>
      <c r="F149" s="43">
        <v>12</v>
      </c>
      <c r="G149" s="43">
        <f>90%*F149</f>
        <v>10.8</v>
      </c>
      <c r="H149" s="43">
        <v>6</v>
      </c>
      <c r="I149" s="44">
        <f t="shared" si="88"/>
        <v>50</v>
      </c>
      <c r="J149" s="44">
        <f t="shared" si="89"/>
        <v>55.55555555555555</v>
      </c>
      <c r="K149" s="49"/>
      <c r="L149" s="37"/>
      <c r="M149" s="37"/>
      <c r="N149" s="37"/>
      <c r="O149" s="37"/>
      <c r="Q149" s="17" t="s">
        <v>516</v>
      </c>
    </row>
    <row r="150" spans="1:17" ht="19.5" customHeight="1">
      <c r="A150" s="15" t="s">
        <v>190</v>
      </c>
      <c r="B150" s="273" t="s">
        <v>517</v>
      </c>
      <c r="C150" s="258"/>
      <c r="D150" s="102" t="s">
        <v>518</v>
      </c>
      <c r="E150" s="15" t="s">
        <v>508</v>
      </c>
      <c r="F150" s="43">
        <v>12</v>
      </c>
      <c r="G150" s="43">
        <f>80%*F150</f>
        <v>9.6000000000000014</v>
      </c>
      <c r="H150" s="43">
        <v>6</v>
      </c>
      <c r="I150" s="44">
        <f t="shared" si="88"/>
        <v>50</v>
      </c>
      <c r="J150" s="44">
        <f t="shared" si="89"/>
        <v>62.499999999999986</v>
      </c>
      <c r="K150" s="49"/>
      <c r="L150" s="37"/>
      <c r="M150" s="37"/>
      <c r="N150" s="37"/>
      <c r="O150" s="37"/>
      <c r="Q150" s="17" t="s">
        <v>519</v>
      </c>
    </row>
    <row r="151" spans="1:17" ht="18.75" customHeight="1">
      <c r="A151" s="15" t="s">
        <v>284</v>
      </c>
      <c r="B151" s="273" t="s">
        <v>520</v>
      </c>
      <c r="C151" s="258"/>
      <c r="D151" s="102" t="s">
        <v>521</v>
      </c>
      <c r="E151" s="15" t="s">
        <v>508</v>
      </c>
      <c r="F151" s="43">
        <v>12</v>
      </c>
      <c r="G151" s="43">
        <f>90%*F151</f>
        <v>10.8</v>
      </c>
      <c r="H151" s="43">
        <v>6</v>
      </c>
      <c r="I151" s="44">
        <f t="shared" si="88"/>
        <v>50</v>
      </c>
      <c r="J151" s="44">
        <f t="shared" si="89"/>
        <v>55.55555555555555</v>
      </c>
      <c r="K151" s="49"/>
      <c r="L151" s="37"/>
      <c r="M151" s="37"/>
      <c r="N151" s="37"/>
      <c r="O151" s="37"/>
      <c r="Q151" s="17" t="s">
        <v>522</v>
      </c>
    </row>
    <row r="152" spans="1:17" ht="19.5" customHeight="1">
      <c r="A152" s="15" t="s">
        <v>356</v>
      </c>
      <c r="B152" s="273" t="s">
        <v>523</v>
      </c>
      <c r="C152" s="258"/>
      <c r="D152" s="102" t="s">
        <v>524</v>
      </c>
      <c r="E152" s="15" t="s">
        <v>508</v>
      </c>
      <c r="F152" s="43">
        <v>52</v>
      </c>
      <c r="G152" s="43">
        <f>80%*F152</f>
        <v>41.6</v>
      </c>
      <c r="H152" s="43">
        <v>26</v>
      </c>
      <c r="I152" s="44">
        <f t="shared" si="88"/>
        <v>50</v>
      </c>
      <c r="J152" s="44">
        <f t="shared" si="89"/>
        <v>62.5</v>
      </c>
      <c r="K152" s="49"/>
      <c r="L152" s="37"/>
      <c r="M152" s="37"/>
      <c r="N152" s="37"/>
      <c r="O152" s="37"/>
      <c r="Q152" s="17" t="s">
        <v>525</v>
      </c>
    </row>
    <row r="153" spans="1:17" ht="19.5" customHeight="1">
      <c r="A153" s="15" t="s">
        <v>526</v>
      </c>
      <c r="B153" s="273" t="s">
        <v>527</v>
      </c>
      <c r="C153" s="258"/>
      <c r="D153" s="102" t="s">
        <v>528</v>
      </c>
      <c r="E153" s="15" t="s">
        <v>508</v>
      </c>
      <c r="F153" s="43">
        <v>52</v>
      </c>
      <c r="G153" s="43">
        <f>90%*F153</f>
        <v>46.800000000000004</v>
      </c>
      <c r="H153" s="43">
        <v>26</v>
      </c>
      <c r="I153" s="44">
        <f t="shared" si="88"/>
        <v>50</v>
      </c>
      <c r="J153" s="44">
        <f t="shared" si="89"/>
        <v>55.55555555555555</v>
      </c>
      <c r="K153" s="49"/>
      <c r="L153" s="37"/>
      <c r="M153" s="37"/>
      <c r="N153" s="37"/>
      <c r="O153" s="37"/>
      <c r="Q153" s="17" t="s">
        <v>529</v>
      </c>
    </row>
    <row r="154" spans="1:17" ht="55.5" customHeight="1">
      <c r="A154" s="15" t="s">
        <v>530</v>
      </c>
      <c r="B154" s="273" t="s">
        <v>531</v>
      </c>
      <c r="C154" s="258"/>
      <c r="D154" s="47" t="s">
        <v>532</v>
      </c>
      <c r="E154" s="15" t="s">
        <v>508</v>
      </c>
      <c r="F154" s="43">
        <v>12</v>
      </c>
      <c r="G154" s="43">
        <f>90%*F154</f>
        <v>10.8</v>
      </c>
      <c r="H154" s="43">
        <v>6</v>
      </c>
      <c r="I154" s="44">
        <f t="shared" si="88"/>
        <v>50</v>
      </c>
      <c r="J154" s="44">
        <f t="shared" si="89"/>
        <v>55.55555555555555</v>
      </c>
      <c r="K154" s="49"/>
      <c r="L154" s="37"/>
      <c r="M154" s="37"/>
      <c r="N154" s="37"/>
      <c r="O154" s="37"/>
      <c r="Q154" s="17" t="s">
        <v>533</v>
      </c>
    </row>
    <row r="155" spans="1:17" ht="54.75" customHeight="1">
      <c r="A155" s="15" t="s">
        <v>503</v>
      </c>
      <c r="B155" s="273" t="s">
        <v>534</v>
      </c>
      <c r="C155" s="258"/>
      <c r="D155" s="47">
        <v>1</v>
      </c>
      <c r="E155" s="42" t="s">
        <v>535</v>
      </c>
      <c r="F155" s="43">
        <v>0</v>
      </c>
      <c r="G155" s="43">
        <f t="shared" ref="G155" si="90">D155*F155</f>
        <v>0</v>
      </c>
      <c r="H155" s="43">
        <v>0</v>
      </c>
      <c r="I155" s="44">
        <v>0</v>
      </c>
      <c r="J155" s="44">
        <v>0</v>
      </c>
      <c r="K155" s="49"/>
      <c r="L155" s="37"/>
      <c r="M155" s="37"/>
      <c r="N155" s="37"/>
      <c r="O155" s="37"/>
      <c r="Q155" s="17" t="s">
        <v>536</v>
      </c>
    </row>
    <row r="156" spans="1:17" ht="17.25" customHeight="1">
      <c r="A156" s="57" t="s">
        <v>537</v>
      </c>
      <c r="B156" s="57"/>
      <c r="C156" s="57"/>
      <c r="D156" s="80"/>
      <c r="E156" s="42"/>
      <c r="F156" s="99"/>
      <c r="G156" s="98"/>
      <c r="H156" s="43"/>
      <c r="I156" s="44"/>
      <c r="J156" s="44"/>
      <c r="K156" s="45">
        <f>AVERAGE(J157:J172)</f>
        <v>27.415719273393844</v>
      </c>
      <c r="L156" s="37"/>
      <c r="M156" s="37"/>
      <c r="N156" s="37"/>
      <c r="O156" s="37"/>
      <c r="Q156" s="17"/>
    </row>
    <row r="157" spans="1:17" ht="42" customHeight="1">
      <c r="A157" s="15" t="s">
        <v>253</v>
      </c>
      <c r="B157" s="273" t="s">
        <v>538</v>
      </c>
      <c r="C157" s="258"/>
      <c r="D157" s="47">
        <v>1</v>
      </c>
      <c r="E157" s="42" t="s">
        <v>539</v>
      </c>
      <c r="F157" s="43">
        <v>6</v>
      </c>
      <c r="G157" s="43">
        <f t="shared" ref="G157:G171" si="91">D157*F157</f>
        <v>6</v>
      </c>
      <c r="H157" s="43">
        <v>0</v>
      </c>
      <c r="I157" s="44">
        <f t="shared" ref="I157:I172" si="92">H157/F157*100</f>
        <v>0</v>
      </c>
      <c r="J157" s="44">
        <f t="shared" ref="J157:J172" si="93">IF(H157/G157*100&gt;=100,100,IF(H157/G157*100&lt;100,H157/G157*100))</f>
        <v>0</v>
      </c>
      <c r="K157" s="49"/>
      <c r="L157" s="37"/>
      <c r="M157" s="37"/>
      <c r="N157" s="37"/>
      <c r="O157" s="37"/>
      <c r="Q157" s="17"/>
    </row>
    <row r="158" spans="1:17" ht="34.5" customHeight="1">
      <c r="A158" s="15" t="s">
        <v>229</v>
      </c>
      <c r="B158" s="273" t="s">
        <v>540</v>
      </c>
      <c r="C158" s="258"/>
      <c r="D158" s="47">
        <v>1</v>
      </c>
      <c r="E158" s="42" t="s">
        <v>348</v>
      </c>
      <c r="F158" s="43">
        <v>57</v>
      </c>
      <c r="G158" s="43">
        <f t="shared" si="91"/>
        <v>57</v>
      </c>
      <c r="H158" s="43">
        <v>5</v>
      </c>
      <c r="I158" s="44">
        <f t="shared" si="92"/>
        <v>8.7719298245614024</v>
      </c>
      <c r="J158" s="44">
        <f t="shared" si="93"/>
        <v>8.7719298245614024</v>
      </c>
      <c r="K158" s="49"/>
      <c r="L158" s="37"/>
      <c r="M158" s="37"/>
      <c r="N158" s="37"/>
      <c r="O158" s="37"/>
      <c r="Q158" s="17" t="s">
        <v>541</v>
      </c>
    </row>
    <row r="159" spans="1:17" ht="34.5" customHeight="1">
      <c r="A159" s="15" t="s">
        <v>190</v>
      </c>
      <c r="B159" s="273" t="s">
        <v>542</v>
      </c>
      <c r="C159" s="258"/>
      <c r="D159" s="47">
        <v>1</v>
      </c>
      <c r="E159" s="42" t="s">
        <v>543</v>
      </c>
      <c r="F159" s="43">
        <v>44</v>
      </c>
      <c r="G159" s="43">
        <f t="shared" si="91"/>
        <v>44</v>
      </c>
      <c r="H159" s="43">
        <v>0</v>
      </c>
      <c r="I159" s="44">
        <f t="shared" si="92"/>
        <v>0</v>
      </c>
      <c r="J159" s="44">
        <f t="shared" si="93"/>
        <v>0</v>
      </c>
      <c r="K159" s="49"/>
      <c r="L159" s="37"/>
      <c r="M159" s="37"/>
      <c r="N159" s="37"/>
      <c r="O159" s="37"/>
      <c r="Q159" s="17"/>
    </row>
    <row r="160" spans="1:17" ht="30.75" customHeight="1">
      <c r="A160" s="15" t="s">
        <v>284</v>
      </c>
      <c r="B160" s="273" t="s">
        <v>544</v>
      </c>
      <c r="C160" s="258"/>
      <c r="D160" s="47" t="s">
        <v>545</v>
      </c>
      <c r="E160" s="42" t="s">
        <v>421</v>
      </c>
      <c r="F160" s="43">
        <v>765</v>
      </c>
      <c r="G160" s="43">
        <f>8.8%*F160</f>
        <v>67.320000000000007</v>
      </c>
      <c r="H160" s="43">
        <v>0</v>
      </c>
      <c r="I160" s="44">
        <f t="shared" si="92"/>
        <v>0</v>
      </c>
      <c r="J160" s="44">
        <f t="shared" si="93"/>
        <v>0</v>
      </c>
      <c r="K160" s="49"/>
      <c r="L160" s="37"/>
      <c r="M160" s="37"/>
      <c r="N160" s="37"/>
      <c r="O160" s="37"/>
      <c r="Q160" s="17"/>
    </row>
    <row r="161" spans="1:17" ht="33.75" customHeight="1">
      <c r="A161" s="15" t="s">
        <v>356</v>
      </c>
      <c r="B161" s="273" t="s">
        <v>546</v>
      </c>
      <c r="C161" s="258"/>
      <c r="D161" s="47">
        <v>1</v>
      </c>
      <c r="E161" s="42" t="s">
        <v>547</v>
      </c>
      <c r="F161" s="43">
        <v>1</v>
      </c>
      <c r="G161" s="43">
        <f t="shared" si="91"/>
        <v>1</v>
      </c>
      <c r="H161" s="43">
        <v>1</v>
      </c>
      <c r="I161" s="44">
        <f t="shared" si="92"/>
        <v>100</v>
      </c>
      <c r="J161" s="44">
        <f t="shared" si="93"/>
        <v>100</v>
      </c>
      <c r="K161" s="49"/>
      <c r="L161" s="37"/>
      <c r="M161" s="37"/>
      <c r="N161" s="37"/>
      <c r="O161" s="37"/>
      <c r="Q161" s="17"/>
    </row>
    <row r="162" spans="1:17" ht="22.5" customHeight="1">
      <c r="A162" s="15" t="s">
        <v>526</v>
      </c>
      <c r="B162" s="273" t="s">
        <v>548</v>
      </c>
      <c r="C162" s="258"/>
      <c r="D162" s="47">
        <v>1</v>
      </c>
      <c r="E162" s="42" t="s">
        <v>421</v>
      </c>
      <c r="F162" s="43">
        <v>47880</v>
      </c>
      <c r="G162" s="43">
        <f t="shared" si="91"/>
        <v>47880</v>
      </c>
      <c r="H162" s="43">
        <v>13799</v>
      </c>
      <c r="I162" s="44">
        <f t="shared" si="92"/>
        <v>28.819966583124479</v>
      </c>
      <c r="J162" s="44">
        <f t="shared" si="93"/>
        <v>28.819966583124479</v>
      </c>
      <c r="K162" s="49"/>
      <c r="L162" s="37"/>
      <c r="M162" s="37"/>
      <c r="N162" s="37"/>
      <c r="O162" s="37"/>
      <c r="Q162" s="17"/>
    </row>
    <row r="163" spans="1:17" ht="21" customHeight="1">
      <c r="A163" s="15" t="s">
        <v>530</v>
      </c>
      <c r="B163" s="273" t="s">
        <v>549</v>
      </c>
      <c r="C163" s="258"/>
      <c r="D163" s="47">
        <v>0.7</v>
      </c>
      <c r="E163" s="42" t="s">
        <v>300</v>
      </c>
      <c r="F163" s="43">
        <v>39871</v>
      </c>
      <c r="G163" s="43">
        <f t="shared" si="91"/>
        <v>27909.699999999997</v>
      </c>
      <c r="H163" s="43">
        <v>14808</v>
      </c>
      <c r="I163" s="44">
        <f t="shared" si="92"/>
        <v>37.139775776880441</v>
      </c>
      <c r="J163" s="44">
        <f t="shared" si="93"/>
        <v>53.056822538400638</v>
      </c>
      <c r="K163" s="49"/>
      <c r="L163" s="37"/>
      <c r="M163" s="37"/>
      <c r="N163" s="37"/>
      <c r="O163" s="37"/>
      <c r="Q163" s="17"/>
    </row>
    <row r="164" spans="1:17" ht="21" customHeight="1">
      <c r="A164" s="15" t="s">
        <v>503</v>
      </c>
      <c r="B164" s="281" t="s">
        <v>550</v>
      </c>
      <c r="C164" s="258"/>
      <c r="D164" s="47">
        <v>0.7</v>
      </c>
      <c r="E164" s="42" t="s">
        <v>300</v>
      </c>
      <c r="F164" s="43">
        <v>39871</v>
      </c>
      <c r="G164" s="43">
        <f t="shared" si="91"/>
        <v>27909.699999999997</v>
      </c>
      <c r="H164" s="43">
        <v>12056</v>
      </c>
      <c r="I164" s="44">
        <f t="shared" si="92"/>
        <v>30.237515989064732</v>
      </c>
      <c r="J164" s="44">
        <f t="shared" si="93"/>
        <v>43.196451412949628</v>
      </c>
      <c r="K164" s="49"/>
      <c r="L164" s="37"/>
      <c r="M164" s="37"/>
      <c r="N164" s="37"/>
      <c r="O164" s="37"/>
      <c r="Q164" s="17" t="s">
        <v>551</v>
      </c>
    </row>
    <row r="165" spans="1:17" ht="21.75" customHeight="1">
      <c r="A165" s="15" t="s">
        <v>506</v>
      </c>
      <c r="B165" s="273" t="s">
        <v>552</v>
      </c>
      <c r="C165" s="258"/>
      <c r="D165" s="47">
        <v>0.7</v>
      </c>
      <c r="E165" s="42" t="s">
        <v>421</v>
      </c>
      <c r="F165" s="43">
        <v>27043</v>
      </c>
      <c r="G165" s="43">
        <f t="shared" si="91"/>
        <v>18930.099999999999</v>
      </c>
      <c r="H165" s="43">
        <v>7960</v>
      </c>
      <c r="I165" s="44">
        <f t="shared" si="92"/>
        <v>29.434604148947972</v>
      </c>
      <c r="J165" s="44">
        <f t="shared" si="93"/>
        <v>42.049434498497106</v>
      </c>
      <c r="K165" s="49"/>
      <c r="L165" s="37"/>
      <c r="M165" s="37"/>
      <c r="N165" s="37"/>
      <c r="O165" s="37"/>
      <c r="Q165" s="46"/>
    </row>
    <row r="166" spans="1:17" ht="21" customHeight="1">
      <c r="A166" s="15" t="s">
        <v>553</v>
      </c>
      <c r="B166" s="273" t="s">
        <v>554</v>
      </c>
      <c r="C166" s="258"/>
      <c r="D166" s="47">
        <v>0.7</v>
      </c>
      <c r="E166" s="42" t="s">
        <v>421</v>
      </c>
      <c r="F166" s="43">
        <v>2462</v>
      </c>
      <c r="G166" s="43">
        <f t="shared" si="91"/>
        <v>1723.3999999999999</v>
      </c>
      <c r="H166" s="43">
        <v>30</v>
      </c>
      <c r="I166" s="44">
        <f t="shared" si="92"/>
        <v>1.2185215272136474</v>
      </c>
      <c r="J166" s="44">
        <f t="shared" si="93"/>
        <v>1.7407450388766392</v>
      </c>
      <c r="K166" s="49"/>
      <c r="L166" s="37"/>
      <c r="M166" s="37"/>
      <c r="N166" s="37"/>
      <c r="O166" s="37"/>
      <c r="Q166" s="46"/>
    </row>
    <row r="167" spans="1:17" ht="22.5" customHeight="1">
      <c r="A167" s="15" t="s">
        <v>555</v>
      </c>
      <c r="B167" s="273" t="s">
        <v>556</v>
      </c>
      <c r="C167" s="258"/>
      <c r="D167" s="47">
        <v>0.7</v>
      </c>
      <c r="E167" s="42" t="s">
        <v>300</v>
      </c>
      <c r="F167" s="43">
        <v>2462</v>
      </c>
      <c r="G167" s="43">
        <f t="shared" si="91"/>
        <v>1723.3999999999999</v>
      </c>
      <c r="H167" s="43">
        <v>30</v>
      </c>
      <c r="I167" s="44">
        <f t="shared" si="92"/>
        <v>1.2185215272136474</v>
      </c>
      <c r="J167" s="44">
        <f t="shared" si="93"/>
        <v>1.7407450388766392</v>
      </c>
      <c r="K167" s="49"/>
      <c r="L167" s="37"/>
      <c r="M167" s="37"/>
      <c r="N167" s="37"/>
      <c r="O167" s="37"/>
      <c r="Q167" s="46"/>
    </row>
    <row r="168" spans="1:17" ht="31.5" customHeight="1">
      <c r="A168" s="15" t="s">
        <v>557</v>
      </c>
      <c r="B168" s="273" t="s">
        <v>558</v>
      </c>
      <c r="C168" s="258"/>
      <c r="D168" s="47">
        <v>0.7</v>
      </c>
      <c r="E168" s="42" t="s">
        <v>300</v>
      </c>
      <c r="F168" s="43">
        <v>7474</v>
      </c>
      <c r="G168" s="43">
        <f t="shared" si="91"/>
        <v>5231.7999999999993</v>
      </c>
      <c r="H168" s="43">
        <v>0</v>
      </c>
      <c r="I168" s="44">
        <f t="shared" si="92"/>
        <v>0</v>
      </c>
      <c r="J168" s="44">
        <f t="shared" si="93"/>
        <v>0</v>
      </c>
      <c r="K168" s="49"/>
      <c r="L168" s="37"/>
      <c r="M168" s="37"/>
      <c r="N168" s="37"/>
      <c r="O168" s="37"/>
      <c r="Q168" s="46"/>
    </row>
    <row r="169" spans="1:17" ht="21" customHeight="1">
      <c r="A169" s="15" t="s">
        <v>559</v>
      </c>
      <c r="B169" s="273" t="s">
        <v>560</v>
      </c>
      <c r="C169" s="258"/>
      <c r="D169" s="47">
        <v>0.7</v>
      </c>
      <c r="E169" s="42" t="s">
        <v>421</v>
      </c>
      <c r="F169" s="43">
        <v>10163</v>
      </c>
      <c r="G169" s="43">
        <f t="shared" si="91"/>
        <v>7114.0999999999995</v>
      </c>
      <c r="H169" s="43">
        <v>220</v>
      </c>
      <c r="I169" s="44">
        <f t="shared" si="92"/>
        <v>2.1647151431663878</v>
      </c>
      <c r="J169" s="44">
        <f t="shared" si="93"/>
        <v>3.0924502045234115</v>
      </c>
      <c r="K169" s="49"/>
      <c r="L169" s="37"/>
      <c r="M169" s="37"/>
      <c r="N169" s="37"/>
      <c r="O169" s="37"/>
      <c r="Q169" s="46" t="s">
        <v>561</v>
      </c>
    </row>
    <row r="170" spans="1:17" ht="24" customHeight="1">
      <c r="A170" s="15" t="s">
        <v>562</v>
      </c>
      <c r="B170" s="273" t="s">
        <v>563</v>
      </c>
      <c r="C170" s="258"/>
      <c r="D170" s="47">
        <v>0.7</v>
      </c>
      <c r="E170" s="42" t="s">
        <v>300</v>
      </c>
      <c r="F170" s="43">
        <v>10163</v>
      </c>
      <c r="G170" s="43">
        <f t="shared" si="91"/>
        <v>7114.0999999999995</v>
      </c>
      <c r="H170" s="43">
        <v>220</v>
      </c>
      <c r="I170" s="44">
        <f t="shared" si="92"/>
        <v>2.1647151431663878</v>
      </c>
      <c r="J170" s="44">
        <f t="shared" si="93"/>
        <v>3.0924502045234115</v>
      </c>
      <c r="K170" s="49"/>
      <c r="L170" s="37"/>
      <c r="M170" s="37"/>
      <c r="N170" s="37"/>
      <c r="O170" s="37"/>
      <c r="Q170" s="17" t="s">
        <v>564</v>
      </c>
    </row>
    <row r="171" spans="1:17" ht="21.75" customHeight="1">
      <c r="A171" s="15" t="s">
        <v>565</v>
      </c>
      <c r="B171" s="273" t="s">
        <v>566</v>
      </c>
      <c r="C171" s="258"/>
      <c r="D171" s="47">
        <v>0.7</v>
      </c>
      <c r="E171" s="42" t="s">
        <v>300</v>
      </c>
      <c r="F171" s="43">
        <v>44595</v>
      </c>
      <c r="G171" s="43">
        <f t="shared" si="91"/>
        <v>31216.499999999996</v>
      </c>
      <c r="H171" s="43">
        <v>16573</v>
      </c>
      <c r="I171" s="44">
        <f t="shared" si="92"/>
        <v>37.163359120977688</v>
      </c>
      <c r="J171" s="44">
        <f t="shared" si="93"/>
        <v>53.090513029968136</v>
      </c>
      <c r="K171" s="49"/>
      <c r="L171" s="37"/>
      <c r="M171" s="37"/>
      <c r="N171" s="37"/>
      <c r="O171" s="37"/>
      <c r="Q171" s="17" t="s">
        <v>567</v>
      </c>
    </row>
    <row r="172" spans="1:17" ht="40.5" customHeight="1">
      <c r="A172" s="15" t="s">
        <v>568</v>
      </c>
      <c r="B172" s="273" t="s">
        <v>569</v>
      </c>
      <c r="C172" s="258"/>
      <c r="D172" s="53">
        <v>1</v>
      </c>
      <c r="E172" s="53" t="s">
        <v>300</v>
      </c>
      <c r="F172" s="43">
        <v>22</v>
      </c>
      <c r="G172" s="43">
        <f>D172*F172</f>
        <v>22</v>
      </c>
      <c r="H172" s="43">
        <v>22</v>
      </c>
      <c r="I172" s="44">
        <f t="shared" si="92"/>
        <v>100</v>
      </c>
      <c r="J172" s="44">
        <f t="shared" si="93"/>
        <v>100</v>
      </c>
      <c r="K172" s="103"/>
      <c r="L172" s="37"/>
      <c r="M172" s="37"/>
      <c r="N172" s="37"/>
      <c r="O172" s="37"/>
      <c r="Q172" s="16" t="s">
        <v>570</v>
      </c>
    </row>
    <row r="173" spans="1:17" ht="15" customHeight="1">
      <c r="A173" s="56" t="s">
        <v>571</v>
      </c>
      <c r="B173" s="56"/>
      <c r="C173" s="56"/>
      <c r="D173" s="42"/>
      <c r="E173" s="42"/>
      <c r="F173" s="15"/>
      <c r="G173" s="15"/>
      <c r="H173" s="15"/>
      <c r="I173" s="85"/>
      <c r="J173" s="85"/>
      <c r="K173" s="104">
        <f>AVERAGE(J174:J177)</f>
        <v>66.640653938757865</v>
      </c>
      <c r="M173" s="37"/>
      <c r="N173" s="37"/>
      <c r="O173" s="37"/>
      <c r="Q173" s="68"/>
    </row>
    <row r="174" spans="1:17" ht="53.25" customHeight="1">
      <c r="A174" s="105">
        <v>1</v>
      </c>
      <c r="B174" s="273" t="s">
        <v>572</v>
      </c>
      <c r="C174" s="258"/>
      <c r="D174" s="15" t="s">
        <v>573</v>
      </c>
      <c r="E174" s="106" t="s">
        <v>300</v>
      </c>
      <c r="F174" s="15">
        <v>14240</v>
      </c>
      <c r="G174" s="15">
        <f t="shared" ref="G174:G177" si="94">D174*F174</f>
        <v>8544</v>
      </c>
      <c r="H174" s="15">
        <v>85</v>
      </c>
      <c r="I174" s="85">
        <f t="shared" ref="I174:I175" si="95">H174/F174*100</f>
        <v>0.59691011235955049</v>
      </c>
      <c r="J174" s="107">
        <f t="shared" ref="J174:J175" si="96">IF(H174/G174*100&gt;=100,100,IF(H174/G174*100&lt;100,H174/G174*100))</f>
        <v>0.99485018726591756</v>
      </c>
      <c r="K174" s="85"/>
      <c r="M174" s="37"/>
      <c r="N174" s="37"/>
      <c r="O174" s="37"/>
      <c r="Q174" s="108" t="s">
        <v>574</v>
      </c>
    </row>
    <row r="175" spans="1:17" ht="38.25" customHeight="1">
      <c r="A175" s="15">
        <v>2</v>
      </c>
      <c r="B175" s="273" t="s">
        <v>575</v>
      </c>
      <c r="C175" s="258"/>
      <c r="D175" s="47">
        <v>0.6</v>
      </c>
      <c r="E175" s="106" t="s">
        <v>421</v>
      </c>
      <c r="F175" s="15">
        <v>455</v>
      </c>
      <c r="G175" s="15">
        <f t="shared" si="94"/>
        <v>273</v>
      </c>
      <c r="H175" s="15">
        <v>179</v>
      </c>
      <c r="I175" s="85">
        <f t="shared" si="95"/>
        <v>39.340659340659343</v>
      </c>
      <c r="J175" s="107">
        <f t="shared" si="96"/>
        <v>65.567765567765562</v>
      </c>
      <c r="K175" s="85"/>
      <c r="M175" s="37"/>
      <c r="N175" s="37"/>
      <c r="O175" s="37"/>
      <c r="Q175" s="16" t="s">
        <v>576</v>
      </c>
    </row>
    <row r="176" spans="1:17" ht="21" customHeight="1">
      <c r="A176" s="15">
        <v>3</v>
      </c>
      <c r="B176" s="273" t="s">
        <v>577</v>
      </c>
      <c r="C176" s="258"/>
      <c r="D176" s="65">
        <v>1</v>
      </c>
      <c r="E176" s="106" t="s">
        <v>421</v>
      </c>
      <c r="F176" s="15">
        <v>0</v>
      </c>
      <c r="G176" s="15">
        <f t="shared" si="94"/>
        <v>0</v>
      </c>
      <c r="H176" s="15">
        <v>0</v>
      </c>
      <c r="I176" s="85">
        <v>100</v>
      </c>
      <c r="J176" s="107">
        <v>100</v>
      </c>
      <c r="K176" s="85"/>
      <c r="M176" s="37"/>
      <c r="N176" s="37"/>
      <c r="O176" s="37"/>
      <c r="Q176" s="108" t="s">
        <v>578</v>
      </c>
    </row>
    <row r="177" spans="1:17" ht="34.5" customHeight="1">
      <c r="A177" s="15">
        <v>4</v>
      </c>
      <c r="B177" s="273" t="s">
        <v>579</v>
      </c>
      <c r="C177" s="258"/>
      <c r="D177" s="109" t="s">
        <v>580</v>
      </c>
      <c r="E177" s="106" t="s">
        <v>421</v>
      </c>
      <c r="F177" s="15">
        <v>0</v>
      </c>
      <c r="G177" s="15">
        <f t="shared" si="94"/>
        <v>0</v>
      </c>
      <c r="H177" s="15">
        <v>0</v>
      </c>
      <c r="I177" s="85">
        <v>100</v>
      </c>
      <c r="J177" s="107">
        <v>100</v>
      </c>
      <c r="K177" s="85"/>
      <c r="M177" s="37"/>
      <c r="N177" s="37"/>
      <c r="O177" s="37"/>
      <c r="Q177" s="16" t="s">
        <v>581</v>
      </c>
    </row>
    <row r="178" spans="1:17" ht="34.5" customHeight="1">
      <c r="A178" s="278" t="s">
        <v>582</v>
      </c>
      <c r="B178" s="257"/>
      <c r="C178" s="258"/>
      <c r="D178" s="32"/>
      <c r="E178" s="32"/>
      <c r="F178" s="110"/>
      <c r="G178" s="15"/>
      <c r="H178" s="15"/>
      <c r="I178" s="85"/>
      <c r="J178" s="85"/>
      <c r="L178" s="111">
        <f>AVERAGE(J179:J182)</f>
        <v>100</v>
      </c>
      <c r="M178" s="37"/>
      <c r="N178" s="37"/>
      <c r="O178" s="37"/>
      <c r="Q178" s="112"/>
    </row>
    <row r="179" spans="1:17" ht="34.5" customHeight="1">
      <c r="A179" s="42">
        <v>1</v>
      </c>
      <c r="B179" s="273" t="s">
        <v>583</v>
      </c>
      <c r="C179" s="258"/>
      <c r="D179" s="53">
        <v>0.6</v>
      </c>
      <c r="E179" s="42" t="s">
        <v>584</v>
      </c>
      <c r="F179" s="15">
        <v>1359</v>
      </c>
      <c r="G179" s="15">
        <f t="shared" ref="G179:G182" si="97">D179*F179</f>
        <v>815.4</v>
      </c>
      <c r="H179" s="15">
        <v>1394</v>
      </c>
      <c r="I179" s="85">
        <f t="shared" ref="I179:I182" si="98">H179/F179*100</f>
        <v>102.57542310522443</v>
      </c>
      <c r="J179" s="107">
        <f t="shared" ref="J179:J182" si="99">IF(H179/G179*100&gt;=100,100,IF(H179/G179*100&lt;100,H179/G179*100))</f>
        <v>100</v>
      </c>
      <c r="K179" s="85"/>
      <c r="L179" s="37"/>
      <c r="M179" s="37"/>
      <c r="N179" s="37"/>
      <c r="O179" s="37"/>
      <c r="Q179" s="16" t="s">
        <v>585</v>
      </c>
    </row>
    <row r="180" spans="1:17" ht="33" customHeight="1">
      <c r="A180" s="42">
        <v>2</v>
      </c>
      <c r="B180" s="273" t="s">
        <v>586</v>
      </c>
      <c r="C180" s="258"/>
      <c r="D180" s="53">
        <v>0.4</v>
      </c>
      <c r="E180" s="42" t="s">
        <v>584</v>
      </c>
      <c r="F180" s="15">
        <v>540</v>
      </c>
      <c r="G180" s="15">
        <f t="shared" si="97"/>
        <v>216</v>
      </c>
      <c r="H180" s="15">
        <v>1256</v>
      </c>
      <c r="I180" s="85">
        <f t="shared" si="98"/>
        <v>232.59259259259261</v>
      </c>
      <c r="J180" s="107">
        <f t="shared" si="99"/>
        <v>100</v>
      </c>
      <c r="K180" s="85"/>
      <c r="L180" s="37"/>
      <c r="M180" s="37"/>
      <c r="N180" s="37"/>
      <c r="O180" s="37"/>
      <c r="Q180" s="16" t="s">
        <v>587</v>
      </c>
    </row>
    <row r="181" spans="1:17" ht="36.75" customHeight="1">
      <c r="A181" s="42">
        <v>3</v>
      </c>
      <c r="B181" s="273" t="s">
        <v>588</v>
      </c>
      <c r="C181" s="258"/>
      <c r="D181" s="53">
        <v>0.5</v>
      </c>
      <c r="E181" s="42" t="s">
        <v>589</v>
      </c>
      <c r="F181" s="15">
        <v>14</v>
      </c>
      <c r="G181" s="15">
        <f t="shared" si="97"/>
        <v>7</v>
      </c>
      <c r="H181" s="15">
        <v>36</v>
      </c>
      <c r="I181" s="85">
        <f t="shared" si="98"/>
        <v>257.14285714285717</v>
      </c>
      <c r="J181" s="107">
        <f t="shared" si="99"/>
        <v>100</v>
      </c>
      <c r="K181" s="85"/>
      <c r="L181" s="37"/>
      <c r="M181" s="37"/>
      <c r="N181" s="37"/>
      <c r="O181" s="37"/>
      <c r="Q181" s="16" t="s">
        <v>590</v>
      </c>
    </row>
    <row r="182" spans="1:17" ht="34.5" customHeight="1">
      <c r="A182" s="42">
        <v>4</v>
      </c>
      <c r="B182" s="273" t="s">
        <v>591</v>
      </c>
      <c r="C182" s="258"/>
      <c r="D182" s="53">
        <v>0.3</v>
      </c>
      <c r="E182" s="42" t="s">
        <v>535</v>
      </c>
      <c r="F182" s="15">
        <v>1</v>
      </c>
      <c r="G182" s="15">
        <f t="shared" si="97"/>
        <v>0.3</v>
      </c>
      <c r="H182" s="15">
        <v>1</v>
      </c>
      <c r="I182" s="85">
        <f t="shared" si="98"/>
        <v>100</v>
      </c>
      <c r="J182" s="107">
        <f t="shared" si="99"/>
        <v>100</v>
      </c>
      <c r="K182" s="85"/>
      <c r="L182" s="37"/>
      <c r="M182" s="37"/>
      <c r="N182" s="37"/>
      <c r="O182" s="37"/>
      <c r="Q182" s="16" t="s">
        <v>592</v>
      </c>
    </row>
    <row r="183" spans="1:17" ht="14.25" customHeight="1">
      <c r="E183" s="30"/>
    </row>
    <row r="184" spans="1:17" ht="14.25" customHeight="1">
      <c r="E184" s="30"/>
    </row>
    <row r="185" spans="1:17" ht="17.25" customHeight="1">
      <c r="A185" s="113"/>
      <c r="B185" s="114" t="s">
        <v>593</v>
      </c>
      <c r="C185" s="115"/>
      <c r="D185" s="116"/>
      <c r="E185" s="117"/>
      <c r="F185" s="117"/>
      <c r="G185" s="117"/>
      <c r="H185" s="117"/>
      <c r="I185" s="117"/>
      <c r="J185" s="117"/>
      <c r="K185" s="117"/>
      <c r="L185" s="117"/>
      <c r="M185" s="118"/>
      <c r="N185" s="118"/>
      <c r="O185" s="118"/>
    </row>
    <row r="186" spans="1:17" ht="17.25" customHeight="1">
      <c r="A186" s="118"/>
      <c r="B186" s="118"/>
      <c r="C186" s="119"/>
      <c r="D186" s="118"/>
      <c r="E186" s="120"/>
      <c r="F186" s="117"/>
      <c r="G186" s="121"/>
      <c r="H186" s="117"/>
      <c r="I186" s="121"/>
      <c r="J186" s="121"/>
      <c r="K186" s="121"/>
      <c r="L186" s="121"/>
      <c r="M186" s="121"/>
      <c r="N186" s="121"/>
      <c r="O186" s="121"/>
    </row>
    <row r="187" spans="1:17" ht="17.25" customHeight="1">
      <c r="A187" s="118"/>
      <c r="B187" s="118"/>
      <c r="C187" s="122" t="s">
        <v>594</v>
      </c>
      <c r="D187" s="122"/>
      <c r="E187" s="120"/>
      <c r="F187" s="118"/>
      <c r="G187" s="118"/>
      <c r="H187" s="118"/>
      <c r="I187" s="118"/>
      <c r="J187" s="118"/>
      <c r="K187" s="118"/>
      <c r="L187" s="118"/>
      <c r="M187" s="118"/>
      <c r="N187" s="118"/>
      <c r="O187" s="118"/>
    </row>
    <row r="188" spans="1:17" ht="17.25" customHeight="1">
      <c r="A188" s="118"/>
      <c r="B188" s="118"/>
      <c r="C188" s="284" t="s">
        <v>595</v>
      </c>
      <c r="D188" s="249"/>
      <c r="E188" s="123" t="s">
        <v>596</v>
      </c>
      <c r="F188" s="118"/>
      <c r="G188" s="118"/>
      <c r="H188" s="118"/>
      <c r="I188" s="118"/>
      <c r="J188" s="118"/>
      <c r="K188" s="118"/>
      <c r="L188" s="118"/>
      <c r="M188" s="118"/>
      <c r="N188" s="118"/>
      <c r="O188" s="118"/>
    </row>
    <row r="189" spans="1:17" ht="17.25" customHeight="1">
      <c r="A189" s="118"/>
      <c r="B189" s="118"/>
      <c r="C189" s="284" t="s">
        <v>597</v>
      </c>
      <c r="D189" s="249"/>
      <c r="E189" s="124" t="s">
        <v>598</v>
      </c>
      <c r="F189" s="118"/>
      <c r="G189" s="118"/>
      <c r="H189" s="118"/>
      <c r="I189" s="118"/>
      <c r="J189" s="118"/>
      <c r="K189" s="118"/>
      <c r="L189" s="118"/>
      <c r="M189" s="118"/>
      <c r="N189" s="118"/>
      <c r="O189" s="118"/>
    </row>
    <row r="190" spans="1:17" ht="17.25" customHeight="1">
      <c r="A190" s="118"/>
      <c r="B190" s="118"/>
      <c r="C190" s="284" t="s">
        <v>599</v>
      </c>
      <c r="D190" s="249"/>
      <c r="E190" s="123" t="s">
        <v>600</v>
      </c>
      <c r="F190" s="118"/>
      <c r="G190" s="118"/>
      <c r="H190" s="118"/>
      <c r="I190" s="118"/>
      <c r="J190" s="118"/>
      <c r="K190" s="118"/>
      <c r="L190" s="118"/>
      <c r="M190" s="118"/>
      <c r="N190" s="118"/>
      <c r="O190" s="118"/>
    </row>
    <row r="191" spans="1:17" ht="17.25" customHeight="1">
      <c r="A191" s="118"/>
      <c r="B191" s="118"/>
      <c r="C191" s="118"/>
      <c r="D191" s="118"/>
      <c r="E191" s="120"/>
      <c r="F191" s="118"/>
      <c r="G191" s="118"/>
      <c r="H191" s="118"/>
      <c r="I191" s="118"/>
      <c r="J191" s="118"/>
      <c r="K191" s="118"/>
      <c r="L191" s="118"/>
      <c r="M191" s="118"/>
      <c r="N191" s="118"/>
      <c r="O191" s="118"/>
    </row>
    <row r="192" spans="1:17" ht="28.5" customHeight="1">
      <c r="A192" s="118"/>
      <c r="B192" s="125" t="s">
        <v>601</v>
      </c>
      <c r="C192" s="126" t="s">
        <v>602</v>
      </c>
      <c r="D192" s="127"/>
      <c r="E192" s="128"/>
      <c r="F192" s="129"/>
      <c r="G192" s="129"/>
      <c r="H192" s="130"/>
      <c r="I192" s="130"/>
      <c r="J192" s="130"/>
      <c r="K192" s="130"/>
      <c r="L192" s="130"/>
      <c r="M192" s="130"/>
      <c r="N192" s="130"/>
      <c r="O192" s="118"/>
    </row>
    <row r="193" spans="1:15" ht="17.25" customHeight="1">
      <c r="A193" s="118"/>
      <c r="B193" s="131">
        <v>2</v>
      </c>
      <c r="C193" s="283" t="s">
        <v>603</v>
      </c>
      <c r="D193" s="257"/>
      <c r="E193" s="257"/>
      <c r="F193" s="257"/>
      <c r="G193" s="257"/>
      <c r="H193" s="257"/>
      <c r="I193" s="257"/>
      <c r="J193" s="257"/>
      <c r="K193" s="257"/>
      <c r="L193" s="257"/>
      <c r="M193" s="257"/>
      <c r="N193" s="257"/>
      <c r="O193" s="118"/>
    </row>
    <row r="194" spans="1:15" ht="17.25" customHeight="1">
      <c r="A194" s="118"/>
      <c r="B194" s="131"/>
      <c r="C194" s="126" t="s">
        <v>604</v>
      </c>
      <c r="D194" s="126"/>
      <c r="E194" s="132"/>
      <c r="F194" s="126"/>
      <c r="G194" s="126"/>
      <c r="H194" s="126"/>
      <c r="I194" s="126"/>
      <c r="J194" s="126"/>
      <c r="K194" s="126"/>
      <c r="L194" s="126"/>
      <c r="M194" s="133"/>
      <c r="N194" s="133"/>
      <c r="O194" s="118"/>
    </row>
    <row r="195" spans="1:15" ht="17.25" customHeight="1">
      <c r="A195" s="118"/>
      <c r="B195" s="131"/>
      <c r="C195" s="126" t="s">
        <v>605</v>
      </c>
      <c r="D195" s="126"/>
      <c r="E195" s="132"/>
      <c r="F195" s="126"/>
      <c r="G195" s="126"/>
      <c r="H195" s="126"/>
      <c r="I195" s="126"/>
      <c r="J195" s="126"/>
      <c r="K195" s="126"/>
      <c r="L195" s="126"/>
      <c r="M195" s="133"/>
      <c r="N195" s="133"/>
      <c r="O195" s="118"/>
    </row>
    <row r="196" spans="1:15" ht="17.25" customHeight="1">
      <c r="A196" s="118"/>
      <c r="B196" s="131"/>
      <c r="C196" s="282" t="s">
        <v>606</v>
      </c>
      <c r="D196" s="257"/>
      <c r="E196" s="257"/>
      <c r="F196" s="257"/>
      <c r="G196" s="257"/>
      <c r="H196" s="257"/>
      <c r="I196" s="257"/>
      <c r="J196" s="257"/>
      <c r="K196" s="257"/>
      <c r="L196" s="257"/>
      <c r="M196" s="257"/>
      <c r="N196" s="257"/>
      <c r="O196" s="118"/>
    </row>
    <row r="197" spans="1:15" ht="17.25" customHeight="1">
      <c r="A197" s="118"/>
      <c r="B197" s="131">
        <v>3</v>
      </c>
      <c r="C197" s="126" t="s">
        <v>607</v>
      </c>
      <c r="D197" s="126"/>
      <c r="E197" s="132"/>
      <c r="F197" s="126"/>
      <c r="G197" s="126"/>
      <c r="H197" s="126"/>
      <c r="I197" s="126"/>
      <c r="J197" s="126"/>
      <c r="K197" s="126"/>
      <c r="L197" s="126"/>
      <c r="M197" s="133"/>
      <c r="N197" s="133"/>
      <c r="O197" s="118"/>
    </row>
    <row r="198" spans="1:15" ht="17.25" customHeight="1">
      <c r="A198" s="118"/>
      <c r="B198" s="131">
        <v>4</v>
      </c>
      <c r="C198" s="135" t="s">
        <v>608</v>
      </c>
      <c r="D198" s="135"/>
      <c r="E198" s="132"/>
      <c r="F198" s="135"/>
      <c r="G198" s="135"/>
      <c r="H198" s="133"/>
      <c r="I198" s="133"/>
      <c r="J198" s="133"/>
      <c r="K198" s="133"/>
      <c r="L198" s="133"/>
      <c r="M198" s="133"/>
      <c r="N198" s="133"/>
      <c r="O198" s="118"/>
    </row>
    <row r="199" spans="1:15" ht="17.25" customHeight="1">
      <c r="A199" s="118"/>
      <c r="B199" s="131">
        <v>5</v>
      </c>
      <c r="C199" s="135" t="s">
        <v>609</v>
      </c>
      <c r="D199" s="135"/>
      <c r="E199" s="132"/>
      <c r="F199" s="135"/>
      <c r="G199" s="135"/>
      <c r="H199" s="133"/>
      <c r="I199" s="133"/>
      <c r="J199" s="133"/>
      <c r="K199" s="133"/>
      <c r="L199" s="133"/>
      <c r="M199" s="133"/>
      <c r="N199" s="133"/>
      <c r="O199" s="118"/>
    </row>
    <row r="200" spans="1:15" ht="17.25" customHeight="1">
      <c r="A200" s="118"/>
      <c r="B200" s="131">
        <v>6</v>
      </c>
      <c r="C200" s="283" t="s">
        <v>610</v>
      </c>
      <c r="D200" s="257"/>
      <c r="E200" s="257"/>
      <c r="F200" s="257"/>
      <c r="G200" s="257"/>
      <c r="H200" s="257"/>
      <c r="I200" s="257"/>
      <c r="J200" s="257"/>
      <c r="K200" s="257"/>
      <c r="L200" s="257"/>
      <c r="M200" s="127"/>
      <c r="N200" s="127"/>
      <c r="O200" s="118"/>
    </row>
    <row r="201" spans="1:15" ht="17.25" customHeight="1">
      <c r="A201" s="118"/>
      <c r="B201" s="131">
        <v>7</v>
      </c>
      <c r="C201" s="126" t="s">
        <v>611</v>
      </c>
      <c r="D201" s="127"/>
      <c r="E201" s="136"/>
      <c r="F201" s="127"/>
      <c r="G201" s="127"/>
      <c r="H201" s="127"/>
      <c r="I201" s="127"/>
      <c r="J201" s="127"/>
      <c r="K201" s="127"/>
      <c r="L201" s="127"/>
      <c r="M201" s="127"/>
      <c r="N201" s="127"/>
      <c r="O201" s="118"/>
    </row>
    <row r="202" spans="1:15" ht="17.25" customHeight="1">
      <c r="A202" s="118"/>
      <c r="B202" s="131">
        <v>8</v>
      </c>
      <c r="C202" s="126" t="s">
        <v>612</v>
      </c>
      <c r="D202" s="127"/>
      <c r="E202" s="136"/>
      <c r="F202" s="127"/>
      <c r="G202" s="127"/>
      <c r="H202" s="127"/>
      <c r="I202" s="127"/>
      <c r="J202" s="127"/>
      <c r="K202" s="127"/>
      <c r="L202" s="127"/>
      <c r="M202" s="127"/>
      <c r="N202" s="127"/>
      <c r="O202" s="118"/>
    </row>
    <row r="203" spans="1:15" ht="17.25" customHeight="1">
      <c r="A203" s="118"/>
      <c r="B203" s="137" t="s">
        <v>613</v>
      </c>
      <c r="C203" s="126" t="s">
        <v>614</v>
      </c>
      <c r="D203" s="127"/>
      <c r="E203" s="136"/>
      <c r="F203" s="127"/>
      <c r="G203" s="127"/>
      <c r="H203" s="127"/>
      <c r="I203" s="127"/>
      <c r="J203" s="127"/>
      <c r="K203" s="127"/>
      <c r="L203" s="127"/>
      <c r="M203" s="127"/>
      <c r="N203" s="127"/>
      <c r="O203" s="118"/>
    </row>
    <row r="204" spans="1:15" ht="17.25" customHeight="1">
      <c r="A204" s="118"/>
      <c r="B204" s="131">
        <v>9</v>
      </c>
      <c r="C204" s="126" t="s">
        <v>615</v>
      </c>
      <c r="D204" s="127"/>
      <c r="E204" s="136"/>
      <c r="F204" s="127"/>
      <c r="G204" s="127"/>
      <c r="H204" s="127"/>
      <c r="I204" s="127"/>
      <c r="J204" s="127"/>
      <c r="K204" s="127"/>
      <c r="L204" s="127"/>
      <c r="M204" s="127"/>
      <c r="N204" s="127"/>
      <c r="O204" s="118"/>
    </row>
    <row r="205" spans="1:15" ht="17.25" customHeight="1">
      <c r="A205" s="118"/>
      <c r="B205" s="131">
        <v>10</v>
      </c>
      <c r="C205" s="126" t="s">
        <v>616</v>
      </c>
      <c r="D205" s="127"/>
      <c r="E205" s="136"/>
      <c r="F205" s="127"/>
      <c r="G205" s="127"/>
      <c r="H205" s="127"/>
      <c r="I205" s="127"/>
      <c r="J205" s="127"/>
      <c r="K205" s="127"/>
      <c r="L205" s="127"/>
      <c r="M205" s="127"/>
      <c r="N205" s="127"/>
      <c r="O205" s="118"/>
    </row>
    <row r="206" spans="1:15" ht="17.25" customHeight="1">
      <c r="A206" s="118"/>
      <c r="B206" s="131"/>
      <c r="C206" s="126" t="s">
        <v>617</v>
      </c>
      <c r="D206" s="127"/>
      <c r="E206" s="136"/>
      <c r="F206" s="127"/>
      <c r="G206" s="127"/>
      <c r="H206" s="127"/>
      <c r="I206" s="127"/>
      <c r="J206" s="127"/>
      <c r="K206" s="127"/>
      <c r="L206" s="127"/>
      <c r="M206" s="127"/>
      <c r="N206" s="127"/>
      <c r="O206" s="118"/>
    </row>
    <row r="207" spans="1:15" ht="17.25" customHeight="1">
      <c r="A207" s="118"/>
      <c r="B207" s="131">
        <v>11</v>
      </c>
      <c r="C207" s="126" t="s">
        <v>618</v>
      </c>
      <c r="D207" s="127"/>
      <c r="E207" s="136"/>
      <c r="F207" s="127"/>
      <c r="G207" s="127"/>
      <c r="H207" s="127"/>
      <c r="I207" s="127"/>
      <c r="J207" s="127"/>
      <c r="K207" s="127"/>
      <c r="L207" s="127"/>
      <c r="M207" s="127"/>
      <c r="N207" s="127"/>
      <c r="O207" s="118"/>
    </row>
    <row r="208" spans="1:15" ht="17.25" customHeight="1">
      <c r="A208" s="118"/>
      <c r="B208" s="131">
        <v>12</v>
      </c>
      <c r="C208" s="138" t="s">
        <v>619</v>
      </c>
      <c r="D208" s="127"/>
      <c r="E208" s="136"/>
      <c r="F208" s="127"/>
      <c r="G208" s="127"/>
      <c r="H208" s="127"/>
      <c r="I208" s="127"/>
      <c r="J208" s="127"/>
      <c r="K208" s="127"/>
      <c r="L208" s="127"/>
      <c r="M208" s="127"/>
      <c r="N208" s="127"/>
      <c r="O208" s="118"/>
    </row>
    <row r="209" spans="1:15" ht="17.25" customHeight="1">
      <c r="A209" s="118"/>
      <c r="B209" s="131">
        <v>13</v>
      </c>
      <c r="C209" s="139" t="s">
        <v>620</v>
      </c>
      <c r="D209" s="140"/>
      <c r="E209" s="131"/>
      <c r="F209" s="140"/>
      <c r="G209" s="141"/>
      <c r="H209" s="127"/>
      <c r="I209" s="127"/>
      <c r="J209" s="127"/>
      <c r="K209" s="127"/>
      <c r="L209" s="127"/>
      <c r="M209" s="127"/>
      <c r="N209" s="142"/>
      <c r="O209" s="118"/>
    </row>
    <row r="210" spans="1:15" ht="17.25" customHeight="1">
      <c r="A210" s="118"/>
      <c r="B210" s="131">
        <v>14</v>
      </c>
      <c r="C210" s="139" t="s">
        <v>621</v>
      </c>
      <c r="D210" s="140"/>
      <c r="E210" s="131"/>
      <c r="F210" s="140"/>
      <c r="G210" s="141"/>
      <c r="H210" s="127"/>
      <c r="I210" s="127"/>
      <c r="J210" s="127"/>
      <c r="K210" s="127"/>
      <c r="L210" s="127"/>
      <c r="M210" s="127"/>
      <c r="N210" s="142"/>
      <c r="O210" s="118"/>
    </row>
    <row r="211" spans="1:15" ht="14.25" customHeight="1">
      <c r="E211" s="30"/>
    </row>
    <row r="212" spans="1:15" ht="14.25" customHeight="1">
      <c r="E212" s="30"/>
    </row>
    <row r="213" spans="1:15" ht="14.25" customHeight="1">
      <c r="E213" s="30"/>
    </row>
    <row r="214" spans="1:15" ht="14.25" customHeight="1">
      <c r="E214" s="30"/>
    </row>
    <row r="215" spans="1:15" ht="14.25" customHeight="1">
      <c r="E215" s="30"/>
    </row>
    <row r="216" spans="1:15" ht="14.25" customHeight="1">
      <c r="E216" s="30"/>
    </row>
    <row r="217" spans="1:15" ht="14.25" customHeight="1">
      <c r="E217" s="30"/>
    </row>
    <row r="218" spans="1:15" ht="14.25" customHeight="1">
      <c r="E218" s="30"/>
    </row>
    <row r="219" spans="1:15" ht="14.25" customHeight="1">
      <c r="E219" s="30"/>
    </row>
    <row r="220" spans="1:15" ht="14.25" customHeight="1">
      <c r="E220" s="30"/>
    </row>
    <row r="221" spans="1:15" ht="14.25" customHeight="1">
      <c r="E221" s="30"/>
    </row>
    <row r="222" spans="1:15" ht="14.25" customHeight="1">
      <c r="E222" s="30"/>
    </row>
    <row r="223" spans="1:15" ht="14.25" customHeight="1">
      <c r="E223" s="30"/>
    </row>
    <row r="224" spans="1:15" ht="14.25" customHeight="1">
      <c r="E224" s="30"/>
    </row>
    <row r="225" spans="5:5" ht="14.25" customHeight="1">
      <c r="E225" s="30"/>
    </row>
    <row r="226" spans="5:5" ht="14.25" customHeight="1">
      <c r="E226" s="30"/>
    </row>
    <row r="227" spans="5:5" ht="14.25" customHeight="1">
      <c r="E227" s="30"/>
    </row>
    <row r="228" spans="5:5" ht="14.25" customHeight="1">
      <c r="E228" s="30"/>
    </row>
    <row r="229" spans="5:5" ht="14.25" customHeight="1">
      <c r="E229" s="30"/>
    </row>
    <row r="230" spans="5:5" ht="14.25" customHeight="1">
      <c r="E230" s="30"/>
    </row>
    <row r="231" spans="5:5" ht="14.25" customHeight="1">
      <c r="E231" s="30"/>
    </row>
    <row r="232" spans="5:5" ht="14.25" customHeight="1">
      <c r="E232" s="30"/>
    </row>
    <row r="233" spans="5:5" ht="14.25" customHeight="1">
      <c r="E233" s="30"/>
    </row>
    <row r="234" spans="5:5" ht="14.25" customHeight="1">
      <c r="E234" s="30"/>
    </row>
    <row r="235" spans="5:5" ht="14.25" customHeight="1">
      <c r="E235" s="30"/>
    </row>
    <row r="236" spans="5:5" ht="14.25" customHeight="1">
      <c r="E236" s="30"/>
    </row>
    <row r="237" spans="5:5" ht="14.25" customHeight="1">
      <c r="E237" s="30"/>
    </row>
    <row r="238" spans="5:5" ht="14.25" customHeight="1">
      <c r="E238" s="30"/>
    </row>
    <row r="239" spans="5:5" ht="14.25" customHeight="1">
      <c r="E239" s="30"/>
    </row>
    <row r="240" spans="5:5" ht="14.25" customHeight="1">
      <c r="E240" s="30"/>
    </row>
    <row r="241" spans="5:5" ht="14.25" customHeight="1">
      <c r="E241" s="30"/>
    </row>
    <row r="242" spans="5:5" ht="14.25" customHeight="1">
      <c r="E242" s="30"/>
    </row>
    <row r="243" spans="5:5" ht="14.25" customHeight="1">
      <c r="E243" s="30"/>
    </row>
    <row r="244" spans="5:5" ht="14.25" customHeight="1">
      <c r="E244" s="30"/>
    </row>
    <row r="245" spans="5:5" ht="14.25" customHeight="1">
      <c r="E245" s="30"/>
    </row>
    <row r="246" spans="5:5" ht="14.25" customHeight="1">
      <c r="E246" s="30"/>
    </row>
    <row r="247" spans="5:5" ht="14.25" customHeight="1">
      <c r="E247" s="30"/>
    </row>
    <row r="248" spans="5:5" ht="14.25" customHeight="1">
      <c r="E248" s="30"/>
    </row>
    <row r="249" spans="5:5" ht="14.25" customHeight="1">
      <c r="E249" s="30"/>
    </row>
    <row r="250" spans="5:5" ht="14.25" customHeight="1">
      <c r="E250" s="30"/>
    </row>
    <row r="251" spans="5:5" ht="14.25" customHeight="1">
      <c r="E251" s="30"/>
    </row>
    <row r="252" spans="5:5" ht="14.25" customHeight="1">
      <c r="E252" s="30"/>
    </row>
    <row r="253" spans="5:5" ht="14.25" customHeight="1">
      <c r="E253" s="30"/>
    </row>
    <row r="254" spans="5:5" ht="14.25" customHeight="1">
      <c r="E254" s="30"/>
    </row>
    <row r="255" spans="5:5" ht="14.25" customHeight="1">
      <c r="E255" s="30"/>
    </row>
    <row r="256" spans="5:5" ht="14.25" customHeight="1">
      <c r="E256" s="30"/>
    </row>
    <row r="257" spans="5:5" ht="14.25" customHeight="1">
      <c r="E257" s="30"/>
    </row>
    <row r="258" spans="5:5" ht="14.25" customHeight="1">
      <c r="E258" s="30"/>
    </row>
    <row r="259" spans="5:5" ht="14.25" customHeight="1">
      <c r="E259" s="30"/>
    </row>
    <row r="260" spans="5:5" ht="14.25" customHeight="1">
      <c r="E260" s="30"/>
    </row>
    <row r="261" spans="5:5" ht="14.25" customHeight="1">
      <c r="E261" s="30"/>
    </row>
    <row r="262" spans="5:5" ht="14.25" customHeight="1">
      <c r="E262" s="30"/>
    </row>
    <row r="263" spans="5:5" ht="14.25" customHeight="1">
      <c r="E263" s="30"/>
    </row>
    <row r="264" spans="5:5" ht="14.25" customHeight="1">
      <c r="E264" s="30"/>
    </row>
    <row r="265" spans="5:5" ht="14.25" customHeight="1">
      <c r="E265" s="30"/>
    </row>
    <row r="266" spans="5:5" ht="14.25" customHeight="1">
      <c r="E266" s="30"/>
    </row>
    <row r="267" spans="5:5" ht="14.25" customHeight="1">
      <c r="E267" s="30"/>
    </row>
    <row r="268" spans="5:5" ht="14.25" customHeight="1">
      <c r="E268" s="30"/>
    </row>
    <row r="269" spans="5:5" ht="14.25" customHeight="1">
      <c r="E269" s="30"/>
    </row>
    <row r="270" spans="5:5" ht="14.25" customHeight="1">
      <c r="E270" s="30"/>
    </row>
    <row r="271" spans="5:5" ht="14.25" customHeight="1">
      <c r="E271" s="30"/>
    </row>
    <row r="272" spans="5:5" ht="14.25" customHeight="1">
      <c r="E272" s="30"/>
    </row>
    <row r="273" spans="5:5" ht="14.25" customHeight="1">
      <c r="E273" s="30"/>
    </row>
    <row r="274" spans="5:5" ht="14.25" customHeight="1">
      <c r="E274" s="30"/>
    </row>
    <row r="275" spans="5:5" ht="14.25" customHeight="1">
      <c r="E275" s="30"/>
    </row>
    <row r="276" spans="5:5" ht="14.25" customHeight="1">
      <c r="E276" s="30"/>
    </row>
    <row r="277" spans="5:5" ht="14.25" customHeight="1">
      <c r="E277" s="30"/>
    </row>
    <row r="278" spans="5:5" ht="14.25" customHeight="1">
      <c r="E278" s="30"/>
    </row>
    <row r="279" spans="5:5" ht="14.25" customHeight="1">
      <c r="E279" s="30"/>
    </row>
    <row r="280" spans="5:5" ht="14.25" customHeight="1">
      <c r="E280" s="30"/>
    </row>
    <row r="281" spans="5:5" ht="14.25" customHeight="1">
      <c r="E281" s="30"/>
    </row>
    <row r="282" spans="5:5" ht="14.25" customHeight="1">
      <c r="E282" s="30"/>
    </row>
    <row r="283" spans="5:5" ht="14.25" customHeight="1">
      <c r="E283" s="30"/>
    </row>
    <row r="284" spans="5:5" ht="14.25" customHeight="1">
      <c r="E284" s="30"/>
    </row>
    <row r="285" spans="5:5" ht="14.25" customHeight="1">
      <c r="E285" s="30"/>
    </row>
    <row r="286" spans="5:5" ht="14.25" customHeight="1">
      <c r="E286" s="30"/>
    </row>
    <row r="287" spans="5:5" ht="14.25" customHeight="1">
      <c r="E287" s="30"/>
    </row>
    <row r="288" spans="5:5" ht="14.25" customHeight="1">
      <c r="E288" s="30"/>
    </row>
    <row r="289" spans="5:5" ht="14.25" customHeight="1">
      <c r="E289" s="30"/>
    </row>
    <row r="290" spans="5:5" ht="14.25" customHeight="1">
      <c r="E290" s="30"/>
    </row>
    <row r="291" spans="5:5" ht="14.25" customHeight="1">
      <c r="E291" s="30"/>
    </row>
    <row r="292" spans="5:5" ht="14.25" customHeight="1">
      <c r="E292" s="30"/>
    </row>
    <row r="293" spans="5:5" ht="14.25" customHeight="1">
      <c r="E293" s="30"/>
    </row>
    <row r="294" spans="5:5" ht="14.25" customHeight="1">
      <c r="E294" s="30"/>
    </row>
    <row r="295" spans="5:5" ht="14.25" customHeight="1">
      <c r="E295" s="30"/>
    </row>
    <row r="296" spans="5:5" ht="14.25" customHeight="1">
      <c r="E296" s="30"/>
    </row>
    <row r="297" spans="5:5" ht="14.25" customHeight="1">
      <c r="E297" s="30"/>
    </row>
    <row r="298" spans="5:5" ht="14.25" customHeight="1">
      <c r="E298" s="30"/>
    </row>
    <row r="299" spans="5:5" ht="14.25" customHeight="1">
      <c r="E299" s="30"/>
    </row>
    <row r="300" spans="5:5" ht="14.25" customHeight="1">
      <c r="E300" s="30"/>
    </row>
    <row r="301" spans="5:5" ht="14.25" customHeight="1">
      <c r="E301" s="30"/>
    </row>
    <row r="302" spans="5:5" ht="14.25" customHeight="1">
      <c r="E302" s="30"/>
    </row>
    <row r="303" spans="5:5" ht="14.25" customHeight="1">
      <c r="E303" s="30"/>
    </row>
    <row r="304" spans="5:5" ht="14.25" customHeight="1">
      <c r="E304" s="30"/>
    </row>
    <row r="305" spans="5:5" ht="14.25" customHeight="1">
      <c r="E305" s="30"/>
    </row>
    <row r="306" spans="5:5" ht="14.25" customHeight="1">
      <c r="E306" s="30"/>
    </row>
    <row r="307" spans="5:5" ht="14.25" customHeight="1">
      <c r="E307" s="30"/>
    </row>
    <row r="308" spans="5:5" ht="14.25" customHeight="1">
      <c r="E308" s="30"/>
    </row>
    <row r="309" spans="5:5" ht="14.25" customHeight="1">
      <c r="E309" s="30"/>
    </row>
    <row r="310" spans="5:5" ht="14.25" customHeight="1">
      <c r="E310" s="30"/>
    </row>
    <row r="311" spans="5:5" ht="14.25" customHeight="1">
      <c r="E311" s="30"/>
    </row>
    <row r="312" spans="5:5" ht="14.25" customHeight="1">
      <c r="E312" s="30"/>
    </row>
    <row r="313" spans="5:5" ht="14.25" customHeight="1">
      <c r="E313" s="30"/>
    </row>
    <row r="314" spans="5:5" ht="14.25" customHeight="1">
      <c r="E314" s="30"/>
    </row>
    <row r="315" spans="5:5" ht="14.25" customHeight="1">
      <c r="E315" s="30"/>
    </row>
    <row r="316" spans="5:5" ht="14.25" customHeight="1">
      <c r="E316" s="30"/>
    </row>
    <row r="317" spans="5:5" ht="14.25" customHeight="1">
      <c r="E317" s="30"/>
    </row>
    <row r="318" spans="5:5" ht="14.25" customHeight="1">
      <c r="E318" s="30"/>
    </row>
    <row r="319" spans="5:5" ht="14.25" customHeight="1">
      <c r="E319" s="30"/>
    </row>
    <row r="320" spans="5:5" ht="14.25" customHeight="1">
      <c r="E320" s="30"/>
    </row>
    <row r="321" spans="5:5" ht="14.25" customHeight="1">
      <c r="E321" s="30"/>
    </row>
    <row r="322" spans="5:5" ht="14.25" customHeight="1">
      <c r="E322" s="30"/>
    </row>
    <row r="323" spans="5:5" ht="14.25" customHeight="1">
      <c r="E323" s="30"/>
    </row>
    <row r="324" spans="5:5" ht="14.25" customHeight="1">
      <c r="E324" s="30"/>
    </row>
    <row r="325" spans="5:5" ht="14.25" customHeight="1">
      <c r="E325" s="30"/>
    </row>
    <row r="326" spans="5:5" ht="14.25" customHeight="1">
      <c r="E326" s="30"/>
    </row>
    <row r="327" spans="5:5" ht="14.25" customHeight="1">
      <c r="E327" s="30"/>
    </row>
    <row r="328" spans="5:5" ht="14.25" customHeight="1">
      <c r="E328" s="30"/>
    </row>
    <row r="329" spans="5:5" ht="14.25" customHeight="1">
      <c r="E329" s="30"/>
    </row>
    <row r="330" spans="5:5" ht="14.25" customHeight="1">
      <c r="E330" s="30"/>
    </row>
    <row r="331" spans="5:5" ht="14.25" customHeight="1">
      <c r="E331" s="30"/>
    </row>
    <row r="332" spans="5:5" ht="14.25" customHeight="1">
      <c r="E332" s="30"/>
    </row>
    <row r="333" spans="5:5" ht="14.25" customHeight="1">
      <c r="E333" s="30"/>
    </row>
    <row r="334" spans="5:5" ht="14.25" customHeight="1">
      <c r="E334" s="30"/>
    </row>
    <row r="335" spans="5:5" ht="14.25" customHeight="1">
      <c r="E335" s="30"/>
    </row>
    <row r="336" spans="5:5" ht="14.25" customHeight="1">
      <c r="E336" s="30"/>
    </row>
    <row r="337" spans="5:5" ht="14.25" customHeight="1">
      <c r="E337" s="30"/>
    </row>
    <row r="338" spans="5:5" ht="14.25" customHeight="1">
      <c r="E338" s="30"/>
    </row>
    <row r="339" spans="5:5" ht="14.25" customHeight="1">
      <c r="E339" s="30"/>
    </row>
    <row r="340" spans="5:5" ht="14.25" customHeight="1">
      <c r="E340" s="30"/>
    </row>
    <row r="341" spans="5:5" ht="14.25" customHeight="1">
      <c r="E341" s="30"/>
    </row>
    <row r="342" spans="5:5" ht="14.25" customHeight="1">
      <c r="E342" s="30"/>
    </row>
    <row r="343" spans="5:5" ht="14.25" customHeight="1">
      <c r="E343" s="30"/>
    </row>
    <row r="344" spans="5:5" ht="14.25" customHeight="1">
      <c r="E344" s="30"/>
    </row>
    <row r="345" spans="5:5" ht="14.25" customHeight="1">
      <c r="E345" s="30"/>
    </row>
    <row r="346" spans="5:5" ht="14.25" customHeight="1">
      <c r="E346" s="30"/>
    </row>
    <row r="347" spans="5:5" ht="14.25" customHeight="1">
      <c r="E347" s="30"/>
    </row>
    <row r="348" spans="5:5" ht="14.25" customHeight="1">
      <c r="E348" s="30"/>
    </row>
    <row r="349" spans="5:5" ht="14.25" customHeight="1">
      <c r="E349" s="30"/>
    </row>
    <row r="350" spans="5:5" ht="14.25" customHeight="1">
      <c r="E350" s="30"/>
    </row>
    <row r="351" spans="5:5" ht="14.25" customHeight="1">
      <c r="E351" s="30"/>
    </row>
    <row r="352" spans="5:5" ht="14.25" customHeight="1">
      <c r="E352" s="30"/>
    </row>
    <row r="353" spans="5:5" ht="14.25" customHeight="1">
      <c r="E353" s="30"/>
    </row>
    <row r="354" spans="5:5" ht="14.25" customHeight="1">
      <c r="E354" s="30"/>
    </row>
    <row r="355" spans="5:5" ht="14.25" customHeight="1">
      <c r="E355" s="30"/>
    </row>
    <row r="356" spans="5:5" ht="14.25" customHeight="1">
      <c r="E356" s="30"/>
    </row>
    <row r="357" spans="5:5" ht="14.25" customHeight="1">
      <c r="E357" s="30"/>
    </row>
    <row r="358" spans="5:5" ht="14.25" customHeight="1">
      <c r="E358" s="30"/>
    </row>
    <row r="359" spans="5:5" ht="14.25" customHeight="1">
      <c r="E359" s="30"/>
    </row>
    <row r="360" spans="5:5" ht="14.25" customHeight="1">
      <c r="E360" s="30"/>
    </row>
    <row r="361" spans="5:5" ht="14.25" customHeight="1">
      <c r="E361" s="30"/>
    </row>
    <row r="362" spans="5:5" ht="14.25" customHeight="1">
      <c r="E362" s="30"/>
    </row>
    <row r="363" spans="5:5" ht="14.25" customHeight="1">
      <c r="E363" s="30"/>
    </row>
    <row r="364" spans="5:5" ht="14.25" customHeight="1">
      <c r="E364" s="30"/>
    </row>
    <row r="365" spans="5:5" ht="14.25" customHeight="1">
      <c r="E365" s="30"/>
    </row>
    <row r="366" spans="5:5" ht="14.25" customHeight="1">
      <c r="E366" s="30"/>
    </row>
    <row r="367" spans="5:5" ht="14.25" customHeight="1">
      <c r="E367" s="30"/>
    </row>
    <row r="368" spans="5:5" ht="14.25" customHeight="1">
      <c r="E368" s="30"/>
    </row>
    <row r="369" spans="5:5" ht="14.25" customHeight="1">
      <c r="E369" s="30"/>
    </row>
    <row r="370" spans="5:5" ht="14.25" customHeight="1">
      <c r="E370" s="30"/>
    </row>
    <row r="371" spans="5:5" ht="14.25" customHeight="1">
      <c r="E371" s="30"/>
    </row>
    <row r="372" spans="5:5" ht="14.25" customHeight="1">
      <c r="E372" s="30"/>
    </row>
    <row r="373" spans="5:5" ht="14.25" customHeight="1">
      <c r="E373" s="30"/>
    </row>
    <row r="374" spans="5:5" ht="14.25" customHeight="1">
      <c r="E374" s="30"/>
    </row>
    <row r="375" spans="5:5" ht="14.25" customHeight="1">
      <c r="E375" s="30"/>
    </row>
    <row r="376" spans="5:5" ht="14.25" customHeight="1">
      <c r="E376" s="30"/>
    </row>
    <row r="377" spans="5:5" ht="14.25" customHeight="1">
      <c r="E377" s="30"/>
    </row>
    <row r="378" spans="5:5" ht="14.25" customHeight="1">
      <c r="E378" s="30"/>
    </row>
    <row r="379" spans="5:5" ht="14.25" customHeight="1">
      <c r="E379" s="30"/>
    </row>
    <row r="380" spans="5:5" ht="14.25" customHeight="1">
      <c r="E380" s="30"/>
    </row>
    <row r="381" spans="5:5" ht="14.25" customHeight="1">
      <c r="E381" s="30"/>
    </row>
    <row r="382" spans="5:5" ht="14.25" customHeight="1">
      <c r="E382" s="30"/>
    </row>
    <row r="383" spans="5:5" ht="14.25" customHeight="1">
      <c r="E383" s="30"/>
    </row>
    <row r="384" spans="5:5" ht="14.25" customHeight="1">
      <c r="E384" s="30"/>
    </row>
    <row r="385" spans="5:5" ht="14.25" customHeight="1">
      <c r="E385" s="30"/>
    </row>
    <row r="386" spans="5:5" ht="14.25" customHeight="1">
      <c r="E386" s="30"/>
    </row>
    <row r="387" spans="5:5" ht="14.25" customHeight="1">
      <c r="E387" s="30"/>
    </row>
    <row r="388" spans="5:5" ht="14.25" customHeight="1">
      <c r="E388" s="30"/>
    </row>
    <row r="389" spans="5:5" ht="14.25" customHeight="1">
      <c r="E389" s="30"/>
    </row>
    <row r="390" spans="5:5" ht="14.25" customHeight="1">
      <c r="E390" s="30"/>
    </row>
    <row r="391" spans="5:5" ht="14.25" customHeight="1">
      <c r="E391" s="30"/>
    </row>
    <row r="392" spans="5:5" ht="14.25" customHeight="1">
      <c r="E392" s="30"/>
    </row>
    <row r="393" spans="5:5" ht="14.25" customHeight="1">
      <c r="E393" s="30"/>
    </row>
    <row r="394" spans="5:5" ht="14.25" customHeight="1">
      <c r="E394" s="30"/>
    </row>
    <row r="395" spans="5:5" ht="14.25" customHeight="1">
      <c r="E395" s="30"/>
    </row>
    <row r="396" spans="5:5" ht="14.25" customHeight="1">
      <c r="E396" s="30"/>
    </row>
    <row r="397" spans="5:5" ht="14.25" customHeight="1">
      <c r="E397" s="30"/>
    </row>
    <row r="398" spans="5:5" ht="14.25" customHeight="1">
      <c r="E398" s="30"/>
    </row>
    <row r="399" spans="5:5" ht="14.25" customHeight="1">
      <c r="E399" s="30"/>
    </row>
    <row r="400" spans="5:5" ht="14.25" customHeight="1">
      <c r="E400" s="30"/>
    </row>
    <row r="401" spans="5:5" ht="14.25" customHeight="1">
      <c r="E401" s="30"/>
    </row>
    <row r="402" spans="5:5" ht="14.25" customHeight="1">
      <c r="E402" s="30"/>
    </row>
    <row r="403" spans="5:5" ht="14.25" customHeight="1">
      <c r="E403" s="30"/>
    </row>
    <row r="404" spans="5:5" ht="14.25" customHeight="1">
      <c r="E404" s="30"/>
    </row>
    <row r="405" spans="5:5" ht="14.25" customHeight="1">
      <c r="E405" s="30"/>
    </row>
    <row r="406" spans="5:5" ht="14.25" customHeight="1">
      <c r="E406" s="30"/>
    </row>
    <row r="407" spans="5:5" ht="14.25" customHeight="1">
      <c r="E407" s="30"/>
    </row>
    <row r="408" spans="5:5" ht="14.25" customHeight="1">
      <c r="E408" s="30"/>
    </row>
    <row r="409" spans="5:5" ht="14.25" customHeight="1">
      <c r="E409" s="30"/>
    </row>
    <row r="410" spans="5:5" ht="14.25" customHeight="1">
      <c r="E410" s="30"/>
    </row>
    <row r="411" spans="5:5" ht="14.25" customHeight="1">
      <c r="E411" s="30"/>
    </row>
    <row r="412" spans="5:5" ht="14.25" customHeight="1">
      <c r="E412" s="30"/>
    </row>
    <row r="413" spans="5:5" ht="14.25" customHeight="1">
      <c r="E413" s="30"/>
    </row>
    <row r="414" spans="5:5" ht="14.25" customHeight="1">
      <c r="E414" s="30"/>
    </row>
    <row r="415" spans="5:5" ht="14.25" customHeight="1">
      <c r="E415" s="30"/>
    </row>
    <row r="416" spans="5:5" ht="14.25" customHeight="1">
      <c r="E416" s="30"/>
    </row>
    <row r="417" spans="5:5" ht="14.25" customHeight="1">
      <c r="E417" s="30"/>
    </row>
    <row r="418" spans="5:5" ht="14.25" customHeight="1">
      <c r="E418" s="30"/>
    </row>
    <row r="419" spans="5:5" ht="14.25" customHeight="1">
      <c r="E419" s="30"/>
    </row>
    <row r="420" spans="5:5" ht="14.25" customHeight="1">
      <c r="E420" s="30"/>
    </row>
    <row r="421" spans="5:5" ht="14.25" customHeight="1">
      <c r="E421" s="30"/>
    </row>
    <row r="422" spans="5:5" ht="14.25" customHeight="1">
      <c r="E422" s="30"/>
    </row>
    <row r="423" spans="5:5" ht="14.25" customHeight="1">
      <c r="E423" s="30"/>
    </row>
    <row r="424" spans="5:5" ht="14.25" customHeight="1">
      <c r="E424" s="30"/>
    </row>
    <row r="425" spans="5:5" ht="14.25" customHeight="1">
      <c r="E425" s="30"/>
    </row>
    <row r="426" spans="5:5" ht="14.25" customHeight="1">
      <c r="E426" s="30"/>
    </row>
    <row r="427" spans="5:5" ht="14.25" customHeight="1">
      <c r="E427" s="30"/>
    </row>
    <row r="428" spans="5:5" ht="14.25" customHeight="1">
      <c r="E428" s="30"/>
    </row>
    <row r="429" spans="5:5" ht="14.25" customHeight="1">
      <c r="E429" s="30"/>
    </row>
    <row r="430" spans="5:5" ht="14.25" customHeight="1">
      <c r="E430" s="30"/>
    </row>
    <row r="431" spans="5:5" ht="14.25" customHeight="1">
      <c r="E431" s="30"/>
    </row>
    <row r="432" spans="5:5" ht="14.25" customHeight="1">
      <c r="E432" s="30"/>
    </row>
    <row r="433" spans="5:5" ht="14.25" customHeight="1">
      <c r="E433" s="30"/>
    </row>
    <row r="434" spans="5:5" ht="14.25" customHeight="1">
      <c r="E434" s="30"/>
    </row>
    <row r="435" spans="5:5" ht="14.25" customHeight="1">
      <c r="E435" s="30"/>
    </row>
    <row r="436" spans="5:5" ht="14.25" customHeight="1">
      <c r="E436" s="30"/>
    </row>
    <row r="437" spans="5:5" ht="14.25" customHeight="1">
      <c r="E437" s="30"/>
    </row>
    <row r="438" spans="5:5" ht="14.25" customHeight="1">
      <c r="E438" s="30"/>
    </row>
    <row r="439" spans="5:5" ht="14.25" customHeight="1">
      <c r="E439" s="30"/>
    </row>
    <row r="440" spans="5:5" ht="14.25" customHeight="1">
      <c r="E440" s="30"/>
    </row>
    <row r="441" spans="5:5" ht="14.25" customHeight="1">
      <c r="E441" s="30"/>
    </row>
    <row r="442" spans="5:5" ht="14.25" customHeight="1">
      <c r="E442" s="30"/>
    </row>
    <row r="443" spans="5:5" ht="14.25" customHeight="1">
      <c r="E443" s="30"/>
    </row>
    <row r="444" spans="5:5" ht="14.25" customHeight="1">
      <c r="E444" s="30"/>
    </row>
    <row r="445" spans="5:5" ht="14.25" customHeight="1">
      <c r="E445" s="30"/>
    </row>
    <row r="446" spans="5:5" ht="14.25" customHeight="1">
      <c r="E446" s="30"/>
    </row>
    <row r="447" spans="5:5" ht="14.25" customHeight="1">
      <c r="E447" s="30"/>
    </row>
    <row r="448" spans="5:5" ht="14.25" customHeight="1">
      <c r="E448" s="30"/>
    </row>
    <row r="449" spans="5:5" ht="14.25" customHeight="1">
      <c r="E449" s="30"/>
    </row>
    <row r="450" spans="5:5" ht="14.25" customHeight="1">
      <c r="E450" s="30"/>
    </row>
    <row r="451" spans="5:5" ht="14.25" customHeight="1">
      <c r="E451" s="30"/>
    </row>
    <row r="452" spans="5:5" ht="14.25" customHeight="1">
      <c r="E452" s="30"/>
    </row>
    <row r="453" spans="5:5" ht="14.25" customHeight="1">
      <c r="E453" s="30"/>
    </row>
    <row r="454" spans="5:5" ht="14.25" customHeight="1">
      <c r="E454" s="30"/>
    </row>
    <row r="455" spans="5:5" ht="14.25" customHeight="1">
      <c r="E455" s="30"/>
    </row>
    <row r="456" spans="5:5" ht="14.25" customHeight="1">
      <c r="E456" s="30"/>
    </row>
    <row r="457" spans="5:5" ht="14.25" customHeight="1">
      <c r="E457" s="30"/>
    </row>
    <row r="458" spans="5:5" ht="14.25" customHeight="1">
      <c r="E458" s="30"/>
    </row>
    <row r="459" spans="5:5" ht="14.25" customHeight="1">
      <c r="E459" s="30"/>
    </row>
    <row r="460" spans="5:5" ht="14.25" customHeight="1">
      <c r="E460" s="30"/>
    </row>
    <row r="461" spans="5:5" ht="14.25" customHeight="1">
      <c r="E461" s="30"/>
    </row>
    <row r="462" spans="5:5" ht="14.25" customHeight="1">
      <c r="E462" s="30"/>
    </row>
    <row r="463" spans="5:5" ht="14.25" customHeight="1">
      <c r="E463" s="30"/>
    </row>
    <row r="464" spans="5:5" ht="14.25" customHeight="1">
      <c r="E464" s="30"/>
    </row>
    <row r="465" spans="5:5" ht="14.25" customHeight="1">
      <c r="E465" s="30"/>
    </row>
    <row r="466" spans="5:5" ht="14.25" customHeight="1">
      <c r="E466" s="30"/>
    </row>
    <row r="467" spans="5:5" ht="14.25" customHeight="1">
      <c r="E467" s="30"/>
    </row>
    <row r="468" spans="5:5" ht="14.25" customHeight="1">
      <c r="E468" s="30"/>
    </row>
    <row r="469" spans="5:5" ht="14.25" customHeight="1">
      <c r="E469" s="30"/>
    </row>
    <row r="470" spans="5:5" ht="14.25" customHeight="1">
      <c r="E470" s="30"/>
    </row>
    <row r="471" spans="5:5" ht="14.25" customHeight="1">
      <c r="E471" s="30"/>
    </row>
    <row r="472" spans="5:5" ht="14.25" customHeight="1">
      <c r="E472" s="30"/>
    </row>
    <row r="473" spans="5:5" ht="14.25" customHeight="1">
      <c r="E473" s="30"/>
    </row>
    <row r="474" spans="5:5" ht="14.25" customHeight="1">
      <c r="E474" s="30"/>
    </row>
    <row r="475" spans="5:5" ht="14.25" customHeight="1">
      <c r="E475" s="30"/>
    </row>
    <row r="476" spans="5:5" ht="14.25" customHeight="1">
      <c r="E476" s="30"/>
    </row>
    <row r="477" spans="5:5" ht="14.25" customHeight="1">
      <c r="E477" s="30"/>
    </row>
    <row r="478" spans="5:5" ht="14.25" customHeight="1">
      <c r="E478" s="30"/>
    </row>
    <row r="479" spans="5:5" ht="14.25" customHeight="1">
      <c r="E479" s="30"/>
    </row>
    <row r="480" spans="5:5" ht="14.25" customHeight="1">
      <c r="E480" s="30"/>
    </row>
    <row r="481" spans="5:5" ht="14.25" customHeight="1">
      <c r="E481" s="30"/>
    </row>
    <row r="482" spans="5:5" ht="14.25" customHeight="1">
      <c r="E482" s="30"/>
    </row>
    <row r="483" spans="5:5" ht="14.25" customHeight="1">
      <c r="E483" s="30"/>
    </row>
    <row r="484" spans="5:5" ht="14.25" customHeight="1">
      <c r="E484" s="30"/>
    </row>
    <row r="485" spans="5:5" ht="14.25" customHeight="1">
      <c r="E485" s="30"/>
    </row>
    <row r="486" spans="5:5" ht="14.25" customHeight="1">
      <c r="E486" s="30"/>
    </row>
    <row r="487" spans="5:5" ht="14.25" customHeight="1">
      <c r="E487" s="30"/>
    </row>
    <row r="488" spans="5:5" ht="14.25" customHeight="1">
      <c r="E488" s="30"/>
    </row>
    <row r="489" spans="5:5" ht="14.25" customHeight="1">
      <c r="E489" s="30"/>
    </row>
    <row r="490" spans="5:5" ht="14.25" customHeight="1">
      <c r="E490" s="30"/>
    </row>
    <row r="491" spans="5:5" ht="14.25" customHeight="1">
      <c r="E491" s="30"/>
    </row>
    <row r="492" spans="5:5" ht="14.25" customHeight="1">
      <c r="E492" s="30"/>
    </row>
    <row r="493" spans="5:5" ht="14.25" customHeight="1">
      <c r="E493" s="30"/>
    </row>
    <row r="494" spans="5:5" ht="14.25" customHeight="1">
      <c r="E494" s="30"/>
    </row>
    <row r="495" spans="5:5" ht="14.25" customHeight="1">
      <c r="E495" s="30"/>
    </row>
    <row r="496" spans="5:5" ht="14.25" customHeight="1">
      <c r="E496" s="30"/>
    </row>
    <row r="497" spans="5:5" ht="14.25" customHeight="1">
      <c r="E497" s="30"/>
    </row>
    <row r="498" spans="5:5" ht="14.25" customHeight="1">
      <c r="E498" s="30"/>
    </row>
    <row r="499" spans="5:5" ht="14.25" customHeight="1">
      <c r="E499" s="30"/>
    </row>
    <row r="500" spans="5:5" ht="14.25" customHeight="1">
      <c r="E500" s="30"/>
    </row>
    <row r="501" spans="5:5" ht="14.25" customHeight="1">
      <c r="E501" s="30"/>
    </row>
    <row r="502" spans="5:5" ht="14.25" customHeight="1">
      <c r="E502" s="30"/>
    </row>
    <row r="503" spans="5:5" ht="14.25" customHeight="1">
      <c r="E503" s="30"/>
    </row>
    <row r="504" spans="5:5" ht="14.25" customHeight="1">
      <c r="E504" s="30"/>
    </row>
    <row r="505" spans="5:5" ht="14.25" customHeight="1">
      <c r="E505" s="30"/>
    </row>
    <row r="506" spans="5:5" ht="14.25" customHeight="1">
      <c r="E506" s="30"/>
    </row>
    <row r="507" spans="5:5" ht="14.25" customHeight="1">
      <c r="E507" s="30"/>
    </row>
    <row r="508" spans="5:5" ht="14.25" customHeight="1">
      <c r="E508" s="30"/>
    </row>
    <row r="509" spans="5:5" ht="14.25" customHeight="1">
      <c r="E509" s="30"/>
    </row>
    <row r="510" spans="5:5" ht="14.25" customHeight="1">
      <c r="E510" s="30"/>
    </row>
    <row r="511" spans="5:5" ht="14.25" customHeight="1">
      <c r="E511" s="30"/>
    </row>
    <row r="512" spans="5:5" ht="14.25" customHeight="1">
      <c r="E512" s="30"/>
    </row>
    <row r="513" spans="5:5" ht="14.25" customHeight="1">
      <c r="E513" s="30"/>
    </row>
    <row r="514" spans="5:5" ht="14.25" customHeight="1">
      <c r="E514" s="30"/>
    </row>
    <row r="515" spans="5:5" ht="14.25" customHeight="1">
      <c r="E515" s="30"/>
    </row>
    <row r="516" spans="5:5" ht="14.25" customHeight="1">
      <c r="E516" s="30"/>
    </row>
    <row r="517" spans="5:5" ht="14.25" customHeight="1">
      <c r="E517" s="30"/>
    </row>
    <row r="518" spans="5:5" ht="14.25" customHeight="1">
      <c r="E518" s="30"/>
    </row>
    <row r="519" spans="5:5" ht="14.25" customHeight="1">
      <c r="E519" s="30"/>
    </row>
    <row r="520" spans="5:5" ht="14.25" customHeight="1">
      <c r="E520" s="30"/>
    </row>
    <row r="521" spans="5:5" ht="14.25" customHeight="1">
      <c r="E521" s="30"/>
    </row>
    <row r="522" spans="5:5" ht="14.25" customHeight="1">
      <c r="E522" s="30"/>
    </row>
    <row r="523" spans="5:5" ht="14.25" customHeight="1">
      <c r="E523" s="30"/>
    </row>
    <row r="524" spans="5:5" ht="14.25" customHeight="1">
      <c r="E524" s="30"/>
    </row>
    <row r="525" spans="5:5" ht="14.25" customHeight="1">
      <c r="E525" s="30"/>
    </row>
    <row r="526" spans="5:5" ht="14.25" customHeight="1">
      <c r="E526" s="30"/>
    </row>
    <row r="527" spans="5:5" ht="14.25" customHeight="1">
      <c r="E527" s="30"/>
    </row>
    <row r="528" spans="5:5" ht="14.25" customHeight="1">
      <c r="E528" s="30"/>
    </row>
    <row r="529" spans="5:5" ht="14.25" customHeight="1">
      <c r="E529" s="30"/>
    </row>
    <row r="530" spans="5:5" ht="14.25" customHeight="1">
      <c r="E530" s="30"/>
    </row>
    <row r="531" spans="5:5" ht="14.25" customHeight="1">
      <c r="E531" s="30"/>
    </row>
    <row r="532" spans="5:5" ht="14.25" customHeight="1">
      <c r="E532" s="30"/>
    </row>
    <row r="533" spans="5:5" ht="14.25" customHeight="1">
      <c r="E533" s="30"/>
    </row>
    <row r="534" spans="5:5" ht="14.25" customHeight="1">
      <c r="E534" s="30"/>
    </row>
    <row r="535" spans="5:5" ht="14.25" customHeight="1">
      <c r="E535" s="30"/>
    </row>
    <row r="536" spans="5:5" ht="14.25" customHeight="1">
      <c r="E536" s="30"/>
    </row>
    <row r="537" spans="5:5" ht="14.25" customHeight="1">
      <c r="E537" s="30"/>
    </row>
    <row r="538" spans="5:5" ht="14.25" customHeight="1">
      <c r="E538" s="30"/>
    </row>
    <row r="539" spans="5:5" ht="14.25" customHeight="1">
      <c r="E539" s="30"/>
    </row>
    <row r="540" spans="5:5" ht="14.25" customHeight="1">
      <c r="E540" s="30"/>
    </row>
    <row r="541" spans="5:5" ht="14.25" customHeight="1">
      <c r="E541" s="30"/>
    </row>
    <row r="542" spans="5:5" ht="14.25" customHeight="1">
      <c r="E542" s="30"/>
    </row>
    <row r="543" spans="5:5" ht="14.25" customHeight="1">
      <c r="E543" s="30"/>
    </row>
    <row r="544" spans="5:5" ht="14.25" customHeight="1">
      <c r="E544" s="30"/>
    </row>
    <row r="545" spans="5:5" ht="14.25" customHeight="1">
      <c r="E545" s="30"/>
    </row>
    <row r="546" spans="5:5" ht="14.25" customHeight="1">
      <c r="E546" s="30"/>
    </row>
    <row r="547" spans="5:5" ht="14.25" customHeight="1">
      <c r="E547" s="30"/>
    </row>
    <row r="548" spans="5:5" ht="14.25" customHeight="1">
      <c r="E548" s="30"/>
    </row>
    <row r="549" spans="5:5" ht="14.25" customHeight="1">
      <c r="E549" s="30"/>
    </row>
    <row r="550" spans="5:5" ht="14.25" customHeight="1">
      <c r="E550" s="30"/>
    </row>
    <row r="551" spans="5:5" ht="14.25" customHeight="1">
      <c r="E551" s="30"/>
    </row>
    <row r="552" spans="5:5" ht="14.25" customHeight="1">
      <c r="E552" s="30"/>
    </row>
    <row r="553" spans="5:5" ht="14.25" customHeight="1">
      <c r="E553" s="30"/>
    </row>
    <row r="554" spans="5:5" ht="14.25" customHeight="1">
      <c r="E554" s="30"/>
    </row>
    <row r="555" spans="5:5" ht="14.25" customHeight="1">
      <c r="E555" s="30"/>
    </row>
    <row r="556" spans="5:5" ht="14.25" customHeight="1">
      <c r="E556" s="30"/>
    </row>
    <row r="557" spans="5:5" ht="14.25" customHeight="1">
      <c r="E557" s="30"/>
    </row>
    <row r="558" spans="5:5" ht="14.25" customHeight="1">
      <c r="E558" s="30"/>
    </row>
    <row r="559" spans="5:5" ht="14.25" customHeight="1">
      <c r="E559" s="30"/>
    </row>
    <row r="560" spans="5:5" ht="14.25" customHeight="1">
      <c r="E560" s="30"/>
    </row>
    <row r="561" spans="5:5" ht="14.25" customHeight="1">
      <c r="E561" s="30"/>
    </row>
    <row r="562" spans="5:5" ht="14.25" customHeight="1">
      <c r="E562" s="30"/>
    </row>
    <row r="563" spans="5:5" ht="14.25" customHeight="1">
      <c r="E563" s="30"/>
    </row>
    <row r="564" spans="5:5" ht="14.25" customHeight="1">
      <c r="E564" s="30"/>
    </row>
    <row r="565" spans="5:5" ht="14.25" customHeight="1">
      <c r="E565" s="30"/>
    </row>
    <row r="566" spans="5:5" ht="14.25" customHeight="1">
      <c r="E566" s="30"/>
    </row>
    <row r="567" spans="5:5" ht="14.25" customHeight="1">
      <c r="E567" s="30"/>
    </row>
    <row r="568" spans="5:5" ht="14.25" customHeight="1">
      <c r="E568" s="30"/>
    </row>
    <row r="569" spans="5:5" ht="14.25" customHeight="1">
      <c r="E569" s="30"/>
    </row>
    <row r="570" spans="5:5" ht="14.25" customHeight="1">
      <c r="E570" s="30"/>
    </row>
    <row r="571" spans="5:5" ht="14.25" customHeight="1">
      <c r="E571" s="30"/>
    </row>
    <row r="572" spans="5:5" ht="14.25" customHeight="1">
      <c r="E572" s="30"/>
    </row>
    <row r="573" spans="5:5" ht="14.25" customHeight="1">
      <c r="E573" s="30"/>
    </row>
    <row r="574" spans="5:5" ht="14.25" customHeight="1">
      <c r="E574" s="30"/>
    </row>
    <row r="575" spans="5:5" ht="14.25" customHeight="1">
      <c r="E575" s="30"/>
    </row>
    <row r="576" spans="5:5" ht="14.25" customHeight="1">
      <c r="E576" s="30"/>
    </row>
    <row r="577" spans="5:5" ht="14.25" customHeight="1">
      <c r="E577" s="30"/>
    </row>
    <row r="578" spans="5:5" ht="14.25" customHeight="1">
      <c r="E578" s="30"/>
    </row>
    <row r="579" spans="5:5" ht="14.25" customHeight="1">
      <c r="E579" s="30"/>
    </row>
    <row r="580" spans="5:5" ht="14.25" customHeight="1">
      <c r="E580" s="30"/>
    </row>
    <row r="581" spans="5:5" ht="14.25" customHeight="1">
      <c r="E581" s="30"/>
    </row>
    <row r="582" spans="5:5" ht="14.25" customHeight="1">
      <c r="E582" s="30"/>
    </row>
    <row r="583" spans="5:5" ht="14.25" customHeight="1">
      <c r="E583" s="30"/>
    </row>
    <row r="584" spans="5:5" ht="14.25" customHeight="1">
      <c r="E584" s="30"/>
    </row>
    <row r="585" spans="5:5" ht="14.25" customHeight="1">
      <c r="E585" s="30"/>
    </row>
    <row r="586" spans="5:5" ht="14.25" customHeight="1">
      <c r="E586" s="30"/>
    </row>
    <row r="587" spans="5:5" ht="14.25" customHeight="1">
      <c r="E587" s="30"/>
    </row>
    <row r="588" spans="5:5" ht="14.25" customHeight="1">
      <c r="E588" s="30"/>
    </row>
    <row r="589" spans="5:5" ht="14.25" customHeight="1">
      <c r="E589" s="30"/>
    </row>
    <row r="590" spans="5:5" ht="14.25" customHeight="1">
      <c r="E590" s="30"/>
    </row>
    <row r="591" spans="5:5" ht="14.25" customHeight="1">
      <c r="E591" s="30"/>
    </row>
    <row r="592" spans="5:5" ht="14.25" customHeight="1">
      <c r="E592" s="30"/>
    </row>
    <row r="593" spans="5:5" ht="14.25" customHeight="1">
      <c r="E593" s="30"/>
    </row>
    <row r="594" spans="5:5" ht="14.25" customHeight="1">
      <c r="E594" s="30"/>
    </row>
    <row r="595" spans="5:5" ht="14.25" customHeight="1">
      <c r="E595" s="30"/>
    </row>
    <row r="596" spans="5:5" ht="14.25" customHeight="1">
      <c r="E596" s="30"/>
    </row>
    <row r="597" spans="5:5" ht="14.25" customHeight="1">
      <c r="E597" s="30"/>
    </row>
    <row r="598" spans="5:5" ht="14.25" customHeight="1">
      <c r="E598" s="30"/>
    </row>
    <row r="599" spans="5:5" ht="14.25" customHeight="1">
      <c r="E599" s="30"/>
    </row>
    <row r="600" spans="5:5" ht="14.25" customHeight="1">
      <c r="E600" s="30"/>
    </row>
    <row r="601" spans="5:5" ht="14.25" customHeight="1">
      <c r="E601" s="30"/>
    </row>
    <row r="602" spans="5:5" ht="14.25" customHeight="1">
      <c r="E602" s="30"/>
    </row>
    <row r="603" spans="5:5" ht="14.25" customHeight="1">
      <c r="E603" s="30"/>
    </row>
    <row r="604" spans="5:5" ht="14.25" customHeight="1">
      <c r="E604" s="30"/>
    </row>
    <row r="605" spans="5:5" ht="14.25" customHeight="1">
      <c r="E605" s="30"/>
    </row>
    <row r="606" spans="5:5" ht="14.25" customHeight="1">
      <c r="E606" s="30"/>
    </row>
    <row r="607" spans="5:5" ht="14.25" customHeight="1">
      <c r="E607" s="30"/>
    </row>
    <row r="608" spans="5:5" ht="14.25" customHeight="1">
      <c r="E608" s="30"/>
    </row>
    <row r="609" spans="5:5" ht="14.25" customHeight="1">
      <c r="E609" s="30"/>
    </row>
    <row r="610" spans="5:5" ht="14.25" customHeight="1">
      <c r="E610" s="30"/>
    </row>
    <row r="611" spans="5:5" ht="14.25" customHeight="1">
      <c r="E611" s="30"/>
    </row>
    <row r="612" spans="5:5" ht="14.25" customHeight="1">
      <c r="E612" s="30"/>
    </row>
    <row r="613" spans="5:5" ht="14.25" customHeight="1">
      <c r="E613" s="30"/>
    </row>
    <row r="614" spans="5:5" ht="14.25" customHeight="1">
      <c r="E614" s="30"/>
    </row>
    <row r="615" spans="5:5" ht="14.25" customHeight="1">
      <c r="E615" s="30"/>
    </row>
    <row r="616" spans="5:5" ht="14.25" customHeight="1">
      <c r="E616" s="30"/>
    </row>
    <row r="617" spans="5:5" ht="14.25" customHeight="1">
      <c r="E617" s="30"/>
    </row>
    <row r="618" spans="5:5" ht="14.25" customHeight="1">
      <c r="E618" s="30"/>
    </row>
    <row r="619" spans="5:5" ht="14.25" customHeight="1">
      <c r="E619" s="30"/>
    </row>
    <row r="620" spans="5:5" ht="14.25" customHeight="1">
      <c r="E620" s="30"/>
    </row>
    <row r="621" spans="5:5" ht="14.25" customHeight="1">
      <c r="E621" s="30"/>
    </row>
    <row r="622" spans="5:5" ht="14.25" customHeight="1">
      <c r="E622" s="30"/>
    </row>
    <row r="623" spans="5:5" ht="14.25" customHeight="1">
      <c r="E623" s="30"/>
    </row>
    <row r="624" spans="5:5" ht="14.25" customHeight="1">
      <c r="E624" s="30"/>
    </row>
    <row r="625" spans="5:5" ht="14.25" customHeight="1">
      <c r="E625" s="30"/>
    </row>
    <row r="626" spans="5:5" ht="14.25" customHeight="1">
      <c r="E626" s="30"/>
    </row>
    <row r="627" spans="5:5" ht="14.25" customHeight="1">
      <c r="E627" s="30"/>
    </row>
    <row r="628" spans="5:5" ht="14.25" customHeight="1">
      <c r="E628" s="30"/>
    </row>
    <row r="629" spans="5:5" ht="14.25" customHeight="1">
      <c r="E629" s="30"/>
    </row>
    <row r="630" spans="5:5" ht="14.25" customHeight="1">
      <c r="E630" s="30"/>
    </row>
    <row r="631" spans="5:5" ht="14.25" customHeight="1">
      <c r="E631" s="30"/>
    </row>
    <row r="632" spans="5:5" ht="14.25" customHeight="1">
      <c r="E632" s="30"/>
    </row>
    <row r="633" spans="5:5" ht="14.25" customHeight="1">
      <c r="E633" s="30"/>
    </row>
    <row r="634" spans="5:5" ht="14.25" customHeight="1">
      <c r="E634" s="30"/>
    </row>
    <row r="635" spans="5:5" ht="14.25" customHeight="1">
      <c r="E635" s="30"/>
    </row>
    <row r="636" spans="5:5" ht="14.25" customHeight="1">
      <c r="E636" s="30"/>
    </row>
    <row r="637" spans="5:5" ht="14.25" customHeight="1">
      <c r="E637" s="30"/>
    </row>
    <row r="638" spans="5:5" ht="14.25" customHeight="1">
      <c r="E638" s="30"/>
    </row>
    <row r="639" spans="5:5" ht="14.25" customHeight="1">
      <c r="E639" s="30"/>
    </row>
    <row r="640" spans="5:5" ht="14.25" customHeight="1">
      <c r="E640" s="30"/>
    </row>
    <row r="641" spans="5:5" ht="14.25" customHeight="1">
      <c r="E641" s="30"/>
    </row>
    <row r="642" spans="5:5" ht="14.25" customHeight="1">
      <c r="E642" s="30"/>
    </row>
    <row r="643" spans="5:5" ht="14.25" customHeight="1">
      <c r="E643" s="30"/>
    </row>
    <row r="644" spans="5:5" ht="14.25" customHeight="1">
      <c r="E644" s="30"/>
    </row>
    <row r="645" spans="5:5" ht="14.25" customHeight="1">
      <c r="E645" s="30"/>
    </row>
    <row r="646" spans="5:5" ht="14.25" customHeight="1">
      <c r="E646" s="30"/>
    </row>
    <row r="647" spans="5:5" ht="14.25" customHeight="1">
      <c r="E647" s="30"/>
    </row>
    <row r="648" spans="5:5" ht="14.25" customHeight="1">
      <c r="E648" s="30"/>
    </row>
    <row r="649" spans="5:5" ht="14.25" customHeight="1">
      <c r="E649" s="30"/>
    </row>
    <row r="650" spans="5:5" ht="14.25" customHeight="1">
      <c r="E650" s="30"/>
    </row>
    <row r="651" spans="5:5" ht="14.25" customHeight="1">
      <c r="E651" s="30"/>
    </row>
    <row r="652" spans="5:5" ht="14.25" customHeight="1">
      <c r="E652" s="30"/>
    </row>
    <row r="653" spans="5:5" ht="14.25" customHeight="1">
      <c r="E653" s="30"/>
    </row>
    <row r="654" spans="5:5" ht="14.25" customHeight="1">
      <c r="E654" s="30"/>
    </row>
    <row r="655" spans="5:5" ht="14.25" customHeight="1">
      <c r="E655" s="30"/>
    </row>
    <row r="656" spans="5:5" ht="14.25" customHeight="1">
      <c r="E656" s="30"/>
    </row>
    <row r="657" spans="5:5" ht="14.25" customHeight="1">
      <c r="E657" s="30"/>
    </row>
    <row r="658" spans="5:5" ht="14.25" customHeight="1">
      <c r="E658" s="30"/>
    </row>
    <row r="659" spans="5:5" ht="14.25" customHeight="1">
      <c r="E659" s="30"/>
    </row>
    <row r="660" spans="5:5" ht="14.25" customHeight="1">
      <c r="E660" s="30"/>
    </row>
    <row r="661" spans="5:5" ht="14.25" customHeight="1">
      <c r="E661" s="30"/>
    </row>
    <row r="662" spans="5:5" ht="14.25" customHeight="1">
      <c r="E662" s="30"/>
    </row>
    <row r="663" spans="5:5" ht="14.25" customHeight="1">
      <c r="E663" s="30"/>
    </row>
    <row r="664" spans="5:5" ht="14.25" customHeight="1">
      <c r="E664" s="30"/>
    </row>
    <row r="665" spans="5:5" ht="14.25" customHeight="1">
      <c r="E665" s="30"/>
    </row>
    <row r="666" spans="5:5" ht="14.25" customHeight="1">
      <c r="E666" s="30"/>
    </row>
    <row r="667" spans="5:5" ht="14.25" customHeight="1">
      <c r="E667" s="30"/>
    </row>
    <row r="668" spans="5:5" ht="14.25" customHeight="1">
      <c r="E668" s="30"/>
    </row>
    <row r="669" spans="5:5" ht="14.25" customHeight="1">
      <c r="E669" s="30"/>
    </row>
    <row r="670" spans="5:5" ht="14.25" customHeight="1">
      <c r="E670" s="30"/>
    </row>
    <row r="671" spans="5:5" ht="14.25" customHeight="1">
      <c r="E671" s="30"/>
    </row>
    <row r="672" spans="5:5" ht="14.25" customHeight="1">
      <c r="E672" s="30"/>
    </row>
    <row r="673" spans="5:5" ht="14.25" customHeight="1">
      <c r="E673" s="30"/>
    </row>
    <row r="674" spans="5:5" ht="14.25" customHeight="1">
      <c r="E674" s="30"/>
    </row>
    <row r="675" spans="5:5" ht="14.25" customHeight="1">
      <c r="E675" s="30"/>
    </row>
    <row r="676" spans="5:5" ht="14.25" customHeight="1">
      <c r="E676" s="30"/>
    </row>
    <row r="677" spans="5:5" ht="14.25" customHeight="1">
      <c r="E677" s="30"/>
    </row>
    <row r="678" spans="5:5" ht="14.25" customHeight="1">
      <c r="E678" s="30"/>
    </row>
    <row r="679" spans="5:5" ht="14.25" customHeight="1">
      <c r="E679" s="30"/>
    </row>
    <row r="680" spans="5:5" ht="14.25" customHeight="1">
      <c r="E680" s="30"/>
    </row>
    <row r="681" spans="5:5" ht="14.25" customHeight="1">
      <c r="E681" s="30"/>
    </row>
    <row r="682" spans="5:5" ht="14.25" customHeight="1">
      <c r="E682" s="30"/>
    </row>
    <row r="683" spans="5:5" ht="14.25" customHeight="1">
      <c r="E683" s="30"/>
    </row>
    <row r="684" spans="5:5" ht="14.25" customHeight="1">
      <c r="E684" s="30"/>
    </row>
    <row r="685" spans="5:5" ht="14.25" customHeight="1">
      <c r="E685" s="30"/>
    </row>
    <row r="686" spans="5:5" ht="14.25" customHeight="1">
      <c r="E686" s="30"/>
    </row>
    <row r="687" spans="5:5" ht="14.25" customHeight="1">
      <c r="E687" s="30"/>
    </row>
    <row r="688" spans="5:5" ht="14.25" customHeight="1">
      <c r="E688" s="30"/>
    </row>
    <row r="689" spans="5:5" ht="14.25" customHeight="1">
      <c r="E689" s="30"/>
    </row>
    <row r="690" spans="5:5" ht="14.25" customHeight="1">
      <c r="E690" s="30"/>
    </row>
    <row r="691" spans="5:5" ht="14.25" customHeight="1">
      <c r="E691" s="30"/>
    </row>
    <row r="692" spans="5:5" ht="14.25" customHeight="1">
      <c r="E692" s="30"/>
    </row>
    <row r="693" spans="5:5" ht="14.25" customHeight="1">
      <c r="E693" s="30"/>
    </row>
    <row r="694" spans="5:5" ht="14.25" customHeight="1">
      <c r="E694" s="30"/>
    </row>
    <row r="695" spans="5:5" ht="14.25" customHeight="1">
      <c r="E695" s="30"/>
    </row>
    <row r="696" spans="5:5" ht="14.25" customHeight="1">
      <c r="E696" s="30"/>
    </row>
    <row r="697" spans="5:5" ht="14.25" customHeight="1">
      <c r="E697" s="30"/>
    </row>
    <row r="698" spans="5:5" ht="14.25" customHeight="1">
      <c r="E698" s="30"/>
    </row>
    <row r="699" spans="5:5" ht="14.25" customHeight="1">
      <c r="E699" s="30"/>
    </row>
    <row r="700" spans="5:5" ht="14.25" customHeight="1">
      <c r="E700" s="30"/>
    </row>
    <row r="701" spans="5:5" ht="14.25" customHeight="1">
      <c r="E701" s="30"/>
    </row>
    <row r="702" spans="5:5" ht="14.25" customHeight="1">
      <c r="E702" s="30"/>
    </row>
    <row r="703" spans="5:5" ht="14.25" customHeight="1">
      <c r="E703" s="30"/>
    </row>
    <row r="704" spans="5:5" ht="14.25" customHeight="1">
      <c r="E704" s="30"/>
    </row>
    <row r="705" spans="5:5" ht="14.25" customHeight="1">
      <c r="E705" s="30"/>
    </row>
    <row r="706" spans="5:5" ht="14.25" customHeight="1">
      <c r="E706" s="30"/>
    </row>
    <row r="707" spans="5:5" ht="14.25" customHeight="1">
      <c r="E707" s="30"/>
    </row>
    <row r="708" spans="5:5" ht="14.25" customHeight="1">
      <c r="E708" s="30"/>
    </row>
    <row r="709" spans="5:5" ht="14.25" customHeight="1">
      <c r="E709" s="30"/>
    </row>
    <row r="710" spans="5:5" ht="14.25" customHeight="1">
      <c r="E710" s="30"/>
    </row>
    <row r="711" spans="5:5" ht="14.25" customHeight="1">
      <c r="E711" s="30"/>
    </row>
    <row r="712" spans="5:5" ht="14.25" customHeight="1">
      <c r="E712" s="30"/>
    </row>
    <row r="713" spans="5:5" ht="14.25" customHeight="1">
      <c r="E713" s="30"/>
    </row>
    <row r="714" spans="5:5" ht="14.25" customHeight="1">
      <c r="E714" s="30"/>
    </row>
    <row r="715" spans="5:5" ht="14.25" customHeight="1">
      <c r="E715" s="30"/>
    </row>
    <row r="716" spans="5:5" ht="14.25" customHeight="1">
      <c r="E716" s="30"/>
    </row>
    <row r="717" spans="5:5" ht="14.25" customHeight="1">
      <c r="E717" s="30"/>
    </row>
    <row r="718" spans="5:5" ht="14.25" customHeight="1">
      <c r="E718" s="30"/>
    </row>
    <row r="719" spans="5:5" ht="14.25" customHeight="1">
      <c r="E719" s="30"/>
    </row>
    <row r="720" spans="5:5" ht="14.25" customHeight="1">
      <c r="E720" s="30"/>
    </row>
    <row r="721" spans="5:5" ht="14.25" customHeight="1">
      <c r="E721" s="30"/>
    </row>
    <row r="722" spans="5:5" ht="14.25" customHeight="1">
      <c r="E722" s="30"/>
    </row>
    <row r="723" spans="5:5" ht="14.25" customHeight="1">
      <c r="E723" s="30"/>
    </row>
    <row r="724" spans="5:5" ht="14.25" customHeight="1">
      <c r="E724" s="30"/>
    </row>
    <row r="725" spans="5:5" ht="14.25" customHeight="1">
      <c r="E725" s="30"/>
    </row>
    <row r="726" spans="5:5" ht="14.25" customHeight="1">
      <c r="E726" s="30"/>
    </row>
    <row r="727" spans="5:5" ht="14.25" customHeight="1">
      <c r="E727" s="30"/>
    </row>
    <row r="728" spans="5:5" ht="14.25" customHeight="1">
      <c r="E728" s="30"/>
    </row>
    <row r="729" spans="5:5" ht="14.25" customHeight="1">
      <c r="E729" s="30"/>
    </row>
    <row r="730" spans="5:5" ht="14.25" customHeight="1">
      <c r="E730" s="30"/>
    </row>
    <row r="731" spans="5:5" ht="14.25" customHeight="1">
      <c r="E731" s="30"/>
    </row>
    <row r="732" spans="5:5" ht="14.25" customHeight="1">
      <c r="E732" s="30"/>
    </row>
    <row r="733" spans="5:5" ht="14.25" customHeight="1">
      <c r="E733" s="30"/>
    </row>
    <row r="734" spans="5:5" ht="14.25" customHeight="1">
      <c r="E734" s="30"/>
    </row>
    <row r="735" spans="5:5" ht="14.25" customHeight="1">
      <c r="E735" s="30"/>
    </row>
    <row r="736" spans="5:5" ht="14.25" customHeight="1">
      <c r="E736" s="30"/>
    </row>
    <row r="737" spans="5:5" ht="14.25" customHeight="1">
      <c r="E737" s="30"/>
    </row>
    <row r="738" spans="5:5" ht="14.25" customHeight="1">
      <c r="E738" s="30"/>
    </row>
    <row r="739" spans="5:5" ht="14.25" customHeight="1">
      <c r="E739" s="30"/>
    </row>
    <row r="740" spans="5:5" ht="14.25" customHeight="1">
      <c r="E740" s="30"/>
    </row>
    <row r="741" spans="5:5" ht="14.25" customHeight="1">
      <c r="E741" s="30"/>
    </row>
    <row r="742" spans="5:5" ht="14.25" customHeight="1">
      <c r="E742" s="30"/>
    </row>
    <row r="743" spans="5:5" ht="14.25" customHeight="1">
      <c r="E743" s="30"/>
    </row>
    <row r="744" spans="5:5" ht="14.25" customHeight="1">
      <c r="E744" s="30"/>
    </row>
    <row r="745" spans="5:5" ht="14.25" customHeight="1">
      <c r="E745" s="30"/>
    </row>
    <row r="746" spans="5:5" ht="14.25" customHeight="1">
      <c r="E746" s="30"/>
    </row>
    <row r="747" spans="5:5" ht="14.25" customHeight="1">
      <c r="E747" s="30"/>
    </row>
    <row r="748" spans="5:5" ht="14.25" customHeight="1">
      <c r="E748" s="30"/>
    </row>
    <row r="749" spans="5:5" ht="14.25" customHeight="1">
      <c r="E749" s="30"/>
    </row>
    <row r="750" spans="5:5" ht="14.25" customHeight="1">
      <c r="E750" s="30"/>
    </row>
    <row r="751" spans="5:5" ht="14.25" customHeight="1">
      <c r="E751" s="30"/>
    </row>
    <row r="752" spans="5:5" ht="14.25" customHeight="1">
      <c r="E752" s="30"/>
    </row>
    <row r="753" spans="5:5" ht="14.25" customHeight="1">
      <c r="E753" s="30"/>
    </row>
    <row r="754" spans="5:5" ht="14.25" customHeight="1">
      <c r="E754" s="30"/>
    </row>
    <row r="755" spans="5:5" ht="14.25" customHeight="1">
      <c r="E755" s="30"/>
    </row>
    <row r="756" spans="5:5" ht="14.25" customHeight="1">
      <c r="E756" s="30"/>
    </row>
    <row r="757" spans="5:5" ht="14.25" customHeight="1">
      <c r="E757" s="30"/>
    </row>
    <row r="758" spans="5:5" ht="14.25" customHeight="1">
      <c r="E758" s="30"/>
    </row>
    <row r="759" spans="5:5" ht="14.25" customHeight="1">
      <c r="E759" s="30"/>
    </row>
    <row r="760" spans="5:5" ht="14.25" customHeight="1">
      <c r="E760" s="30"/>
    </row>
    <row r="761" spans="5:5" ht="14.25" customHeight="1">
      <c r="E761" s="30"/>
    </row>
    <row r="762" spans="5:5" ht="14.25" customHeight="1">
      <c r="E762" s="30"/>
    </row>
    <row r="763" spans="5:5" ht="14.25" customHeight="1">
      <c r="E763" s="30"/>
    </row>
    <row r="764" spans="5:5" ht="14.25" customHeight="1">
      <c r="E764" s="30"/>
    </row>
    <row r="765" spans="5:5" ht="14.25" customHeight="1">
      <c r="E765" s="30"/>
    </row>
    <row r="766" spans="5:5" ht="14.25" customHeight="1">
      <c r="E766" s="30"/>
    </row>
    <row r="767" spans="5:5" ht="14.25" customHeight="1">
      <c r="E767" s="30"/>
    </row>
    <row r="768" spans="5:5" ht="14.25" customHeight="1">
      <c r="E768" s="30"/>
    </row>
    <row r="769" spans="5:5" ht="14.25" customHeight="1">
      <c r="E769" s="30"/>
    </row>
    <row r="770" spans="5:5" ht="14.25" customHeight="1">
      <c r="E770" s="30"/>
    </row>
    <row r="771" spans="5:5" ht="14.25" customHeight="1">
      <c r="E771" s="30"/>
    </row>
    <row r="772" spans="5:5" ht="14.25" customHeight="1">
      <c r="E772" s="30"/>
    </row>
    <row r="773" spans="5:5" ht="14.25" customHeight="1">
      <c r="E773" s="30"/>
    </row>
    <row r="774" spans="5:5" ht="14.25" customHeight="1">
      <c r="E774" s="30"/>
    </row>
    <row r="775" spans="5:5" ht="14.25" customHeight="1">
      <c r="E775" s="30"/>
    </row>
    <row r="776" spans="5:5" ht="14.25" customHeight="1">
      <c r="E776" s="30"/>
    </row>
    <row r="777" spans="5:5" ht="14.25" customHeight="1">
      <c r="E777" s="30"/>
    </row>
    <row r="778" spans="5:5" ht="14.25" customHeight="1">
      <c r="E778" s="30"/>
    </row>
    <row r="779" spans="5:5" ht="14.25" customHeight="1">
      <c r="E779" s="30"/>
    </row>
    <row r="780" spans="5:5" ht="14.25" customHeight="1">
      <c r="E780" s="30"/>
    </row>
    <row r="781" spans="5:5" ht="14.25" customHeight="1">
      <c r="E781" s="30"/>
    </row>
    <row r="782" spans="5:5" ht="14.25" customHeight="1">
      <c r="E782" s="30"/>
    </row>
    <row r="783" spans="5:5" ht="14.25" customHeight="1">
      <c r="E783" s="30"/>
    </row>
    <row r="784" spans="5:5" ht="14.25" customHeight="1">
      <c r="E784" s="30"/>
    </row>
    <row r="785" spans="5:5" ht="14.25" customHeight="1">
      <c r="E785" s="30"/>
    </row>
    <row r="786" spans="5:5" ht="14.25" customHeight="1">
      <c r="E786" s="30"/>
    </row>
    <row r="787" spans="5:5" ht="14.25" customHeight="1">
      <c r="E787" s="30"/>
    </row>
    <row r="788" spans="5:5" ht="14.25" customHeight="1">
      <c r="E788" s="30"/>
    </row>
    <row r="789" spans="5:5" ht="14.25" customHeight="1">
      <c r="E789" s="30"/>
    </row>
    <row r="790" spans="5:5" ht="14.25" customHeight="1">
      <c r="E790" s="30"/>
    </row>
    <row r="791" spans="5:5" ht="14.25" customHeight="1">
      <c r="E791" s="30"/>
    </row>
    <row r="792" spans="5:5" ht="14.25" customHeight="1">
      <c r="E792" s="30"/>
    </row>
    <row r="793" spans="5:5" ht="14.25" customHeight="1">
      <c r="E793" s="30"/>
    </row>
    <row r="794" spans="5:5" ht="14.25" customHeight="1">
      <c r="E794" s="30"/>
    </row>
    <row r="795" spans="5:5" ht="14.25" customHeight="1">
      <c r="E795" s="30"/>
    </row>
    <row r="796" spans="5:5" ht="14.25" customHeight="1">
      <c r="E796" s="30"/>
    </row>
    <row r="797" spans="5:5" ht="14.25" customHeight="1">
      <c r="E797" s="30"/>
    </row>
    <row r="798" spans="5:5" ht="14.25" customHeight="1">
      <c r="E798" s="30"/>
    </row>
    <row r="799" spans="5:5" ht="14.25" customHeight="1">
      <c r="E799" s="30"/>
    </row>
    <row r="800" spans="5:5" ht="14.25" customHeight="1">
      <c r="E800" s="30"/>
    </row>
    <row r="801" spans="5:5" ht="14.25" customHeight="1">
      <c r="E801" s="30"/>
    </row>
    <row r="802" spans="5:5" ht="14.25" customHeight="1">
      <c r="E802" s="30"/>
    </row>
    <row r="803" spans="5:5" ht="14.25" customHeight="1">
      <c r="E803" s="30"/>
    </row>
    <row r="804" spans="5:5" ht="14.25" customHeight="1">
      <c r="E804" s="30"/>
    </row>
    <row r="805" spans="5:5" ht="14.25" customHeight="1">
      <c r="E805" s="30"/>
    </row>
    <row r="806" spans="5:5" ht="14.25" customHeight="1">
      <c r="E806" s="30"/>
    </row>
    <row r="807" spans="5:5" ht="14.25" customHeight="1">
      <c r="E807" s="30"/>
    </row>
    <row r="808" spans="5:5" ht="14.25" customHeight="1">
      <c r="E808" s="30"/>
    </row>
    <row r="809" spans="5:5" ht="14.25" customHeight="1">
      <c r="E809" s="30"/>
    </row>
    <row r="810" spans="5:5" ht="14.25" customHeight="1">
      <c r="E810" s="30"/>
    </row>
    <row r="811" spans="5:5" ht="14.25" customHeight="1">
      <c r="E811" s="30"/>
    </row>
    <row r="812" spans="5:5" ht="14.25" customHeight="1">
      <c r="E812" s="30"/>
    </row>
    <row r="813" spans="5:5" ht="14.25" customHeight="1">
      <c r="E813" s="30"/>
    </row>
    <row r="814" spans="5:5" ht="14.25" customHeight="1">
      <c r="E814" s="30"/>
    </row>
    <row r="815" spans="5:5" ht="14.25" customHeight="1">
      <c r="E815" s="30"/>
    </row>
    <row r="816" spans="5:5" ht="14.25" customHeight="1">
      <c r="E816" s="30"/>
    </row>
    <row r="817" spans="5:5" ht="14.25" customHeight="1">
      <c r="E817" s="30"/>
    </row>
    <row r="818" spans="5:5" ht="14.25" customHeight="1">
      <c r="E818" s="30"/>
    </row>
    <row r="819" spans="5:5" ht="14.25" customHeight="1">
      <c r="E819" s="30"/>
    </row>
    <row r="820" spans="5:5" ht="14.25" customHeight="1">
      <c r="E820" s="30"/>
    </row>
    <row r="821" spans="5:5" ht="14.25" customHeight="1">
      <c r="E821" s="30"/>
    </row>
    <row r="822" spans="5:5" ht="14.25" customHeight="1">
      <c r="E822" s="30"/>
    </row>
    <row r="823" spans="5:5" ht="14.25" customHeight="1">
      <c r="E823" s="30"/>
    </row>
    <row r="824" spans="5:5" ht="14.25" customHeight="1">
      <c r="E824" s="30"/>
    </row>
    <row r="825" spans="5:5" ht="14.25" customHeight="1">
      <c r="E825" s="30"/>
    </row>
    <row r="826" spans="5:5" ht="14.25" customHeight="1">
      <c r="E826" s="30"/>
    </row>
    <row r="827" spans="5:5" ht="14.25" customHeight="1">
      <c r="E827" s="30"/>
    </row>
    <row r="828" spans="5:5" ht="14.25" customHeight="1">
      <c r="E828" s="30"/>
    </row>
    <row r="829" spans="5:5" ht="14.25" customHeight="1">
      <c r="E829" s="30"/>
    </row>
    <row r="830" spans="5:5" ht="14.25" customHeight="1">
      <c r="E830" s="30"/>
    </row>
    <row r="831" spans="5:5" ht="14.25" customHeight="1">
      <c r="E831" s="30"/>
    </row>
    <row r="832" spans="5:5" ht="14.25" customHeight="1">
      <c r="E832" s="30"/>
    </row>
    <row r="833" spans="5:5" ht="14.25" customHeight="1">
      <c r="E833" s="30"/>
    </row>
    <row r="834" spans="5:5" ht="14.25" customHeight="1">
      <c r="E834" s="30"/>
    </row>
    <row r="835" spans="5:5" ht="14.25" customHeight="1">
      <c r="E835" s="30"/>
    </row>
    <row r="836" spans="5:5" ht="14.25" customHeight="1">
      <c r="E836" s="30"/>
    </row>
    <row r="837" spans="5:5" ht="14.25" customHeight="1">
      <c r="E837" s="30"/>
    </row>
    <row r="838" spans="5:5" ht="14.25" customHeight="1">
      <c r="E838" s="30"/>
    </row>
    <row r="839" spans="5:5" ht="14.25" customHeight="1">
      <c r="E839" s="30"/>
    </row>
    <row r="840" spans="5:5" ht="14.25" customHeight="1">
      <c r="E840" s="30"/>
    </row>
    <row r="841" spans="5:5" ht="14.25" customHeight="1">
      <c r="E841" s="30"/>
    </row>
    <row r="842" spans="5:5" ht="14.25" customHeight="1">
      <c r="E842" s="30"/>
    </row>
    <row r="843" spans="5:5" ht="14.25" customHeight="1">
      <c r="E843" s="30"/>
    </row>
    <row r="844" spans="5:5" ht="14.25" customHeight="1">
      <c r="E844" s="30"/>
    </row>
    <row r="845" spans="5:5" ht="14.25" customHeight="1">
      <c r="E845" s="30"/>
    </row>
    <row r="846" spans="5:5" ht="14.25" customHeight="1">
      <c r="E846" s="30"/>
    </row>
    <row r="847" spans="5:5" ht="14.25" customHeight="1">
      <c r="E847" s="30"/>
    </row>
    <row r="848" spans="5:5" ht="14.25" customHeight="1">
      <c r="E848" s="30"/>
    </row>
    <row r="849" spans="5:5" ht="14.25" customHeight="1">
      <c r="E849" s="30"/>
    </row>
    <row r="850" spans="5:5" ht="14.25" customHeight="1">
      <c r="E850" s="30"/>
    </row>
    <row r="851" spans="5:5" ht="14.25" customHeight="1">
      <c r="E851" s="30"/>
    </row>
    <row r="852" spans="5:5" ht="14.25" customHeight="1">
      <c r="E852" s="30"/>
    </row>
    <row r="853" spans="5:5" ht="14.25" customHeight="1">
      <c r="E853" s="30"/>
    </row>
    <row r="854" spans="5:5" ht="14.25" customHeight="1">
      <c r="E854" s="30"/>
    </row>
    <row r="855" spans="5:5" ht="14.25" customHeight="1">
      <c r="E855" s="30"/>
    </row>
    <row r="856" spans="5:5" ht="14.25" customHeight="1">
      <c r="E856" s="30"/>
    </row>
    <row r="857" spans="5:5" ht="14.25" customHeight="1">
      <c r="E857" s="30"/>
    </row>
    <row r="858" spans="5:5" ht="14.25" customHeight="1">
      <c r="E858" s="30"/>
    </row>
    <row r="859" spans="5:5" ht="14.25" customHeight="1">
      <c r="E859" s="30"/>
    </row>
    <row r="860" spans="5:5" ht="14.25" customHeight="1">
      <c r="E860" s="30"/>
    </row>
    <row r="861" spans="5:5" ht="14.25" customHeight="1">
      <c r="E861" s="30"/>
    </row>
    <row r="862" spans="5:5" ht="14.25" customHeight="1">
      <c r="E862" s="30"/>
    </row>
    <row r="863" spans="5:5" ht="14.25" customHeight="1">
      <c r="E863" s="30"/>
    </row>
    <row r="864" spans="5:5" ht="14.25" customHeight="1">
      <c r="E864" s="30"/>
    </row>
    <row r="865" spans="5:5" ht="14.25" customHeight="1">
      <c r="E865" s="30"/>
    </row>
    <row r="866" spans="5:5" ht="14.25" customHeight="1">
      <c r="E866" s="30"/>
    </row>
    <row r="867" spans="5:5" ht="14.25" customHeight="1">
      <c r="E867" s="30"/>
    </row>
    <row r="868" spans="5:5" ht="14.25" customHeight="1">
      <c r="E868" s="30"/>
    </row>
    <row r="869" spans="5:5" ht="14.25" customHeight="1">
      <c r="E869" s="30"/>
    </row>
    <row r="870" spans="5:5" ht="14.25" customHeight="1">
      <c r="E870" s="30"/>
    </row>
    <row r="871" spans="5:5" ht="14.25" customHeight="1">
      <c r="E871" s="30"/>
    </row>
    <row r="872" spans="5:5" ht="14.25" customHeight="1">
      <c r="E872" s="30"/>
    </row>
    <row r="873" spans="5:5" ht="14.25" customHeight="1">
      <c r="E873" s="30"/>
    </row>
    <row r="874" spans="5:5" ht="14.25" customHeight="1">
      <c r="E874" s="30"/>
    </row>
    <row r="875" spans="5:5" ht="14.25" customHeight="1">
      <c r="E875" s="30"/>
    </row>
    <row r="876" spans="5:5" ht="14.25" customHeight="1">
      <c r="E876" s="30"/>
    </row>
    <row r="877" spans="5:5" ht="14.25" customHeight="1">
      <c r="E877" s="30"/>
    </row>
    <row r="878" spans="5:5" ht="14.25" customHeight="1">
      <c r="E878" s="30"/>
    </row>
    <row r="879" spans="5:5" ht="14.25" customHeight="1">
      <c r="E879" s="30"/>
    </row>
    <row r="880" spans="5:5" ht="14.25" customHeight="1">
      <c r="E880" s="30"/>
    </row>
    <row r="881" spans="5:5" ht="14.25" customHeight="1">
      <c r="E881" s="30"/>
    </row>
    <row r="882" spans="5:5" ht="14.25" customHeight="1">
      <c r="E882" s="30"/>
    </row>
    <row r="883" spans="5:5" ht="14.25" customHeight="1">
      <c r="E883" s="30"/>
    </row>
    <row r="884" spans="5:5" ht="14.25" customHeight="1">
      <c r="E884" s="30"/>
    </row>
    <row r="885" spans="5:5" ht="14.25" customHeight="1">
      <c r="E885" s="30"/>
    </row>
    <row r="886" spans="5:5" ht="14.25" customHeight="1">
      <c r="E886" s="30"/>
    </row>
    <row r="887" spans="5:5" ht="14.25" customHeight="1">
      <c r="E887" s="30"/>
    </row>
    <row r="888" spans="5:5" ht="14.25" customHeight="1">
      <c r="E888" s="30"/>
    </row>
    <row r="889" spans="5:5" ht="14.25" customHeight="1">
      <c r="E889" s="30"/>
    </row>
    <row r="890" spans="5:5" ht="14.25" customHeight="1">
      <c r="E890" s="30"/>
    </row>
    <row r="891" spans="5:5" ht="14.25" customHeight="1">
      <c r="E891" s="30"/>
    </row>
    <row r="892" spans="5:5" ht="14.25" customHeight="1">
      <c r="E892" s="30"/>
    </row>
    <row r="893" spans="5:5" ht="14.25" customHeight="1">
      <c r="E893" s="30"/>
    </row>
    <row r="894" spans="5:5" ht="14.25" customHeight="1">
      <c r="E894" s="30"/>
    </row>
    <row r="895" spans="5:5" ht="14.25" customHeight="1">
      <c r="E895" s="30"/>
    </row>
    <row r="896" spans="5:5" ht="14.25" customHeight="1">
      <c r="E896" s="30"/>
    </row>
    <row r="897" spans="5:5" ht="14.25" customHeight="1">
      <c r="E897" s="30"/>
    </row>
    <row r="898" spans="5:5" ht="14.25" customHeight="1">
      <c r="E898" s="30"/>
    </row>
    <row r="899" spans="5:5" ht="14.25" customHeight="1">
      <c r="E899" s="30"/>
    </row>
    <row r="900" spans="5:5" ht="14.25" customHeight="1">
      <c r="E900" s="30"/>
    </row>
    <row r="901" spans="5:5" ht="14.25" customHeight="1">
      <c r="E901" s="30"/>
    </row>
    <row r="902" spans="5:5" ht="14.25" customHeight="1">
      <c r="E902" s="30"/>
    </row>
    <row r="903" spans="5:5" ht="14.25" customHeight="1">
      <c r="E903" s="30"/>
    </row>
    <row r="904" spans="5:5" ht="14.25" customHeight="1">
      <c r="E904" s="30"/>
    </row>
    <row r="905" spans="5:5" ht="14.25" customHeight="1">
      <c r="E905" s="30"/>
    </row>
    <row r="906" spans="5:5" ht="14.25" customHeight="1">
      <c r="E906" s="30"/>
    </row>
    <row r="907" spans="5:5" ht="14.25" customHeight="1">
      <c r="E907" s="30"/>
    </row>
    <row r="908" spans="5:5" ht="14.25" customHeight="1">
      <c r="E908" s="30"/>
    </row>
    <row r="909" spans="5:5" ht="14.25" customHeight="1">
      <c r="E909" s="30"/>
    </row>
    <row r="910" spans="5:5" ht="14.25" customHeight="1">
      <c r="E910" s="30"/>
    </row>
    <row r="911" spans="5:5" ht="14.25" customHeight="1">
      <c r="E911" s="30"/>
    </row>
    <row r="912" spans="5:5" ht="14.25" customHeight="1">
      <c r="E912" s="30"/>
    </row>
    <row r="913" spans="5:5" ht="14.25" customHeight="1">
      <c r="E913" s="30"/>
    </row>
    <row r="914" spans="5:5" ht="14.25" customHeight="1">
      <c r="E914" s="30"/>
    </row>
    <row r="915" spans="5:5" ht="14.25" customHeight="1">
      <c r="E915" s="30"/>
    </row>
    <row r="916" spans="5:5" ht="14.25" customHeight="1">
      <c r="E916" s="30"/>
    </row>
    <row r="917" spans="5:5" ht="14.25" customHeight="1">
      <c r="E917" s="30"/>
    </row>
    <row r="918" spans="5:5" ht="14.25" customHeight="1">
      <c r="E918" s="30"/>
    </row>
    <row r="919" spans="5:5" ht="14.25" customHeight="1">
      <c r="E919" s="30"/>
    </row>
    <row r="920" spans="5:5" ht="14.25" customHeight="1">
      <c r="E920" s="30"/>
    </row>
    <row r="921" spans="5:5" ht="14.25" customHeight="1">
      <c r="E921" s="30"/>
    </row>
    <row r="922" spans="5:5" ht="14.25" customHeight="1">
      <c r="E922" s="30"/>
    </row>
    <row r="923" spans="5:5" ht="14.25" customHeight="1">
      <c r="E923" s="30"/>
    </row>
    <row r="924" spans="5:5" ht="14.25" customHeight="1">
      <c r="E924" s="30"/>
    </row>
    <row r="925" spans="5:5" ht="14.25" customHeight="1">
      <c r="E925" s="30"/>
    </row>
    <row r="926" spans="5:5" ht="14.25" customHeight="1">
      <c r="E926" s="30"/>
    </row>
    <row r="927" spans="5:5" ht="14.25" customHeight="1">
      <c r="E927" s="30"/>
    </row>
    <row r="928" spans="5:5" ht="14.25" customHeight="1">
      <c r="E928" s="30"/>
    </row>
    <row r="929" spans="5:5" ht="14.25" customHeight="1">
      <c r="E929" s="30"/>
    </row>
    <row r="930" spans="5:5" ht="14.25" customHeight="1">
      <c r="E930" s="30"/>
    </row>
    <row r="931" spans="5:5" ht="14.25" customHeight="1">
      <c r="E931" s="30"/>
    </row>
    <row r="932" spans="5:5" ht="14.25" customHeight="1">
      <c r="E932" s="30"/>
    </row>
    <row r="933" spans="5:5" ht="14.25" customHeight="1">
      <c r="E933" s="30"/>
    </row>
    <row r="934" spans="5:5" ht="14.25" customHeight="1">
      <c r="E934" s="30"/>
    </row>
    <row r="935" spans="5:5" ht="14.25" customHeight="1">
      <c r="E935" s="30"/>
    </row>
    <row r="936" spans="5:5" ht="14.25" customHeight="1">
      <c r="E936" s="30"/>
    </row>
    <row r="937" spans="5:5" ht="14.25" customHeight="1">
      <c r="E937" s="30"/>
    </row>
    <row r="938" spans="5:5" ht="14.25" customHeight="1">
      <c r="E938" s="30"/>
    </row>
    <row r="939" spans="5:5" ht="14.25" customHeight="1">
      <c r="E939" s="30"/>
    </row>
    <row r="940" spans="5:5" ht="14.25" customHeight="1">
      <c r="E940" s="30"/>
    </row>
    <row r="941" spans="5:5" ht="14.25" customHeight="1">
      <c r="E941" s="30"/>
    </row>
    <row r="942" spans="5:5" ht="14.25" customHeight="1">
      <c r="E942" s="30"/>
    </row>
    <row r="943" spans="5:5" ht="14.25" customHeight="1">
      <c r="E943" s="30"/>
    </row>
    <row r="944" spans="5:5" ht="14.25" customHeight="1">
      <c r="E944" s="30"/>
    </row>
    <row r="945" spans="5:5" ht="14.25" customHeight="1">
      <c r="E945" s="30"/>
    </row>
    <row r="946" spans="5:5" ht="14.25" customHeight="1">
      <c r="E946" s="30"/>
    </row>
    <row r="947" spans="5:5" ht="14.25" customHeight="1">
      <c r="E947" s="30"/>
    </row>
    <row r="948" spans="5:5" ht="14.25" customHeight="1">
      <c r="E948" s="30"/>
    </row>
    <row r="949" spans="5:5" ht="14.25" customHeight="1">
      <c r="E949" s="30"/>
    </row>
    <row r="950" spans="5:5" ht="14.25" customHeight="1">
      <c r="E950" s="30"/>
    </row>
    <row r="951" spans="5:5" ht="14.25" customHeight="1">
      <c r="E951" s="30"/>
    </row>
    <row r="952" spans="5:5" ht="14.25" customHeight="1">
      <c r="E952" s="30"/>
    </row>
    <row r="953" spans="5:5" ht="14.25" customHeight="1">
      <c r="E953" s="30"/>
    </row>
    <row r="954" spans="5:5" ht="14.25" customHeight="1">
      <c r="E954" s="30"/>
    </row>
    <row r="955" spans="5:5" ht="14.25" customHeight="1">
      <c r="E955" s="30"/>
    </row>
    <row r="956" spans="5:5" ht="14.25" customHeight="1">
      <c r="E956" s="30"/>
    </row>
    <row r="957" spans="5:5" ht="14.25" customHeight="1">
      <c r="E957" s="30"/>
    </row>
    <row r="958" spans="5:5" ht="14.25" customHeight="1">
      <c r="E958" s="30"/>
    </row>
    <row r="959" spans="5:5" ht="14.25" customHeight="1">
      <c r="E959" s="30"/>
    </row>
    <row r="960" spans="5:5" ht="14.25" customHeight="1">
      <c r="E960" s="30"/>
    </row>
    <row r="961" spans="5:5" ht="14.25" customHeight="1">
      <c r="E961" s="30"/>
    </row>
    <row r="962" spans="5:5" ht="14.25" customHeight="1">
      <c r="E962" s="30"/>
    </row>
    <row r="963" spans="5:5" ht="14.25" customHeight="1">
      <c r="E963" s="30"/>
    </row>
    <row r="964" spans="5:5" ht="14.25" customHeight="1">
      <c r="E964" s="30"/>
    </row>
    <row r="965" spans="5:5" ht="14.25" customHeight="1">
      <c r="E965" s="30"/>
    </row>
    <row r="966" spans="5:5" ht="14.25" customHeight="1">
      <c r="E966" s="30"/>
    </row>
    <row r="967" spans="5:5" ht="14.25" customHeight="1">
      <c r="E967" s="30"/>
    </row>
    <row r="968" spans="5:5" ht="14.25" customHeight="1">
      <c r="E968" s="30"/>
    </row>
    <row r="969" spans="5:5" ht="14.25" customHeight="1">
      <c r="E969" s="30"/>
    </row>
    <row r="970" spans="5:5" ht="14.25" customHeight="1">
      <c r="E970" s="30"/>
    </row>
    <row r="971" spans="5:5" ht="14.25" customHeight="1">
      <c r="E971" s="30"/>
    </row>
    <row r="972" spans="5:5" ht="14.25" customHeight="1">
      <c r="E972" s="30"/>
    </row>
    <row r="973" spans="5:5" ht="14.25" customHeight="1">
      <c r="E973" s="30"/>
    </row>
    <row r="974" spans="5:5" ht="14.25" customHeight="1">
      <c r="E974" s="30"/>
    </row>
    <row r="975" spans="5:5" ht="14.25" customHeight="1">
      <c r="E975" s="30"/>
    </row>
    <row r="976" spans="5:5" ht="14.25" customHeight="1">
      <c r="E976" s="30"/>
    </row>
    <row r="977" spans="5:5" ht="14.25" customHeight="1">
      <c r="E977" s="30"/>
    </row>
    <row r="978" spans="5:5" ht="14.25" customHeight="1">
      <c r="E978" s="30"/>
    </row>
    <row r="979" spans="5:5" ht="14.25" customHeight="1">
      <c r="E979" s="30"/>
    </row>
    <row r="980" spans="5:5" ht="14.25" customHeight="1">
      <c r="E980" s="30"/>
    </row>
    <row r="981" spans="5:5" ht="14.25" customHeight="1">
      <c r="E981" s="30"/>
    </row>
    <row r="982" spans="5:5" ht="14.25" customHeight="1">
      <c r="E982" s="30"/>
    </row>
    <row r="983" spans="5:5" ht="14.25" customHeight="1">
      <c r="E983" s="30"/>
    </row>
    <row r="984" spans="5:5" ht="14.25" customHeight="1">
      <c r="E984" s="30"/>
    </row>
    <row r="985" spans="5:5" ht="14.25" customHeight="1">
      <c r="E985" s="30"/>
    </row>
    <row r="986" spans="5:5" ht="14.25" customHeight="1">
      <c r="E986" s="30"/>
    </row>
    <row r="987" spans="5:5" ht="14.25" customHeight="1">
      <c r="E987" s="30"/>
    </row>
    <row r="988" spans="5:5" ht="14.25" customHeight="1">
      <c r="E988" s="30"/>
    </row>
    <row r="989" spans="5:5" ht="14.25" customHeight="1">
      <c r="E989" s="30"/>
    </row>
    <row r="990" spans="5:5" ht="14.25" customHeight="1">
      <c r="E990" s="30"/>
    </row>
    <row r="991" spans="5:5" ht="14.25" customHeight="1">
      <c r="E991" s="30"/>
    </row>
    <row r="992" spans="5:5" ht="14.25" customHeight="1">
      <c r="E992" s="30"/>
    </row>
    <row r="993" spans="5:5" ht="14.25" customHeight="1">
      <c r="E993" s="30"/>
    </row>
    <row r="994" spans="5:5" ht="14.25" customHeight="1">
      <c r="E994" s="30"/>
    </row>
    <row r="995" spans="5:5" ht="14.25" customHeight="1">
      <c r="E995" s="30"/>
    </row>
    <row r="996" spans="5:5" ht="14.25" customHeight="1">
      <c r="E996" s="30"/>
    </row>
    <row r="997" spans="5:5" ht="14.25" customHeight="1">
      <c r="E997" s="30"/>
    </row>
    <row r="998" spans="5:5" ht="14.25" customHeight="1">
      <c r="E998" s="30"/>
    </row>
    <row r="999" spans="5:5" ht="14.25" customHeight="1">
      <c r="E999" s="30"/>
    </row>
    <row r="1000" spans="5:5" ht="14.25" customHeight="1">
      <c r="E1000" s="30"/>
    </row>
    <row r="1001" spans="5:5" ht="14.25" customHeight="1">
      <c r="E1001" s="30"/>
    </row>
  </sheetData>
  <mergeCells count="178">
    <mergeCell ref="B141:C141"/>
    <mergeCell ref="B134:C134"/>
    <mergeCell ref="B135:C135"/>
    <mergeCell ref="A136:C136"/>
    <mergeCell ref="B137:C137"/>
    <mergeCell ref="B138:C138"/>
    <mergeCell ref="B139:C139"/>
    <mergeCell ref="B140:C140"/>
    <mergeCell ref="B121:C121"/>
    <mergeCell ref="B123:C123"/>
    <mergeCell ref="B124:C124"/>
    <mergeCell ref="B126:C126"/>
    <mergeCell ref="B127:C127"/>
    <mergeCell ref="B128:C128"/>
    <mergeCell ref="B130:C130"/>
    <mergeCell ref="B131:C131"/>
    <mergeCell ref="B132:C132"/>
    <mergeCell ref="B112:C112"/>
    <mergeCell ref="B113:C113"/>
    <mergeCell ref="B114:C114"/>
    <mergeCell ref="B115:C115"/>
    <mergeCell ref="B116:C116"/>
    <mergeCell ref="A117:C117"/>
    <mergeCell ref="B118:C118"/>
    <mergeCell ref="B119:C119"/>
    <mergeCell ref="B120:C120"/>
    <mergeCell ref="A101:C101"/>
    <mergeCell ref="B102:C102"/>
    <mergeCell ref="B103:C103"/>
    <mergeCell ref="B104:C104"/>
    <mergeCell ref="B106:C106"/>
    <mergeCell ref="B107:C107"/>
    <mergeCell ref="B109:C109"/>
    <mergeCell ref="B110:C110"/>
    <mergeCell ref="A111:C111"/>
    <mergeCell ref="B176:C176"/>
    <mergeCell ref="B177:C177"/>
    <mergeCell ref="A178:C178"/>
    <mergeCell ref="B179:C179"/>
    <mergeCell ref="C196:N196"/>
    <mergeCell ref="C200:L200"/>
    <mergeCell ref="B180:C180"/>
    <mergeCell ref="B181:C181"/>
    <mergeCell ref="B182:C182"/>
    <mergeCell ref="C188:D188"/>
    <mergeCell ref="C189:D189"/>
    <mergeCell ref="C190:D190"/>
    <mergeCell ref="C193:N193"/>
    <mergeCell ref="B166:C166"/>
    <mergeCell ref="B167:C167"/>
    <mergeCell ref="B168:C168"/>
    <mergeCell ref="B169:C169"/>
    <mergeCell ref="B170:C170"/>
    <mergeCell ref="B171:C171"/>
    <mergeCell ref="B172:C172"/>
    <mergeCell ref="B174:C174"/>
    <mergeCell ref="B175:C175"/>
    <mergeCell ref="B157:C157"/>
    <mergeCell ref="B158:C158"/>
    <mergeCell ref="B159:C159"/>
    <mergeCell ref="B160:C160"/>
    <mergeCell ref="B161:C161"/>
    <mergeCell ref="B162:C162"/>
    <mergeCell ref="B163:C163"/>
    <mergeCell ref="B164:C164"/>
    <mergeCell ref="B165:C165"/>
    <mergeCell ref="B146:C146"/>
    <mergeCell ref="B148:C148"/>
    <mergeCell ref="B149:C149"/>
    <mergeCell ref="B150:C150"/>
    <mergeCell ref="B151:C151"/>
    <mergeCell ref="B152:C152"/>
    <mergeCell ref="B153:C153"/>
    <mergeCell ref="B154:C154"/>
    <mergeCell ref="B155:C155"/>
    <mergeCell ref="B80:C80"/>
    <mergeCell ref="B81:C81"/>
    <mergeCell ref="B82:C82"/>
    <mergeCell ref="B83:C83"/>
    <mergeCell ref="A85:E85"/>
    <mergeCell ref="B142:C142"/>
    <mergeCell ref="B143:C143"/>
    <mergeCell ref="B144:C144"/>
    <mergeCell ref="B145:C145"/>
    <mergeCell ref="B86:C86"/>
    <mergeCell ref="B87:C87"/>
    <mergeCell ref="B88:C88"/>
    <mergeCell ref="A89:C89"/>
    <mergeCell ref="B90:C90"/>
    <mergeCell ref="B91:C91"/>
    <mergeCell ref="B92:C92"/>
    <mergeCell ref="B93:C93"/>
    <mergeCell ref="A94:C94"/>
    <mergeCell ref="B95:C95"/>
    <mergeCell ref="B96:C96"/>
    <mergeCell ref="B97:C97"/>
    <mergeCell ref="B98:C98"/>
    <mergeCell ref="B99:C99"/>
    <mergeCell ref="A100:E100"/>
    <mergeCell ref="B71:C71"/>
    <mergeCell ref="B72:C72"/>
    <mergeCell ref="A73:C73"/>
    <mergeCell ref="B74:C74"/>
    <mergeCell ref="B75:C75"/>
    <mergeCell ref="A76:E76"/>
    <mergeCell ref="B77:C77"/>
    <mergeCell ref="B78:C78"/>
    <mergeCell ref="B79:C79"/>
    <mergeCell ref="B60:C60"/>
    <mergeCell ref="B61:C61"/>
    <mergeCell ref="B62:C62"/>
    <mergeCell ref="B63:C63"/>
    <mergeCell ref="B65:C65"/>
    <mergeCell ref="B66:C66"/>
    <mergeCell ref="B68:C68"/>
    <mergeCell ref="B69:C69"/>
    <mergeCell ref="B70:C70"/>
    <mergeCell ref="B51:C51"/>
    <mergeCell ref="B52:E52"/>
    <mergeCell ref="A53:C53"/>
    <mergeCell ref="B54:C54"/>
    <mergeCell ref="B55:C55"/>
    <mergeCell ref="B56:C56"/>
    <mergeCell ref="B57:C57"/>
    <mergeCell ref="B58:C58"/>
    <mergeCell ref="A59:C59"/>
    <mergeCell ref="A41:D41"/>
    <mergeCell ref="B42:C42"/>
    <mergeCell ref="B43:C43"/>
    <mergeCell ref="B45:C45"/>
    <mergeCell ref="B46:C46"/>
    <mergeCell ref="A48:F48"/>
    <mergeCell ref="B47:C47"/>
    <mergeCell ref="B49:C49"/>
    <mergeCell ref="B50:C50"/>
    <mergeCell ref="B31:C31"/>
    <mergeCell ref="A33:C33"/>
    <mergeCell ref="B34:C34"/>
    <mergeCell ref="B35:C35"/>
    <mergeCell ref="B36:C36"/>
    <mergeCell ref="B37:C37"/>
    <mergeCell ref="A38:D38"/>
    <mergeCell ref="B39:C39"/>
    <mergeCell ref="B40:C40"/>
    <mergeCell ref="B19:C19"/>
    <mergeCell ref="B20:C20"/>
    <mergeCell ref="B21:C21"/>
    <mergeCell ref="B23:C23"/>
    <mergeCell ref="B24:C24"/>
    <mergeCell ref="B26:C26"/>
    <mergeCell ref="B27:C27"/>
    <mergeCell ref="B28:C28"/>
    <mergeCell ref="B30:C30"/>
    <mergeCell ref="B7:C7"/>
    <mergeCell ref="B11:C11"/>
    <mergeCell ref="B12:C12"/>
    <mergeCell ref="B13:C13"/>
    <mergeCell ref="A14:C14"/>
    <mergeCell ref="B15:C15"/>
    <mergeCell ref="B16:C16"/>
    <mergeCell ref="B17:C17"/>
    <mergeCell ref="A18:C18"/>
    <mergeCell ref="H5:H6"/>
    <mergeCell ref="I5:I6"/>
    <mergeCell ref="J5:L5"/>
    <mergeCell ref="M5:M6"/>
    <mergeCell ref="N5:N6"/>
    <mergeCell ref="O5:O6"/>
    <mergeCell ref="Q5:Q6"/>
    <mergeCell ref="A1:E1"/>
    <mergeCell ref="D2:E2"/>
    <mergeCell ref="A3:O3"/>
    <mergeCell ref="A5:A6"/>
    <mergeCell ref="B5:C6"/>
    <mergeCell ref="D5:D6"/>
    <mergeCell ref="E5:E6"/>
    <mergeCell ref="F5:F6"/>
    <mergeCell ref="G5:G6"/>
  </mergeCells>
  <pageMargins left="0.70866141732283472" right="0.39370078740157483" top="0.39370078740157483" bottom="0.39370078740157483" header="0" footer="0"/>
  <pageSetup paperSize="9" scale="53" orientation="landscape" r:id="rId1"/>
  <colBreaks count="1" manualBreakCount="1">
    <brk id="15"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000"/>
  <sheetViews>
    <sheetView view="pageBreakPreview" zoomScale="60" zoomScaleNormal="55" workbookViewId="0">
      <selection activeCell="Q11" sqref="Q11"/>
    </sheetView>
  </sheetViews>
  <sheetFormatPr defaultColWidth="14.453125" defaultRowHeight="15" customHeight="1"/>
  <cols>
    <col min="1" max="1" width="5.453125" customWidth="1"/>
    <col min="2" max="2" width="9.453125" customWidth="1"/>
    <col min="3" max="3" width="33.08984375" customWidth="1"/>
    <col min="4" max="4" width="21.453125" customWidth="1"/>
    <col min="5" max="5" width="11.453125" customWidth="1"/>
    <col min="6" max="6" width="10.453125" customWidth="1"/>
    <col min="7" max="7" width="8.81640625" customWidth="1"/>
    <col min="8" max="8" width="14.08984375" customWidth="1"/>
    <col min="9" max="9" width="13.54296875" customWidth="1"/>
    <col min="10" max="10" width="12.81640625" customWidth="1"/>
    <col min="11" max="11" width="13.54296875" customWidth="1"/>
    <col min="12" max="12" width="14.453125" customWidth="1"/>
    <col min="13" max="13" width="18.54296875" customWidth="1"/>
    <col min="14" max="14" width="15.08984375" customWidth="1"/>
    <col min="15" max="15" width="17.453125" customWidth="1"/>
    <col min="16" max="26" width="8" customWidth="1"/>
  </cols>
  <sheetData>
    <row r="1" spans="1:15" ht="15" customHeight="1">
      <c r="A1" s="291" t="s">
        <v>622</v>
      </c>
      <c r="B1" s="249"/>
      <c r="C1" s="249"/>
      <c r="D1" s="249"/>
      <c r="E1" s="249"/>
      <c r="F1" s="249"/>
      <c r="G1" s="249"/>
      <c r="H1" s="249"/>
      <c r="I1" s="249"/>
      <c r="J1" s="249"/>
      <c r="K1" s="249"/>
      <c r="L1" s="249"/>
      <c r="M1" s="249"/>
      <c r="N1" s="249"/>
      <c r="O1" s="249"/>
    </row>
    <row r="2" spans="1:15" ht="15" customHeight="1">
      <c r="A2" s="292" t="s">
        <v>623</v>
      </c>
      <c r="B2" s="249"/>
      <c r="C2" s="249"/>
      <c r="D2" s="249"/>
      <c r="E2" s="249"/>
      <c r="F2" s="249"/>
      <c r="G2" s="249"/>
      <c r="H2" s="249"/>
      <c r="I2" s="249"/>
      <c r="J2" s="249"/>
      <c r="K2" s="249"/>
      <c r="L2" s="249"/>
      <c r="M2" s="249"/>
      <c r="N2" s="249"/>
      <c r="O2" s="249"/>
    </row>
    <row r="3" spans="1:15" ht="14.25" customHeight="1">
      <c r="A3" s="2"/>
      <c r="B3" s="2"/>
      <c r="C3" s="2"/>
      <c r="D3" s="2"/>
      <c r="E3" s="2"/>
      <c r="F3" s="30"/>
      <c r="G3" s="30"/>
      <c r="H3" s="30"/>
      <c r="I3" s="2"/>
      <c r="J3" s="2"/>
      <c r="K3" s="2"/>
      <c r="L3" s="2"/>
      <c r="M3" s="2"/>
      <c r="N3" s="2"/>
      <c r="O3" s="2"/>
    </row>
    <row r="4" spans="1:15" ht="15" customHeight="1">
      <c r="A4" s="269" t="s">
        <v>2</v>
      </c>
      <c r="B4" s="270" t="s">
        <v>624</v>
      </c>
      <c r="C4" s="271"/>
      <c r="D4" s="263" t="s">
        <v>625</v>
      </c>
      <c r="E4" s="263" t="s">
        <v>204</v>
      </c>
      <c r="F4" s="263" t="s">
        <v>626</v>
      </c>
      <c r="G4" s="263" t="s">
        <v>627</v>
      </c>
      <c r="H4" s="263" t="s">
        <v>207</v>
      </c>
      <c r="I4" s="263" t="s">
        <v>628</v>
      </c>
      <c r="J4" s="264" t="s">
        <v>209</v>
      </c>
      <c r="K4" s="257"/>
      <c r="L4" s="258"/>
      <c r="M4" s="263" t="s">
        <v>210</v>
      </c>
      <c r="N4" s="290" t="s">
        <v>211</v>
      </c>
      <c r="O4" s="263" t="s">
        <v>212</v>
      </c>
    </row>
    <row r="5" spans="1:15" ht="30" customHeight="1">
      <c r="A5" s="253"/>
      <c r="B5" s="272"/>
      <c r="C5" s="255"/>
      <c r="D5" s="253"/>
      <c r="E5" s="253"/>
      <c r="F5" s="253"/>
      <c r="G5" s="253"/>
      <c r="H5" s="253"/>
      <c r="I5" s="253"/>
      <c r="J5" s="32" t="s">
        <v>214</v>
      </c>
      <c r="K5" s="32" t="s">
        <v>215</v>
      </c>
      <c r="L5" s="32" t="s">
        <v>629</v>
      </c>
      <c r="M5" s="253"/>
      <c r="N5" s="253"/>
      <c r="O5" s="253"/>
    </row>
    <row r="6" spans="1:15" ht="15" customHeight="1">
      <c r="A6" s="4" t="s">
        <v>11</v>
      </c>
      <c r="B6" s="293" t="s">
        <v>12</v>
      </c>
      <c r="C6" s="258"/>
      <c r="D6" s="5" t="s">
        <v>13</v>
      </c>
      <c r="E6" s="5" t="s">
        <v>14</v>
      </c>
      <c r="F6" s="5" t="s">
        <v>15</v>
      </c>
      <c r="G6" s="5" t="s">
        <v>16</v>
      </c>
      <c r="H6" s="5" t="s">
        <v>17</v>
      </c>
      <c r="I6" s="5" t="s">
        <v>18</v>
      </c>
      <c r="J6" s="5" t="s">
        <v>217</v>
      </c>
      <c r="K6" s="5" t="s">
        <v>218</v>
      </c>
      <c r="L6" s="5" t="s">
        <v>219</v>
      </c>
      <c r="M6" s="5" t="s">
        <v>220</v>
      </c>
      <c r="N6" s="5" t="s">
        <v>221</v>
      </c>
      <c r="O6" s="5" t="s">
        <v>222</v>
      </c>
    </row>
    <row r="7" spans="1:15" ht="18.75" customHeight="1">
      <c r="A7" s="262" t="s">
        <v>630</v>
      </c>
      <c r="B7" s="257"/>
      <c r="C7" s="258"/>
      <c r="D7" s="4"/>
      <c r="E7" s="32"/>
      <c r="F7" s="36"/>
      <c r="G7" s="36"/>
      <c r="H7" s="36"/>
      <c r="I7" s="37"/>
      <c r="J7" s="37"/>
      <c r="K7" s="37"/>
      <c r="L7" s="143">
        <f>AVERAGE(L8,L11,L13,L15,L21,L26,L31)</f>
        <v>63.575906565162562</v>
      </c>
      <c r="M7" s="37"/>
      <c r="N7" s="37"/>
      <c r="O7" s="37"/>
    </row>
    <row r="8" spans="1:15" ht="15" customHeight="1">
      <c r="A8" s="294" t="s">
        <v>631</v>
      </c>
      <c r="B8" s="257"/>
      <c r="C8" s="258"/>
      <c r="D8" s="68"/>
      <c r="E8" s="15"/>
      <c r="F8" s="15"/>
      <c r="G8" s="15"/>
      <c r="H8" s="15"/>
      <c r="I8" s="85"/>
      <c r="J8" s="85"/>
      <c r="K8" s="85"/>
      <c r="L8" s="144">
        <f>AVERAGE(K9:K10)</f>
        <v>49.503657262277954</v>
      </c>
      <c r="M8" s="37"/>
      <c r="N8" s="37"/>
      <c r="O8" s="37"/>
    </row>
    <row r="9" spans="1:15" ht="35.25" customHeight="1">
      <c r="A9" s="42" t="s">
        <v>176</v>
      </c>
      <c r="B9" s="273" t="s">
        <v>632</v>
      </c>
      <c r="C9" s="258"/>
      <c r="D9" s="53">
        <v>0.55000000000000004</v>
      </c>
      <c r="E9" s="145" t="s">
        <v>421</v>
      </c>
      <c r="F9" s="146">
        <v>48</v>
      </c>
      <c r="G9" s="15">
        <f t="shared" ref="G9:G10" si="0">D9*F9</f>
        <v>26.400000000000002</v>
      </c>
      <c r="H9" s="15">
        <v>14</v>
      </c>
      <c r="I9" s="85">
        <f t="shared" ref="I9:I10" si="1">H9/F9*100</f>
        <v>29.166666666666668</v>
      </c>
      <c r="J9" s="85" t="s">
        <v>633</v>
      </c>
      <c r="K9" s="147">
        <f t="shared" ref="K9:K10" si="2">IF(H9/G9*100&gt;=100,100,IF(H9/G9*100&lt;100,H9/G9*100))</f>
        <v>53.030303030303031</v>
      </c>
      <c r="L9" s="107"/>
      <c r="M9" s="37"/>
      <c r="N9" s="37"/>
      <c r="O9" s="37"/>
    </row>
    <row r="10" spans="1:15" ht="33.75" customHeight="1">
      <c r="A10" s="42" t="s">
        <v>229</v>
      </c>
      <c r="B10" s="273" t="s">
        <v>634</v>
      </c>
      <c r="C10" s="258"/>
      <c r="D10" s="53">
        <v>0.3</v>
      </c>
      <c r="E10" s="145" t="s">
        <v>421</v>
      </c>
      <c r="F10" s="146">
        <v>29</v>
      </c>
      <c r="G10" s="15">
        <f t="shared" si="0"/>
        <v>8.6999999999999993</v>
      </c>
      <c r="H10" s="15">
        <v>4</v>
      </c>
      <c r="I10" s="85">
        <f t="shared" si="1"/>
        <v>13.793103448275861</v>
      </c>
      <c r="J10" s="148" t="s">
        <v>633</v>
      </c>
      <c r="K10" s="147">
        <f t="shared" si="2"/>
        <v>45.977011494252878</v>
      </c>
      <c r="L10" s="107"/>
      <c r="M10" s="37"/>
      <c r="N10" s="37"/>
      <c r="O10" s="37"/>
    </row>
    <row r="11" spans="1:15" ht="36.75" customHeight="1">
      <c r="A11" s="278" t="s">
        <v>635</v>
      </c>
      <c r="B11" s="257"/>
      <c r="C11" s="258"/>
      <c r="D11" s="112"/>
      <c r="E11" s="32"/>
      <c r="F11" s="15"/>
      <c r="G11" s="15"/>
      <c r="H11" s="15"/>
      <c r="I11" s="149"/>
      <c r="J11" s="149"/>
      <c r="K11" s="149"/>
      <c r="L11" s="150">
        <f>K12</f>
        <v>0</v>
      </c>
      <c r="M11" s="37"/>
      <c r="N11" s="37"/>
      <c r="O11" s="37"/>
    </row>
    <row r="12" spans="1:15" ht="51" customHeight="1">
      <c r="A12" s="42" t="s">
        <v>253</v>
      </c>
      <c r="B12" s="295" t="s">
        <v>636</v>
      </c>
      <c r="C12" s="258"/>
      <c r="D12" s="53">
        <v>0.1</v>
      </c>
      <c r="E12" s="151" t="s">
        <v>637</v>
      </c>
      <c r="F12" s="146">
        <v>55</v>
      </c>
      <c r="G12" s="15">
        <f>D12*F12</f>
        <v>5.5</v>
      </c>
      <c r="H12" s="15">
        <v>0</v>
      </c>
      <c r="I12" s="85">
        <f>H12/F12*100</f>
        <v>0</v>
      </c>
      <c r="J12" s="85"/>
      <c r="K12" s="147">
        <f>IF(H12/G12*100&gt;=100,100,IF(H12/G12*100&lt;100,H12/G12*100))</f>
        <v>0</v>
      </c>
      <c r="L12" s="85"/>
      <c r="M12" s="37"/>
      <c r="N12" s="37"/>
      <c r="O12" s="37"/>
    </row>
    <row r="13" spans="1:15" ht="20.25" customHeight="1">
      <c r="A13" s="294" t="s">
        <v>638</v>
      </c>
      <c r="B13" s="257"/>
      <c r="C13" s="258"/>
      <c r="D13" s="16"/>
      <c r="E13" s="15"/>
      <c r="F13" s="15"/>
      <c r="G13" s="15"/>
      <c r="H13" s="15"/>
      <c r="I13" s="85"/>
      <c r="J13" s="85"/>
      <c r="K13" s="85"/>
      <c r="L13" s="144">
        <f>K14</f>
        <v>100</v>
      </c>
      <c r="M13" s="37"/>
      <c r="N13" s="37"/>
      <c r="O13" s="37"/>
    </row>
    <row r="14" spans="1:15" ht="92.5" customHeight="1">
      <c r="A14" s="42" t="s">
        <v>176</v>
      </c>
      <c r="B14" s="273" t="s">
        <v>639</v>
      </c>
      <c r="C14" s="258"/>
      <c r="D14" s="53">
        <v>1</v>
      </c>
      <c r="E14" s="15" t="s">
        <v>421</v>
      </c>
      <c r="F14" s="15">
        <v>66</v>
      </c>
      <c r="G14" s="15">
        <f>D14*F14</f>
        <v>66</v>
      </c>
      <c r="H14" s="15">
        <v>60</v>
      </c>
      <c r="I14" s="85">
        <f>H14/F14*100</f>
        <v>90.909090909090907</v>
      </c>
      <c r="J14" s="85" t="s">
        <v>633</v>
      </c>
      <c r="K14" s="152">
        <f>IF(I14/H14*100&gt;=100,100,IF(I14/H14*100&lt;100,I14/H14*100))</f>
        <v>100</v>
      </c>
      <c r="L14" s="85"/>
      <c r="M14" s="242" t="s">
        <v>953</v>
      </c>
      <c r="N14" s="242" t="s">
        <v>954</v>
      </c>
      <c r="O14" s="242" t="s">
        <v>955</v>
      </c>
    </row>
    <row r="15" spans="1:15" ht="24" customHeight="1">
      <c r="A15" s="278" t="s">
        <v>640</v>
      </c>
      <c r="B15" s="257"/>
      <c r="C15" s="258"/>
      <c r="D15" s="68"/>
      <c r="E15" s="153"/>
      <c r="F15" s="15"/>
      <c r="G15" s="15"/>
      <c r="H15" s="15"/>
      <c r="I15" s="85"/>
      <c r="J15" s="85"/>
      <c r="K15" s="85"/>
      <c r="L15" s="144">
        <f>AVERAGE(K16:K20)</f>
        <v>90</v>
      </c>
      <c r="M15" s="37"/>
      <c r="N15" s="37"/>
      <c r="O15" s="37"/>
    </row>
    <row r="16" spans="1:15" ht="21" customHeight="1">
      <c r="A16" s="42" t="s">
        <v>176</v>
      </c>
      <c r="B16" s="273" t="s">
        <v>641</v>
      </c>
      <c r="C16" s="258"/>
      <c r="D16" s="47">
        <v>0.25</v>
      </c>
      <c r="E16" s="42" t="s">
        <v>421</v>
      </c>
      <c r="F16" s="15">
        <v>20</v>
      </c>
      <c r="G16" s="15">
        <f t="shared" ref="G16:G18" si="3">D16*F16</f>
        <v>5</v>
      </c>
      <c r="H16" s="15">
        <v>23</v>
      </c>
      <c r="I16" s="85">
        <f t="shared" ref="I16:I20" si="4">H16/F16*100</f>
        <v>114.99999999999999</v>
      </c>
      <c r="J16" s="148" t="s">
        <v>633</v>
      </c>
      <c r="K16" s="147">
        <f t="shared" ref="K16:K20" si="5">IF(H16/G16*100&gt;=100,100,IF(H16/G16*100&lt;100,H16/G16*100))</f>
        <v>100</v>
      </c>
      <c r="L16" s="85"/>
      <c r="M16" s="37"/>
      <c r="N16" s="37"/>
      <c r="O16" s="37"/>
    </row>
    <row r="17" spans="1:15" ht="21.75" customHeight="1">
      <c r="A17" s="42" t="s">
        <v>229</v>
      </c>
      <c r="B17" s="273" t="s">
        <v>642</v>
      </c>
      <c r="C17" s="258"/>
      <c r="D17" s="53">
        <v>0.15</v>
      </c>
      <c r="E17" s="42" t="s">
        <v>643</v>
      </c>
      <c r="F17" s="15">
        <v>3</v>
      </c>
      <c r="G17" s="15">
        <f t="shared" si="3"/>
        <v>0.44999999999999996</v>
      </c>
      <c r="H17" s="15">
        <v>3</v>
      </c>
      <c r="I17" s="85">
        <f t="shared" si="4"/>
        <v>100</v>
      </c>
      <c r="J17" s="148" t="s">
        <v>633</v>
      </c>
      <c r="K17" s="147">
        <f t="shared" si="5"/>
        <v>100</v>
      </c>
      <c r="L17" s="85"/>
      <c r="M17" s="37"/>
      <c r="N17" s="37"/>
      <c r="O17" s="37"/>
    </row>
    <row r="18" spans="1:15" ht="19.5" customHeight="1">
      <c r="A18" s="42">
        <v>3</v>
      </c>
      <c r="B18" s="273" t="s">
        <v>644</v>
      </c>
      <c r="C18" s="258"/>
      <c r="D18" s="53">
        <v>0.5</v>
      </c>
      <c r="E18" s="15" t="s">
        <v>421</v>
      </c>
      <c r="F18" s="15">
        <v>20</v>
      </c>
      <c r="G18" s="15">
        <f t="shared" si="3"/>
        <v>10</v>
      </c>
      <c r="H18" s="15">
        <v>23</v>
      </c>
      <c r="I18" s="85">
        <f t="shared" si="4"/>
        <v>114.99999999999999</v>
      </c>
      <c r="J18" s="148" t="s">
        <v>633</v>
      </c>
      <c r="K18" s="147">
        <f t="shared" si="5"/>
        <v>100</v>
      </c>
      <c r="L18" s="85"/>
      <c r="M18" s="37"/>
      <c r="N18" s="37"/>
      <c r="O18" s="37"/>
    </row>
    <row r="19" spans="1:15" ht="20.25" customHeight="1">
      <c r="A19" s="42" t="s">
        <v>284</v>
      </c>
      <c r="B19" s="273" t="s">
        <v>645</v>
      </c>
      <c r="C19" s="258"/>
      <c r="D19" s="53">
        <v>0.2</v>
      </c>
      <c r="E19" s="15" t="s">
        <v>646</v>
      </c>
      <c r="F19" s="15">
        <v>4</v>
      </c>
      <c r="G19" s="15">
        <f>D19*F19</f>
        <v>0.8</v>
      </c>
      <c r="H19" s="15">
        <v>2</v>
      </c>
      <c r="I19" s="85">
        <f t="shared" si="4"/>
        <v>50</v>
      </c>
      <c r="J19" s="148" t="s">
        <v>633</v>
      </c>
      <c r="K19" s="147">
        <f t="shared" si="5"/>
        <v>100</v>
      </c>
      <c r="L19" s="85"/>
      <c r="M19" s="37"/>
      <c r="N19" s="37"/>
      <c r="O19" s="37"/>
    </row>
    <row r="20" spans="1:15" ht="38.25" customHeight="1">
      <c r="A20" s="154" t="s">
        <v>356</v>
      </c>
      <c r="B20" s="296" t="s">
        <v>647</v>
      </c>
      <c r="C20" s="297"/>
      <c r="D20" s="42">
        <v>1</v>
      </c>
      <c r="E20" s="15" t="s">
        <v>648</v>
      </c>
      <c r="F20" s="15">
        <v>4</v>
      </c>
      <c r="G20" s="15">
        <v>4</v>
      </c>
      <c r="H20" s="15">
        <v>2</v>
      </c>
      <c r="I20" s="85">
        <f t="shared" si="4"/>
        <v>50</v>
      </c>
      <c r="J20" s="148"/>
      <c r="K20" s="147">
        <f t="shared" si="5"/>
        <v>50</v>
      </c>
      <c r="L20" s="85"/>
      <c r="M20" s="37"/>
      <c r="N20" s="37"/>
      <c r="O20" s="37"/>
    </row>
    <row r="21" spans="1:15" ht="15" customHeight="1">
      <c r="A21" s="278" t="s">
        <v>649</v>
      </c>
      <c r="B21" s="257"/>
      <c r="C21" s="258"/>
      <c r="D21" s="68"/>
      <c r="E21" s="15"/>
      <c r="F21" s="15"/>
      <c r="G21" s="15"/>
      <c r="H21" s="15"/>
      <c r="I21" s="85"/>
      <c r="J21" s="85"/>
      <c r="K21" s="85"/>
      <c r="L21" s="144">
        <f>AVERAGE(K22:K25)</f>
        <v>60.932495688593249</v>
      </c>
      <c r="M21" s="37"/>
      <c r="N21" s="37"/>
      <c r="O21" s="37"/>
    </row>
    <row r="22" spans="1:15" ht="18" customHeight="1">
      <c r="A22" s="42" t="s">
        <v>176</v>
      </c>
      <c r="B22" s="273" t="s">
        <v>650</v>
      </c>
      <c r="C22" s="258"/>
      <c r="D22" s="53">
        <v>0.4</v>
      </c>
      <c r="E22" s="106" t="s">
        <v>651</v>
      </c>
      <c r="F22" s="15">
        <v>41</v>
      </c>
      <c r="G22" s="15">
        <f t="shared" ref="G22:G25" si="6">D22*F22</f>
        <v>16.400000000000002</v>
      </c>
      <c r="H22" s="15">
        <v>8</v>
      </c>
      <c r="I22" s="85">
        <f t="shared" ref="I22:I25" si="7">H22/F22*100</f>
        <v>19.512195121951219</v>
      </c>
      <c r="J22" s="148" t="s">
        <v>633</v>
      </c>
      <c r="K22" s="147">
        <f t="shared" ref="K22:K25" si="8">IF(H22/G22*100&gt;=100,100,IF(H22/G22*100&lt;100,H22/G22*100))</f>
        <v>48.780487804878042</v>
      </c>
      <c r="L22" s="85"/>
      <c r="M22" s="37"/>
      <c r="N22" s="37"/>
      <c r="O22" s="37"/>
    </row>
    <row r="23" spans="1:15" ht="21" customHeight="1">
      <c r="A23" s="42" t="s">
        <v>229</v>
      </c>
      <c r="B23" s="273" t="s">
        <v>652</v>
      </c>
      <c r="C23" s="258"/>
      <c r="D23" s="94">
        <v>0.9</v>
      </c>
      <c r="E23" s="155" t="s">
        <v>421</v>
      </c>
      <c r="F23" s="15">
        <v>55</v>
      </c>
      <c r="G23" s="15">
        <f t="shared" si="6"/>
        <v>49.5</v>
      </c>
      <c r="H23" s="15">
        <v>47</v>
      </c>
      <c r="I23" s="85">
        <f t="shared" si="7"/>
        <v>85.454545454545453</v>
      </c>
      <c r="J23" s="148" t="s">
        <v>633</v>
      </c>
      <c r="K23" s="147">
        <f t="shared" si="8"/>
        <v>94.949494949494948</v>
      </c>
      <c r="L23" s="85"/>
      <c r="M23" s="37"/>
      <c r="N23" s="37"/>
      <c r="O23" s="37"/>
    </row>
    <row r="24" spans="1:15" ht="32.25" customHeight="1">
      <c r="A24" s="42" t="s">
        <v>190</v>
      </c>
      <c r="B24" s="273" t="s">
        <v>653</v>
      </c>
      <c r="C24" s="258"/>
      <c r="D24" s="53">
        <v>0.3</v>
      </c>
      <c r="E24" s="155" t="s">
        <v>654</v>
      </c>
      <c r="F24" s="15">
        <v>6</v>
      </c>
      <c r="G24" s="15">
        <f t="shared" si="6"/>
        <v>1.7999999999999998</v>
      </c>
      <c r="H24" s="15">
        <v>2</v>
      </c>
      <c r="I24" s="85">
        <f t="shared" si="7"/>
        <v>33.333333333333329</v>
      </c>
      <c r="J24" s="148" t="s">
        <v>633</v>
      </c>
      <c r="K24" s="147">
        <f t="shared" si="8"/>
        <v>100</v>
      </c>
      <c r="L24" s="85"/>
      <c r="M24" s="37"/>
      <c r="N24" s="37"/>
      <c r="O24" s="37"/>
    </row>
    <row r="25" spans="1:15" ht="30" customHeight="1">
      <c r="A25" s="42">
        <v>4</v>
      </c>
      <c r="B25" s="273" t="s">
        <v>655</v>
      </c>
      <c r="C25" s="258"/>
      <c r="D25" s="53">
        <v>0.35</v>
      </c>
      <c r="E25" s="53" t="s">
        <v>656</v>
      </c>
      <c r="F25" s="15">
        <v>32</v>
      </c>
      <c r="G25" s="15">
        <f t="shared" si="6"/>
        <v>11.2</v>
      </c>
      <c r="H25" s="15">
        <v>0</v>
      </c>
      <c r="I25" s="85">
        <f t="shared" si="7"/>
        <v>0</v>
      </c>
      <c r="J25" s="148" t="s">
        <v>633</v>
      </c>
      <c r="K25" s="147">
        <f t="shared" si="8"/>
        <v>0</v>
      </c>
      <c r="L25" s="37"/>
      <c r="M25" s="37"/>
      <c r="N25" s="37"/>
      <c r="O25" s="37"/>
    </row>
    <row r="26" spans="1:15" ht="15" customHeight="1">
      <c r="A26" s="278" t="s">
        <v>657</v>
      </c>
      <c r="B26" s="257"/>
      <c r="C26" s="258"/>
      <c r="D26" s="16"/>
      <c r="E26" s="80"/>
      <c r="F26" s="15"/>
      <c r="G26" s="15"/>
      <c r="H26" s="15"/>
      <c r="I26" s="149"/>
      <c r="J26" s="149"/>
      <c r="K26" s="149"/>
      <c r="L26" s="150">
        <f>AVERAGE(K27:K29)</f>
        <v>77.777777777777771</v>
      </c>
      <c r="M26" s="37"/>
      <c r="N26" s="37"/>
      <c r="O26" s="37"/>
    </row>
    <row r="27" spans="1:15" ht="34.5" customHeight="1">
      <c r="A27" s="42" t="s">
        <v>658</v>
      </c>
      <c r="B27" s="273" t="s">
        <v>659</v>
      </c>
      <c r="C27" s="258"/>
      <c r="D27" s="156">
        <v>0.5</v>
      </c>
      <c r="E27" s="155" t="s">
        <v>660</v>
      </c>
      <c r="F27" s="15">
        <v>12</v>
      </c>
      <c r="G27" s="15">
        <f t="shared" ref="G27:G34" si="9">D27*F27</f>
        <v>6</v>
      </c>
      <c r="H27" s="15">
        <v>6</v>
      </c>
      <c r="I27" s="85">
        <f t="shared" ref="I27:I29" si="10">H27/F27*100</f>
        <v>50</v>
      </c>
      <c r="J27" s="85" t="s">
        <v>633</v>
      </c>
      <c r="K27" s="152">
        <f>IF(I27/H27*100&gt;=100,100,IF(I27/H27*100&lt;100,I27/H27*100))</f>
        <v>100</v>
      </c>
      <c r="L27" s="85"/>
      <c r="M27" s="37"/>
      <c r="N27" s="37"/>
      <c r="O27" s="37"/>
    </row>
    <row r="28" spans="1:15" ht="33.75" customHeight="1">
      <c r="A28" s="42" t="s">
        <v>661</v>
      </c>
      <c r="B28" s="273" t="s">
        <v>662</v>
      </c>
      <c r="C28" s="258"/>
      <c r="D28" s="157">
        <v>0.5</v>
      </c>
      <c r="E28" s="155" t="s">
        <v>663</v>
      </c>
      <c r="F28" s="15">
        <v>4</v>
      </c>
      <c r="G28" s="15">
        <f t="shared" si="9"/>
        <v>2</v>
      </c>
      <c r="H28" s="15">
        <v>2</v>
      </c>
      <c r="I28" s="85">
        <f t="shared" si="10"/>
        <v>50</v>
      </c>
      <c r="J28" s="85" t="s">
        <v>633</v>
      </c>
      <c r="K28" s="147">
        <f t="shared" ref="K28:K29" si="11">IF(H28/G28*100&gt;=100,100,IF(H28/G28*100&lt;100,H28/G28*100))</f>
        <v>100</v>
      </c>
      <c r="L28" s="85"/>
      <c r="M28" s="37"/>
      <c r="N28" s="37"/>
      <c r="O28" s="37"/>
    </row>
    <row r="29" spans="1:15" ht="35.25" customHeight="1">
      <c r="A29" s="42" t="s">
        <v>190</v>
      </c>
      <c r="B29" s="273" t="s">
        <v>664</v>
      </c>
      <c r="C29" s="258"/>
      <c r="D29" s="53">
        <v>0.5</v>
      </c>
      <c r="E29" s="106" t="s">
        <v>648</v>
      </c>
      <c r="F29" s="15">
        <v>24</v>
      </c>
      <c r="G29" s="15">
        <f t="shared" si="9"/>
        <v>12</v>
      </c>
      <c r="H29" s="15">
        <v>4</v>
      </c>
      <c r="I29" s="85">
        <f t="shared" si="10"/>
        <v>16.666666666666664</v>
      </c>
      <c r="J29" s="85" t="s">
        <v>633</v>
      </c>
      <c r="K29" s="147">
        <f t="shared" si="11"/>
        <v>33.333333333333329</v>
      </c>
      <c r="L29" s="85"/>
      <c r="M29" s="37"/>
      <c r="N29" s="37"/>
      <c r="O29" s="37"/>
    </row>
    <row r="30" spans="1:15" ht="15" customHeight="1">
      <c r="A30" s="289" t="s">
        <v>665</v>
      </c>
      <c r="B30" s="257"/>
      <c r="C30" s="258"/>
      <c r="D30" s="11"/>
      <c r="E30" s="39"/>
      <c r="F30" s="36"/>
      <c r="G30" s="15"/>
      <c r="H30" s="36"/>
      <c r="I30" s="37"/>
      <c r="J30" s="37"/>
      <c r="K30" s="37"/>
      <c r="L30" s="37"/>
      <c r="M30" s="37"/>
      <c r="N30" s="37"/>
      <c r="O30" s="37"/>
    </row>
    <row r="31" spans="1:15" ht="15" customHeight="1">
      <c r="A31" s="278" t="s">
        <v>666</v>
      </c>
      <c r="B31" s="257"/>
      <c r="C31" s="257"/>
      <c r="D31" s="258"/>
      <c r="E31" s="39"/>
      <c r="F31" s="15"/>
      <c r="G31" s="15"/>
      <c r="H31" s="15"/>
      <c r="I31" s="85"/>
      <c r="J31" s="85"/>
      <c r="K31" s="85"/>
      <c r="L31" s="144">
        <f>AVERAGE(K32:K34)</f>
        <v>66.817415227489008</v>
      </c>
      <c r="M31" s="37"/>
      <c r="N31" s="37"/>
      <c r="O31" s="37"/>
    </row>
    <row r="32" spans="1:15" ht="63" customHeight="1">
      <c r="A32" s="15" t="s">
        <v>176</v>
      </c>
      <c r="B32" s="287" t="s">
        <v>667</v>
      </c>
      <c r="C32" s="258"/>
      <c r="D32" s="158">
        <v>0.25</v>
      </c>
      <c r="E32" s="158" t="s">
        <v>668</v>
      </c>
      <c r="F32" s="15">
        <v>47</v>
      </c>
      <c r="G32" s="184">
        <f t="shared" si="9"/>
        <v>11.75</v>
      </c>
      <c r="H32" s="15">
        <v>25</v>
      </c>
      <c r="I32" s="85">
        <f t="shared" ref="I32:I34" si="12">H32/F32*100</f>
        <v>53.191489361702125</v>
      </c>
      <c r="J32" s="85"/>
      <c r="K32" s="147">
        <f t="shared" ref="K32:K34" si="13">IF(H32/G32*100&gt;=100,100,IF(H32/G32*100&lt;100,H32/G32*100))</f>
        <v>100</v>
      </c>
      <c r="L32" s="85"/>
      <c r="M32" s="37"/>
      <c r="N32" s="37"/>
      <c r="O32" s="37"/>
    </row>
    <row r="33" spans="1:15" ht="48" customHeight="1">
      <c r="A33" s="15">
        <v>2</v>
      </c>
      <c r="B33" s="287" t="s">
        <v>669</v>
      </c>
      <c r="C33" s="258"/>
      <c r="D33" s="158">
        <v>0.25</v>
      </c>
      <c r="E33" s="159" t="s">
        <v>535</v>
      </c>
      <c r="F33" s="15">
        <v>4</v>
      </c>
      <c r="G33" s="15">
        <f t="shared" si="9"/>
        <v>1</v>
      </c>
      <c r="H33" s="15">
        <v>4</v>
      </c>
      <c r="I33" s="85">
        <f t="shared" si="12"/>
        <v>100</v>
      </c>
      <c r="J33" s="85"/>
      <c r="K33" s="147">
        <f t="shared" si="13"/>
        <v>100</v>
      </c>
      <c r="L33" s="37"/>
      <c r="M33" s="37"/>
      <c r="N33" s="37"/>
      <c r="O33" s="37"/>
    </row>
    <row r="34" spans="1:15" ht="36" customHeight="1">
      <c r="A34" s="15">
        <v>3</v>
      </c>
      <c r="B34" s="287" t="s">
        <v>670</v>
      </c>
      <c r="C34" s="258"/>
      <c r="D34" s="158">
        <v>0.25</v>
      </c>
      <c r="E34" s="158" t="s">
        <v>421</v>
      </c>
      <c r="F34" s="15">
        <v>70758</v>
      </c>
      <c r="G34" s="15">
        <f t="shared" si="9"/>
        <v>17689.5</v>
      </c>
      <c r="H34" s="15">
        <v>80</v>
      </c>
      <c r="I34" s="85">
        <f t="shared" si="12"/>
        <v>0.11306142061675005</v>
      </c>
      <c r="J34" s="85"/>
      <c r="K34" s="147">
        <f t="shared" si="13"/>
        <v>0.4522456824670002</v>
      </c>
      <c r="L34" s="37"/>
      <c r="M34" s="37"/>
      <c r="N34" s="37"/>
      <c r="O34" s="37"/>
    </row>
    <row r="35" spans="1:15" ht="15" customHeight="1">
      <c r="A35" s="31"/>
      <c r="B35" s="31"/>
      <c r="C35" s="31"/>
      <c r="D35" s="160"/>
      <c r="E35" s="31"/>
      <c r="F35" s="30"/>
      <c r="G35" s="30"/>
      <c r="H35" s="30"/>
    </row>
    <row r="36" spans="1:15" ht="15" customHeight="1">
      <c r="A36" s="161"/>
      <c r="B36" s="162"/>
      <c r="C36" s="163" t="s">
        <v>671</v>
      </c>
      <c r="D36" s="164"/>
      <c r="F36" s="30"/>
      <c r="G36" s="30"/>
      <c r="H36" s="30"/>
      <c r="I36" s="2"/>
      <c r="J36" s="2"/>
      <c r="K36" s="2"/>
      <c r="L36" s="2"/>
      <c r="M36" s="2"/>
    </row>
    <row r="37" spans="1:15" ht="15" customHeight="1">
      <c r="A37" s="161"/>
      <c r="B37" s="134"/>
      <c r="C37" s="134" t="s">
        <v>595</v>
      </c>
      <c r="D37" s="165" t="s">
        <v>672</v>
      </c>
      <c r="F37" s="30"/>
      <c r="G37" s="30"/>
      <c r="H37" s="30"/>
      <c r="I37" s="2"/>
      <c r="J37" s="2"/>
      <c r="K37" s="2"/>
      <c r="L37" s="2"/>
      <c r="M37" s="2"/>
    </row>
    <row r="38" spans="1:15" ht="15" customHeight="1">
      <c r="A38" s="161"/>
      <c r="B38" s="134"/>
      <c r="C38" s="134" t="s">
        <v>597</v>
      </c>
      <c r="D38" s="166" t="s">
        <v>598</v>
      </c>
      <c r="F38" s="30"/>
      <c r="G38" s="30"/>
      <c r="H38" s="30"/>
      <c r="I38" s="2"/>
      <c r="J38" s="2"/>
      <c r="K38" s="2"/>
      <c r="L38" s="2"/>
      <c r="M38" s="2"/>
    </row>
    <row r="39" spans="1:15" ht="16.5" customHeight="1">
      <c r="A39" s="31"/>
      <c r="B39" s="134"/>
      <c r="C39" s="134" t="s">
        <v>599</v>
      </c>
      <c r="D39" s="165" t="s">
        <v>673</v>
      </c>
      <c r="F39" s="167"/>
      <c r="G39" s="167"/>
      <c r="H39" s="167"/>
      <c r="I39" s="31"/>
      <c r="J39" s="31"/>
      <c r="K39" s="31"/>
      <c r="L39" s="31"/>
      <c r="M39" s="31"/>
    </row>
    <row r="40" spans="1:15" ht="45" customHeight="1">
      <c r="A40" s="168" t="s">
        <v>601</v>
      </c>
      <c r="B40" s="283" t="s">
        <v>602</v>
      </c>
      <c r="C40" s="257"/>
      <c r="D40" s="169"/>
      <c r="E40" s="170"/>
      <c r="F40" s="170"/>
      <c r="G40" s="171"/>
      <c r="H40" s="171"/>
      <c r="I40" s="171"/>
      <c r="J40" s="171"/>
      <c r="K40" s="171"/>
      <c r="L40" s="171"/>
      <c r="M40" s="171"/>
    </row>
    <row r="41" spans="1:15" ht="15" customHeight="1">
      <c r="A41" s="172">
        <v>2</v>
      </c>
      <c r="B41" s="126" t="s">
        <v>674</v>
      </c>
      <c r="C41" s="126"/>
      <c r="D41" s="126"/>
      <c r="E41" s="126"/>
      <c r="F41" s="132"/>
      <c r="G41" s="132"/>
      <c r="H41" s="132"/>
      <c r="I41" s="126"/>
      <c r="J41" s="126"/>
      <c r="K41" s="126"/>
      <c r="L41" s="126"/>
      <c r="M41" s="126"/>
    </row>
    <row r="42" spans="1:15" ht="15" customHeight="1">
      <c r="A42" s="172"/>
      <c r="B42" s="126" t="s">
        <v>675</v>
      </c>
      <c r="C42" s="126"/>
      <c r="D42" s="126"/>
      <c r="E42" s="126"/>
      <c r="F42" s="132"/>
      <c r="G42" s="132"/>
      <c r="H42" s="132"/>
      <c r="I42" s="126"/>
      <c r="J42" s="126"/>
      <c r="K42" s="126"/>
      <c r="L42" s="132"/>
      <c r="M42" s="132"/>
    </row>
    <row r="43" spans="1:15" ht="15" customHeight="1">
      <c r="A43" s="172"/>
      <c r="B43" s="126" t="s">
        <v>676</v>
      </c>
      <c r="C43" s="126"/>
      <c r="D43" s="126"/>
      <c r="E43" s="126"/>
      <c r="F43" s="132"/>
      <c r="G43" s="132"/>
      <c r="H43" s="132"/>
      <c r="I43" s="126"/>
      <c r="J43" s="126"/>
      <c r="K43" s="126"/>
      <c r="L43" s="132"/>
      <c r="M43" s="132"/>
    </row>
    <row r="44" spans="1:15" ht="15" customHeight="1">
      <c r="A44" s="172"/>
      <c r="B44" s="288" t="s">
        <v>677</v>
      </c>
      <c r="C44" s="249"/>
      <c r="D44" s="249"/>
      <c r="E44" s="249"/>
      <c r="F44" s="249"/>
      <c r="G44" s="249"/>
      <c r="H44" s="249"/>
      <c r="I44" s="249"/>
      <c r="J44" s="249"/>
      <c r="K44" s="249"/>
      <c r="L44" s="249"/>
      <c r="M44" s="249"/>
      <c r="N44" s="249"/>
    </row>
    <row r="45" spans="1:15" ht="15" customHeight="1">
      <c r="A45" s="172">
        <v>3</v>
      </c>
      <c r="B45" s="126" t="s">
        <v>678</v>
      </c>
      <c r="C45" s="126"/>
      <c r="D45" s="126"/>
      <c r="E45" s="126"/>
      <c r="F45" s="132"/>
      <c r="G45" s="132"/>
      <c r="H45" s="132"/>
      <c r="I45" s="126"/>
      <c r="J45" s="126"/>
      <c r="K45" s="126"/>
      <c r="L45" s="132"/>
      <c r="M45" s="132"/>
    </row>
    <row r="46" spans="1:15" ht="15" customHeight="1">
      <c r="A46" s="172">
        <v>4</v>
      </c>
      <c r="B46" s="135" t="s">
        <v>679</v>
      </c>
      <c r="C46" s="135"/>
      <c r="D46" s="135"/>
      <c r="E46" s="135"/>
      <c r="F46" s="132"/>
      <c r="G46" s="132"/>
      <c r="H46" s="132"/>
      <c r="I46" s="132"/>
      <c r="J46" s="132"/>
      <c r="K46" s="132"/>
      <c r="L46" s="132"/>
      <c r="M46" s="132"/>
    </row>
    <row r="47" spans="1:15" ht="15" customHeight="1">
      <c r="A47" s="172">
        <v>5</v>
      </c>
      <c r="B47" s="135" t="s">
        <v>680</v>
      </c>
      <c r="C47" s="135"/>
      <c r="D47" s="135"/>
      <c r="E47" s="135"/>
      <c r="F47" s="132"/>
      <c r="G47" s="132"/>
      <c r="H47" s="132"/>
      <c r="I47" s="132"/>
      <c r="J47" s="132"/>
      <c r="K47" s="132"/>
      <c r="L47" s="132"/>
      <c r="M47" s="132"/>
    </row>
    <row r="48" spans="1:15" ht="15" customHeight="1">
      <c r="A48" s="172">
        <v>6</v>
      </c>
      <c r="B48" s="126" t="s">
        <v>681</v>
      </c>
      <c r="C48" s="126"/>
      <c r="D48" s="126"/>
      <c r="E48" s="126"/>
      <c r="F48" s="132"/>
      <c r="G48" s="132"/>
      <c r="H48" s="132"/>
      <c r="I48" s="126"/>
      <c r="J48" s="126"/>
      <c r="K48" s="126"/>
      <c r="L48" s="173"/>
      <c r="M48" s="173"/>
    </row>
    <row r="49" spans="1:13" ht="15" customHeight="1">
      <c r="A49" s="172">
        <v>7</v>
      </c>
      <c r="B49" s="126" t="s">
        <v>682</v>
      </c>
      <c r="C49" s="173"/>
      <c r="D49" s="173"/>
      <c r="E49" s="173"/>
      <c r="F49" s="174"/>
      <c r="G49" s="174"/>
      <c r="H49" s="174"/>
      <c r="I49" s="173"/>
      <c r="J49" s="173"/>
      <c r="K49" s="173"/>
      <c r="L49" s="173"/>
      <c r="M49" s="173"/>
    </row>
    <row r="50" spans="1:13" ht="15" customHeight="1">
      <c r="A50" s="172">
        <v>8</v>
      </c>
      <c r="B50" s="126" t="s">
        <v>683</v>
      </c>
      <c r="C50" s="173"/>
      <c r="D50" s="173"/>
      <c r="E50" s="173"/>
      <c r="F50" s="174"/>
      <c r="G50" s="174"/>
      <c r="H50" s="174"/>
      <c r="I50" s="173"/>
      <c r="J50" s="173"/>
      <c r="K50" s="173"/>
      <c r="L50" s="173"/>
      <c r="M50" s="173"/>
    </row>
    <row r="51" spans="1:13" ht="15" customHeight="1">
      <c r="A51" s="175" t="s">
        <v>613</v>
      </c>
      <c r="B51" s="126" t="s">
        <v>684</v>
      </c>
      <c r="C51" s="173"/>
      <c r="D51" s="173"/>
      <c r="E51" s="173"/>
      <c r="F51" s="174"/>
      <c r="G51" s="174"/>
      <c r="H51" s="174"/>
      <c r="I51" s="173"/>
      <c r="J51" s="173"/>
      <c r="K51" s="173"/>
      <c r="L51" s="173"/>
      <c r="M51" s="173"/>
    </row>
    <row r="52" spans="1:13" ht="15" customHeight="1">
      <c r="A52" s="172">
        <v>9</v>
      </c>
      <c r="B52" s="126" t="s">
        <v>685</v>
      </c>
      <c r="C52" s="173"/>
      <c r="D52" s="173"/>
      <c r="E52" s="173"/>
      <c r="F52" s="174"/>
      <c r="G52" s="174"/>
      <c r="H52" s="174"/>
      <c r="I52" s="173"/>
      <c r="J52" s="173"/>
      <c r="K52" s="173"/>
      <c r="L52" s="173"/>
      <c r="M52" s="173"/>
    </row>
    <row r="53" spans="1:13" ht="15" customHeight="1">
      <c r="A53" s="172">
        <v>10</v>
      </c>
      <c r="B53" s="126" t="s">
        <v>686</v>
      </c>
      <c r="C53" s="173"/>
      <c r="D53" s="173"/>
      <c r="E53" s="173"/>
      <c r="F53" s="174"/>
      <c r="G53" s="174"/>
      <c r="H53" s="174"/>
      <c r="I53" s="173"/>
      <c r="J53" s="173"/>
      <c r="K53" s="173"/>
      <c r="L53" s="173"/>
      <c r="M53" s="173"/>
    </row>
    <row r="54" spans="1:13" ht="15" customHeight="1">
      <c r="A54" s="172"/>
      <c r="B54" s="126" t="s">
        <v>617</v>
      </c>
      <c r="C54" s="173"/>
      <c r="D54" s="173"/>
      <c r="E54" s="173"/>
      <c r="F54" s="174"/>
      <c r="G54" s="174"/>
      <c r="H54" s="174"/>
      <c r="I54" s="173"/>
      <c r="J54" s="173"/>
      <c r="K54" s="173"/>
      <c r="L54" s="173"/>
      <c r="M54" s="173"/>
    </row>
    <row r="55" spans="1:13" ht="15" customHeight="1">
      <c r="A55" s="172">
        <v>11</v>
      </c>
      <c r="B55" s="126" t="s">
        <v>687</v>
      </c>
      <c r="C55" s="173"/>
      <c r="D55" s="173"/>
      <c r="E55" s="173"/>
      <c r="F55" s="174"/>
      <c r="G55" s="174"/>
      <c r="H55" s="174"/>
      <c r="I55" s="173"/>
      <c r="J55" s="173"/>
      <c r="K55" s="173"/>
      <c r="L55" s="173"/>
      <c r="M55" s="173"/>
    </row>
    <row r="56" spans="1:13" ht="15" customHeight="1">
      <c r="A56" s="172">
        <v>12</v>
      </c>
      <c r="B56" s="176" t="s">
        <v>688</v>
      </c>
      <c r="C56" s="173"/>
      <c r="D56" s="173"/>
      <c r="E56" s="173"/>
      <c r="F56" s="174"/>
      <c r="G56" s="174"/>
      <c r="H56" s="174"/>
      <c r="I56" s="173"/>
      <c r="J56" s="173"/>
      <c r="K56" s="173"/>
      <c r="L56" s="173"/>
      <c r="M56" s="173"/>
    </row>
    <row r="57" spans="1:13" ht="15" customHeight="1">
      <c r="A57" s="172">
        <v>13</v>
      </c>
      <c r="B57" s="139" t="s">
        <v>689</v>
      </c>
      <c r="C57" s="39"/>
      <c r="D57" s="39"/>
      <c r="E57" s="39"/>
      <c r="F57" s="177"/>
      <c r="G57" s="174"/>
      <c r="H57" s="174"/>
      <c r="I57" s="173"/>
      <c r="J57" s="173"/>
      <c r="K57" s="173"/>
      <c r="L57" s="173"/>
      <c r="M57" s="178"/>
    </row>
    <row r="58" spans="1:13" ht="15" customHeight="1">
      <c r="A58" s="172">
        <v>14</v>
      </c>
      <c r="B58" s="139" t="s">
        <v>690</v>
      </c>
      <c r="C58" s="39"/>
      <c r="D58" s="39"/>
      <c r="E58" s="39"/>
      <c r="F58" s="177"/>
      <c r="G58" s="174"/>
      <c r="H58" s="174"/>
      <c r="I58" s="173"/>
      <c r="J58" s="173"/>
      <c r="K58" s="173"/>
      <c r="L58" s="173"/>
      <c r="M58" s="178"/>
    </row>
    <row r="59" spans="1:13" ht="14.25" customHeight="1">
      <c r="F59" s="30"/>
      <c r="G59" s="30"/>
      <c r="H59" s="30"/>
    </row>
    <row r="60" spans="1:13" ht="14.25" customHeight="1">
      <c r="F60" s="30"/>
      <c r="G60" s="30"/>
      <c r="H60" s="30"/>
    </row>
    <row r="61" spans="1:13" ht="14.25" customHeight="1">
      <c r="F61" s="30"/>
      <c r="G61" s="30"/>
      <c r="H61" s="30"/>
    </row>
    <row r="62" spans="1:13" ht="14.25" customHeight="1">
      <c r="F62" s="30"/>
      <c r="G62" s="30"/>
      <c r="H62" s="30"/>
    </row>
    <row r="63" spans="1:13" ht="14.25" customHeight="1">
      <c r="F63" s="30"/>
      <c r="G63" s="30"/>
      <c r="H63" s="30"/>
    </row>
    <row r="64" spans="1:13" ht="14.25" customHeight="1">
      <c r="F64" s="30"/>
      <c r="G64" s="30"/>
      <c r="H64" s="30"/>
    </row>
    <row r="65" spans="6:8" ht="14.25" customHeight="1">
      <c r="F65" s="30"/>
      <c r="G65" s="30"/>
      <c r="H65" s="30"/>
    </row>
    <row r="66" spans="6:8" ht="14.25" customHeight="1">
      <c r="F66" s="30"/>
      <c r="G66" s="30"/>
      <c r="H66" s="30"/>
    </row>
    <row r="67" spans="6:8" ht="14.25" customHeight="1">
      <c r="F67" s="30"/>
      <c r="G67" s="30"/>
      <c r="H67" s="30"/>
    </row>
    <row r="68" spans="6:8" ht="14.25" customHeight="1">
      <c r="F68" s="30"/>
      <c r="G68" s="30"/>
      <c r="H68" s="30"/>
    </row>
    <row r="69" spans="6:8" ht="14.25" customHeight="1">
      <c r="F69" s="30"/>
      <c r="G69" s="30"/>
      <c r="H69" s="30"/>
    </row>
    <row r="70" spans="6:8" ht="14.25" customHeight="1">
      <c r="F70" s="30"/>
      <c r="G70" s="30"/>
      <c r="H70" s="30"/>
    </row>
    <row r="71" spans="6:8" ht="14.25" customHeight="1">
      <c r="F71" s="30"/>
      <c r="G71" s="30"/>
      <c r="H71" s="30"/>
    </row>
    <row r="72" spans="6:8" ht="14.25" customHeight="1">
      <c r="F72" s="30"/>
      <c r="G72" s="30"/>
      <c r="H72" s="30"/>
    </row>
    <row r="73" spans="6:8" ht="14.25" customHeight="1">
      <c r="F73" s="30"/>
      <c r="G73" s="30"/>
      <c r="H73" s="30"/>
    </row>
    <row r="74" spans="6:8" ht="14.25" customHeight="1">
      <c r="F74" s="30"/>
      <c r="G74" s="30"/>
      <c r="H74" s="30"/>
    </row>
    <row r="75" spans="6:8" ht="14.25" customHeight="1">
      <c r="F75" s="30"/>
      <c r="G75" s="30"/>
      <c r="H75" s="30"/>
    </row>
    <row r="76" spans="6:8" ht="14.25" customHeight="1">
      <c r="F76" s="30"/>
      <c r="G76" s="30"/>
      <c r="H76" s="30"/>
    </row>
    <row r="77" spans="6:8" ht="14.25" customHeight="1">
      <c r="F77" s="30"/>
      <c r="G77" s="30"/>
      <c r="H77" s="30"/>
    </row>
    <row r="78" spans="6:8" ht="14.25" customHeight="1">
      <c r="F78" s="30"/>
      <c r="G78" s="30"/>
      <c r="H78" s="30"/>
    </row>
    <row r="79" spans="6:8" ht="14.25" customHeight="1">
      <c r="F79" s="30"/>
      <c r="G79" s="30"/>
      <c r="H79" s="30"/>
    </row>
    <row r="80" spans="6:8" ht="14.25" customHeight="1">
      <c r="F80" s="30"/>
      <c r="G80" s="30"/>
      <c r="H80" s="30"/>
    </row>
    <row r="81" spans="6:8" ht="14.25" customHeight="1">
      <c r="F81" s="30"/>
      <c r="G81" s="30"/>
      <c r="H81" s="30"/>
    </row>
    <row r="82" spans="6:8" ht="14.25" customHeight="1">
      <c r="F82" s="30"/>
      <c r="G82" s="30"/>
      <c r="H82" s="30"/>
    </row>
    <row r="83" spans="6:8" ht="14.25" customHeight="1">
      <c r="F83" s="30"/>
      <c r="G83" s="30"/>
      <c r="H83" s="30"/>
    </row>
    <row r="84" spans="6:8" ht="14.25" customHeight="1">
      <c r="F84" s="30"/>
      <c r="G84" s="30"/>
      <c r="H84" s="30"/>
    </row>
    <row r="85" spans="6:8" ht="14.25" customHeight="1">
      <c r="F85" s="30"/>
      <c r="G85" s="30"/>
      <c r="H85" s="30"/>
    </row>
    <row r="86" spans="6:8" ht="14.25" customHeight="1">
      <c r="F86" s="30"/>
      <c r="G86" s="30"/>
      <c r="H86" s="30"/>
    </row>
    <row r="87" spans="6:8" ht="14.25" customHeight="1">
      <c r="F87" s="30"/>
      <c r="G87" s="30"/>
      <c r="H87" s="30"/>
    </row>
    <row r="88" spans="6:8" ht="14.25" customHeight="1">
      <c r="F88" s="30"/>
      <c r="G88" s="30"/>
      <c r="H88" s="30"/>
    </row>
    <row r="89" spans="6:8" ht="14.25" customHeight="1">
      <c r="F89" s="30"/>
      <c r="G89" s="30"/>
      <c r="H89" s="30"/>
    </row>
    <row r="90" spans="6:8" ht="14.25" customHeight="1">
      <c r="F90" s="30"/>
      <c r="G90" s="30"/>
      <c r="H90" s="30"/>
    </row>
    <row r="91" spans="6:8" ht="14.25" customHeight="1">
      <c r="F91" s="30"/>
      <c r="G91" s="30"/>
      <c r="H91" s="30"/>
    </row>
    <row r="92" spans="6:8" ht="14.25" customHeight="1">
      <c r="F92" s="30"/>
      <c r="G92" s="30"/>
      <c r="H92" s="30"/>
    </row>
    <row r="93" spans="6:8" ht="14.25" customHeight="1">
      <c r="F93" s="30"/>
      <c r="G93" s="30"/>
      <c r="H93" s="30"/>
    </row>
    <row r="94" spans="6:8" ht="14.25" customHeight="1">
      <c r="F94" s="30"/>
      <c r="G94" s="30"/>
      <c r="H94" s="30"/>
    </row>
    <row r="95" spans="6:8" ht="14.25" customHeight="1">
      <c r="F95" s="30"/>
      <c r="G95" s="30"/>
      <c r="H95" s="30"/>
    </row>
    <row r="96" spans="6:8" ht="14.25" customHeight="1">
      <c r="F96" s="30"/>
      <c r="G96" s="30"/>
      <c r="H96" s="30"/>
    </row>
    <row r="97" spans="6:8" ht="14.25" customHeight="1">
      <c r="F97" s="30"/>
      <c r="G97" s="30"/>
      <c r="H97" s="30"/>
    </row>
    <row r="98" spans="6:8" ht="14.25" customHeight="1">
      <c r="F98" s="30"/>
      <c r="G98" s="30"/>
      <c r="H98" s="30"/>
    </row>
    <row r="99" spans="6:8" ht="14.25" customHeight="1">
      <c r="F99" s="30"/>
      <c r="G99" s="30"/>
      <c r="H99" s="30"/>
    </row>
    <row r="100" spans="6:8" ht="14.25" customHeight="1">
      <c r="F100" s="30"/>
      <c r="G100" s="30"/>
      <c r="H100" s="30"/>
    </row>
    <row r="101" spans="6:8" ht="14.25" customHeight="1">
      <c r="F101" s="30"/>
      <c r="G101" s="30"/>
      <c r="H101" s="30"/>
    </row>
    <row r="102" spans="6:8" ht="14.25" customHeight="1">
      <c r="F102" s="30"/>
      <c r="G102" s="30"/>
      <c r="H102" s="30"/>
    </row>
    <row r="103" spans="6:8" ht="14.25" customHeight="1">
      <c r="F103" s="30"/>
      <c r="G103" s="30"/>
      <c r="H103" s="30"/>
    </row>
    <row r="104" spans="6:8" ht="14.25" customHeight="1">
      <c r="F104" s="30"/>
      <c r="G104" s="30"/>
      <c r="H104" s="30"/>
    </row>
    <row r="105" spans="6:8" ht="14.25" customHeight="1">
      <c r="F105" s="30"/>
      <c r="G105" s="30"/>
      <c r="H105" s="30"/>
    </row>
    <row r="106" spans="6:8" ht="14.25" customHeight="1">
      <c r="F106" s="30"/>
      <c r="G106" s="30"/>
      <c r="H106" s="30"/>
    </row>
    <row r="107" spans="6:8" ht="14.25" customHeight="1">
      <c r="F107" s="30"/>
      <c r="G107" s="30"/>
      <c r="H107" s="30"/>
    </row>
    <row r="108" spans="6:8" ht="14.25" customHeight="1">
      <c r="F108" s="30"/>
      <c r="G108" s="30"/>
      <c r="H108" s="30"/>
    </row>
    <row r="109" spans="6:8" ht="14.25" customHeight="1">
      <c r="F109" s="30"/>
      <c r="G109" s="30"/>
      <c r="H109" s="30"/>
    </row>
    <row r="110" spans="6:8" ht="14.25" customHeight="1">
      <c r="F110" s="30"/>
      <c r="G110" s="30"/>
      <c r="H110" s="30"/>
    </row>
    <row r="111" spans="6:8" ht="14.25" customHeight="1">
      <c r="F111" s="30"/>
      <c r="G111" s="30"/>
      <c r="H111" s="30"/>
    </row>
    <row r="112" spans="6:8" ht="14.25" customHeight="1">
      <c r="F112" s="30"/>
      <c r="G112" s="30"/>
      <c r="H112" s="30"/>
    </row>
    <row r="113" spans="6:8" ht="14.25" customHeight="1">
      <c r="F113" s="30"/>
      <c r="G113" s="30"/>
      <c r="H113" s="30"/>
    </row>
    <row r="114" spans="6:8" ht="14.25" customHeight="1">
      <c r="F114" s="30"/>
      <c r="G114" s="30"/>
      <c r="H114" s="30"/>
    </row>
    <row r="115" spans="6:8" ht="14.25" customHeight="1">
      <c r="F115" s="30"/>
      <c r="G115" s="30"/>
      <c r="H115" s="30"/>
    </row>
    <row r="116" spans="6:8" ht="14.25" customHeight="1">
      <c r="F116" s="30"/>
      <c r="G116" s="30"/>
      <c r="H116" s="30"/>
    </row>
    <row r="117" spans="6:8" ht="14.25" customHeight="1">
      <c r="F117" s="30"/>
      <c r="G117" s="30"/>
      <c r="H117" s="30"/>
    </row>
    <row r="118" spans="6:8" ht="14.25" customHeight="1">
      <c r="F118" s="30"/>
      <c r="G118" s="30"/>
      <c r="H118" s="30"/>
    </row>
    <row r="119" spans="6:8" ht="14.25" customHeight="1">
      <c r="F119" s="30"/>
      <c r="G119" s="30"/>
      <c r="H119" s="30"/>
    </row>
    <row r="120" spans="6:8" ht="14.25" customHeight="1">
      <c r="F120" s="30"/>
      <c r="G120" s="30"/>
      <c r="H120" s="30"/>
    </row>
    <row r="121" spans="6:8" ht="14.25" customHeight="1">
      <c r="F121" s="30"/>
      <c r="G121" s="30"/>
      <c r="H121" s="30"/>
    </row>
    <row r="122" spans="6:8" ht="14.25" customHeight="1">
      <c r="F122" s="30"/>
      <c r="G122" s="30"/>
      <c r="H122" s="30"/>
    </row>
    <row r="123" spans="6:8" ht="14.25" customHeight="1">
      <c r="F123" s="30"/>
      <c r="G123" s="30"/>
      <c r="H123" s="30"/>
    </row>
    <row r="124" spans="6:8" ht="14.25" customHeight="1">
      <c r="F124" s="30"/>
      <c r="G124" s="30"/>
      <c r="H124" s="30"/>
    </row>
    <row r="125" spans="6:8" ht="14.25" customHeight="1">
      <c r="F125" s="30"/>
      <c r="G125" s="30"/>
      <c r="H125" s="30"/>
    </row>
    <row r="126" spans="6:8" ht="14.25" customHeight="1">
      <c r="F126" s="30"/>
      <c r="G126" s="30"/>
      <c r="H126" s="30"/>
    </row>
    <row r="127" spans="6:8" ht="14.25" customHeight="1">
      <c r="F127" s="30"/>
      <c r="G127" s="30"/>
      <c r="H127" s="30"/>
    </row>
    <row r="128" spans="6:8" ht="14.25" customHeight="1">
      <c r="F128" s="30"/>
      <c r="G128" s="30"/>
      <c r="H128" s="30"/>
    </row>
    <row r="129" spans="6:8" ht="14.25" customHeight="1">
      <c r="F129" s="30"/>
      <c r="G129" s="30"/>
      <c r="H129" s="30"/>
    </row>
    <row r="130" spans="6:8" ht="14.25" customHeight="1">
      <c r="F130" s="30"/>
      <c r="G130" s="30"/>
      <c r="H130" s="30"/>
    </row>
    <row r="131" spans="6:8" ht="14.25" customHeight="1">
      <c r="F131" s="30"/>
      <c r="G131" s="30"/>
      <c r="H131" s="30"/>
    </row>
    <row r="132" spans="6:8" ht="14.25" customHeight="1">
      <c r="F132" s="30"/>
      <c r="G132" s="30"/>
      <c r="H132" s="30"/>
    </row>
    <row r="133" spans="6:8" ht="14.25" customHeight="1">
      <c r="F133" s="30"/>
      <c r="G133" s="30"/>
      <c r="H133" s="30"/>
    </row>
    <row r="134" spans="6:8" ht="14.25" customHeight="1">
      <c r="F134" s="30"/>
      <c r="G134" s="30"/>
      <c r="H134" s="30"/>
    </row>
    <row r="135" spans="6:8" ht="14.25" customHeight="1">
      <c r="F135" s="30"/>
      <c r="G135" s="30"/>
      <c r="H135" s="30"/>
    </row>
    <row r="136" spans="6:8" ht="14.25" customHeight="1">
      <c r="F136" s="30"/>
      <c r="G136" s="30"/>
      <c r="H136" s="30"/>
    </row>
    <row r="137" spans="6:8" ht="14.25" customHeight="1">
      <c r="F137" s="30"/>
      <c r="G137" s="30"/>
      <c r="H137" s="30"/>
    </row>
    <row r="138" spans="6:8" ht="14.25" customHeight="1">
      <c r="F138" s="30"/>
      <c r="G138" s="30"/>
      <c r="H138" s="30"/>
    </row>
    <row r="139" spans="6:8" ht="14.25" customHeight="1">
      <c r="F139" s="30"/>
      <c r="G139" s="30"/>
      <c r="H139" s="30"/>
    </row>
    <row r="140" spans="6:8" ht="14.25" customHeight="1">
      <c r="F140" s="30"/>
      <c r="G140" s="30"/>
      <c r="H140" s="30"/>
    </row>
    <row r="141" spans="6:8" ht="14.25" customHeight="1">
      <c r="F141" s="30"/>
      <c r="G141" s="30"/>
      <c r="H141" s="30"/>
    </row>
    <row r="142" spans="6:8" ht="14.25" customHeight="1">
      <c r="F142" s="30"/>
      <c r="G142" s="30"/>
      <c r="H142" s="30"/>
    </row>
    <row r="143" spans="6:8" ht="14.25" customHeight="1">
      <c r="F143" s="30"/>
      <c r="G143" s="30"/>
      <c r="H143" s="30"/>
    </row>
    <row r="144" spans="6:8" ht="14.25" customHeight="1">
      <c r="F144" s="30"/>
      <c r="G144" s="30"/>
      <c r="H144" s="30"/>
    </row>
    <row r="145" spans="6:8" ht="14.25" customHeight="1">
      <c r="F145" s="30"/>
      <c r="G145" s="30"/>
      <c r="H145" s="30"/>
    </row>
    <row r="146" spans="6:8" ht="14.25" customHeight="1">
      <c r="F146" s="30"/>
      <c r="G146" s="30"/>
      <c r="H146" s="30"/>
    </row>
    <row r="147" spans="6:8" ht="14.25" customHeight="1">
      <c r="F147" s="30"/>
      <c r="G147" s="30"/>
      <c r="H147" s="30"/>
    </row>
    <row r="148" spans="6:8" ht="14.25" customHeight="1">
      <c r="F148" s="30"/>
      <c r="G148" s="30"/>
      <c r="H148" s="30"/>
    </row>
    <row r="149" spans="6:8" ht="14.25" customHeight="1">
      <c r="F149" s="30"/>
      <c r="G149" s="30"/>
      <c r="H149" s="30"/>
    </row>
    <row r="150" spans="6:8" ht="14.25" customHeight="1">
      <c r="F150" s="30"/>
      <c r="G150" s="30"/>
      <c r="H150" s="30"/>
    </row>
    <row r="151" spans="6:8" ht="14.25" customHeight="1">
      <c r="F151" s="30"/>
      <c r="G151" s="30"/>
      <c r="H151" s="30"/>
    </row>
    <row r="152" spans="6:8" ht="14.25" customHeight="1">
      <c r="F152" s="30"/>
      <c r="G152" s="30"/>
      <c r="H152" s="30"/>
    </row>
    <row r="153" spans="6:8" ht="14.25" customHeight="1">
      <c r="F153" s="30"/>
      <c r="G153" s="30"/>
      <c r="H153" s="30"/>
    </row>
    <row r="154" spans="6:8" ht="14.25" customHeight="1">
      <c r="F154" s="30"/>
      <c r="G154" s="30"/>
      <c r="H154" s="30"/>
    </row>
    <row r="155" spans="6:8" ht="14.25" customHeight="1">
      <c r="F155" s="30"/>
      <c r="G155" s="30"/>
      <c r="H155" s="30"/>
    </row>
    <row r="156" spans="6:8" ht="14.25" customHeight="1">
      <c r="F156" s="30"/>
      <c r="G156" s="30"/>
      <c r="H156" s="30"/>
    </row>
    <row r="157" spans="6:8" ht="14.25" customHeight="1">
      <c r="F157" s="30"/>
      <c r="G157" s="30"/>
      <c r="H157" s="30"/>
    </row>
    <row r="158" spans="6:8" ht="14.25" customHeight="1">
      <c r="F158" s="30"/>
      <c r="G158" s="30"/>
      <c r="H158" s="30"/>
    </row>
    <row r="159" spans="6:8" ht="14.25" customHeight="1">
      <c r="F159" s="30"/>
      <c r="G159" s="30"/>
      <c r="H159" s="30"/>
    </row>
    <row r="160" spans="6:8" ht="14.25" customHeight="1">
      <c r="F160" s="30"/>
      <c r="G160" s="30"/>
      <c r="H160" s="30"/>
    </row>
    <row r="161" spans="6:8" ht="14.25" customHeight="1">
      <c r="F161" s="30"/>
      <c r="G161" s="30"/>
      <c r="H161" s="30"/>
    </row>
    <row r="162" spans="6:8" ht="14.25" customHeight="1">
      <c r="F162" s="30"/>
      <c r="G162" s="30"/>
      <c r="H162" s="30"/>
    </row>
    <row r="163" spans="6:8" ht="14.25" customHeight="1">
      <c r="F163" s="30"/>
      <c r="G163" s="30"/>
      <c r="H163" s="30"/>
    </row>
    <row r="164" spans="6:8" ht="14.25" customHeight="1">
      <c r="F164" s="30"/>
      <c r="G164" s="30"/>
      <c r="H164" s="30"/>
    </row>
    <row r="165" spans="6:8" ht="14.25" customHeight="1">
      <c r="F165" s="30"/>
      <c r="G165" s="30"/>
      <c r="H165" s="30"/>
    </row>
    <row r="166" spans="6:8" ht="14.25" customHeight="1">
      <c r="F166" s="30"/>
      <c r="G166" s="30"/>
      <c r="H166" s="30"/>
    </row>
    <row r="167" spans="6:8" ht="14.25" customHeight="1">
      <c r="F167" s="30"/>
      <c r="G167" s="30"/>
      <c r="H167" s="30"/>
    </row>
    <row r="168" spans="6:8" ht="14.25" customHeight="1">
      <c r="F168" s="30"/>
      <c r="G168" s="30"/>
      <c r="H168" s="30"/>
    </row>
    <row r="169" spans="6:8" ht="14.25" customHeight="1">
      <c r="F169" s="30"/>
      <c r="G169" s="30"/>
      <c r="H169" s="30"/>
    </row>
    <row r="170" spans="6:8" ht="14.25" customHeight="1">
      <c r="F170" s="30"/>
      <c r="G170" s="30"/>
      <c r="H170" s="30"/>
    </row>
    <row r="171" spans="6:8" ht="14.25" customHeight="1">
      <c r="F171" s="30"/>
      <c r="G171" s="30"/>
      <c r="H171" s="30"/>
    </row>
    <row r="172" spans="6:8" ht="14.25" customHeight="1">
      <c r="F172" s="30"/>
      <c r="G172" s="30"/>
      <c r="H172" s="30"/>
    </row>
    <row r="173" spans="6:8" ht="14.25" customHeight="1">
      <c r="F173" s="30"/>
      <c r="G173" s="30"/>
      <c r="H173" s="30"/>
    </row>
    <row r="174" spans="6:8" ht="14.25" customHeight="1">
      <c r="F174" s="30"/>
      <c r="G174" s="30"/>
      <c r="H174" s="30"/>
    </row>
    <row r="175" spans="6:8" ht="14.25" customHeight="1">
      <c r="F175" s="30"/>
      <c r="G175" s="30"/>
      <c r="H175" s="30"/>
    </row>
    <row r="176" spans="6:8" ht="14.25" customHeight="1">
      <c r="F176" s="30"/>
      <c r="G176" s="30"/>
      <c r="H176" s="30"/>
    </row>
    <row r="177" spans="6:8" ht="14.25" customHeight="1">
      <c r="F177" s="30"/>
      <c r="G177" s="30"/>
      <c r="H177" s="30"/>
    </row>
    <row r="178" spans="6:8" ht="14.25" customHeight="1">
      <c r="F178" s="30"/>
      <c r="G178" s="30"/>
      <c r="H178" s="30"/>
    </row>
    <row r="179" spans="6:8" ht="14.25" customHeight="1">
      <c r="F179" s="30"/>
      <c r="G179" s="30"/>
      <c r="H179" s="30"/>
    </row>
    <row r="180" spans="6:8" ht="14.25" customHeight="1">
      <c r="F180" s="30"/>
      <c r="G180" s="30"/>
      <c r="H180" s="30"/>
    </row>
    <row r="181" spans="6:8" ht="14.25" customHeight="1">
      <c r="F181" s="30"/>
      <c r="G181" s="30"/>
      <c r="H181" s="30"/>
    </row>
    <row r="182" spans="6:8" ht="14.25" customHeight="1">
      <c r="F182" s="30"/>
      <c r="G182" s="30"/>
      <c r="H182" s="30"/>
    </row>
    <row r="183" spans="6:8" ht="14.25" customHeight="1">
      <c r="F183" s="30"/>
      <c r="G183" s="30"/>
      <c r="H183" s="30"/>
    </row>
    <row r="184" spans="6:8" ht="14.25" customHeight="1">
      <c r="F184" s="30"/>
      <c r="G184" s="30"/>
      <c r="H184" s="30"/>
    </row>
    <row r="185" spans="6:8" ht="14.25" customHeight="1">
      <c r="F185" s="30"/>
      <c r="G185" s="30"/>
      <c r="H185" s="30"/>
    </row>
    <row r="186" spans="6:8" ht="14.25" customHeight="1">
      <c r="F186" s="30"/>
      <c r="G186" s="30"/>
      <c r="H186" s="30"/>
    </row>
    <row r="187" spans="6:8" ht="14.25" customHeight="1">
      <c r="F187" s="30"/>
      <c r="G187" s="30"/>
      <c r="H187" s="30"/>
    </row>
    <row r="188" spans="6:8" ht="14.25" customHeight="1">
      <c r="F188" s="30"/>
      <c r="G188" s="30"/>
      <c r="H188" s="30"/>
    </row>
    <row r="189" spans="6:8" ht="14.25" customHeight="1">
      <c r="F189" s="30"/>
      <c r="G189" s="30"/>
      <c r="H189" s="30"/>
    </row>
    <row r="190" spans="6:8" ht="14.25" customHeight="1">
      <c r="F190" s="30"/>
      <c r="G190" s="30"/>
      <c r="H190" s="30"/>
    </row>
    <row r="191" spans="6:8" ht="14.25" customHeight="1">
      <c r="F191" s="30"/>
      <c r="G191" s="30"/>
      <c r="H191" s="30"/>
    </row>
    <row r="192" spans="6:8" ht="14.25" customHeight="1">
      <c r="F192" s="30"/>
      <c r="G192" s="30"/>
      <c r="H192" s="30"/>
    </row>
    <row r="193" spans="6:8" ht="14.25" customHeight="1">
      <c r="F193" s="30"/>
      <c r="G193" s="30"/>
      <c r="H193" s="30"/>
    </row>
    <row r="194" spans="6:8" ht="14.25" customHeight="1">
      <c r="F194" s="30"/>
      <c r="G194" s="30"/>
      <c r="H194" s="30"/>
    </row>
    <row r="195" spans="6:8" ht="14.25" customHeight="1">
      <c r="F195" s="30"/>
      <c r="G195" s="30"/>
      <c r="H195" s="30"/>
    </row>
    <row r="196" spans="6:8" ht="14.25" customHeight="1">
      <c r="F196" s="30"/>
      <c r="G196" s="30"/>
      <c r="H196" s="30"/>
    </row>
    <row r="197" spans="6:8" ht="14.25" customHeight="1">
      <c r="F197" s="30"/>
      <c r="G197" s="30"/>
      <c r="H197" s="30"/>
    </row>
    <row r="198" spans="6:8" ht="14.25" customHeight="1">
      <c r="F198" s="30"/>
      <c r="G198" s="30"/>
      <c r="H198" s="30"/>
    </row>
    <row r="199" spans="6:8" ht="14.25" customHeight="1">
      <c r="F199" s="30"/>
      <c r="G199" s="30"/>
      <c r="H199" s="30"/>
    </row>
    <row r="200" spans="6:8" ht="14.25" customHeight="1">
      <c r="F200" s="30"/>
      <c r="G200" s="30"/>
      <c r="H200" s="30"/>
    </row>
    <row r="201" spans="6:8" ht="14.25" customHeight="1">
      <c r="F201" s="30"/>
      <c r="G201" s="30"/>
      <c r="H201" s="30"/>
    </row>
    <row r="202" spans="6:8" ht="14.25" customHeight="1">
      <c r="F202" s="30"/>
      <c r="G202" s="30"/>
      <c r="H202" s="30"/>
    </row>
    <row r="203" spans="6:8" ht="14.25" customHeight="1">
      <c r="F203" s="30"/>
      <c r="G203" s="30"/>
      <c r="H203" s="30"/>
    </row>
    <row r="204" spans="6:8" ht="14.25" customHeight="1">
      <c r="F204" s="30"/>
      <c r="G204" s="30"/>
      <c r="H204" s="30"/>
    </row>
    <row r="205" spans="6:8" ht="14.25" customHeight="1">
      <c r="F205" s="30"/>
      <c r="G205" s="30"/>
      <c r="H205" s="30"/>
    </row>
    <row r="206" spans="6:8" ht="14.25" customHeight="1">
      <c r="F206" s="30"/>
      <c r="G206" s="30"/>
      <c r="H206" s="30"/>
    </row>
    <row r="207" spans="6:8" ht="14.25" customHeight="1">
      <c r="F207" s="30"/>
      <c r="G207" s="30"/>
      <c r="H207" s="30"/>
    </row>
    <row r="208" spans="6:8" ht="14.25" customHeight="1">
      <c r="F208" s="30"/>
      <c r="G208" s="30"/>
      <c r="H208" s="30"/>
    </row>
    <row r="209" spans="6:8" ht="14.25" customHeight="1">
      <c r="F209" s="30"/>
      <c r="G209" s="30"/>
      <c r="H209" s="30"/>
    </row>
    <row r="210" spans="6:8" ht="14.25" customHeight="1">
      <c r="F210" s="30"/>
      <c r="G210" s="30"/>
      <c r="H210" s="30"/>
    </row>
    <row r="211" spans="6:8" ht="14.25" customHeight="1">
      <c r="F211" s="30"/>
      <c r="G211" s="30"/>
      <c r="H211" s="30"/>
    </row>
    <row r="212" spans="6:8" ht="14.25" customHeight="1">
      <c r="F212" s="30"/>
      <c r="G212" s="30"/>
      <c r="H212" s="30"/>
    </row>
    <row r="213" spans="6:8" ht="14.25" customHeight="1">
      <c r="F213" s="30"/>
      <c r="G213" s="30"/>
      <c r="H213" s="30"/>
    </row>
    <row r="214" spans="6:8" ht="14.25" customHeight="1">
      <c r="F214" s="30"/>
      <c r="G214" s="30"/>
      <c r="H214" s="30"/>
    </row>
    <row r="215" spans="6:8" ht="14.25" customHeight="1">
      <c r="F215" s="30"/>
      <c r="G215" s="30"/>
      <c r="H215" s="30"/>
    </row>
    <row r="216" spans="6:8" ht="14.25" customHeight="1">
      <c r="F216" s="30"/>
      <c r="G216" s="30"/>
      <c r="H216" s="30"/>
    </row>
    <row r="217" spans="6:8" ht="14.25" customHeight="1">
      <c r="F217" s="30"/>
      <c r="G217" s="30"/>
      <c r="H217" s="30"/>
    </row>
    <row r="218" spans="6:8" ht="14.25" customHeight="1">
      <c r="F218" s="30"/>
      <c r="G218" s="30"/>
      <c r="H218" s="30"/>
    </row>
    <row r="219" spans="6:8" ht="14.25" customHeight="1">
      <c r="F219" s="30"/>
      <c r="G219" s="30"/>
      <c r="H219" s="30"/>
    </row>
    <row r="220" spans="6:8" ht="14.25" customHeight="1">
      <c r="F220" s="30"/>
      <c r="G220" s="30"/>
      <c r="H220" s="30"/>
    </row>
    <row r="221" spans="6:8" ht="14.25" customHeight="1">
      <c r="F221" s="30"/>
      <c r="G221" s="30"/>
      <c r="H221" s="30"/>
    </row>
    <row r="222" spans="6:8" ht="14.25" customHeight="1">
      <c r="F222" s="30"/>
      <c r="G222" s="30"/>
      <c r="H222" s="30"/>
    </row>
    <row r="223" spans="6:8" ht="14.25" customHeight="1">
      <c r="F223" s="30"/>
      <c r="G223" s="30"/>
      <c r="H223" s="30"/>
    </row>
    <row r="224" spans="6:8" ht="14.25" customHeight="1">
      <c r="F224" s="30"/>
      <c r="G224" s="30"/>
      <c r="H224" s="30"/>
    </row>
    <row r="225" spans="6:8" ht="14.25" customHeight="1">
      <c r="F225" s="30"/>
      <c r="G225" s="30"/>
      <c r="H225" s="30"/>
    </row>
    <row r="226" spans="6:8" ht="14.25" customHeight="1">
      <c r="F226" s="30"/>
      <c r="G226" s="30"/>
      <c r="H226" s="30"/>
    </row>
    <row r="227" spans="6:8" ht="14.25" customHeight="1">
      <c r="F227" s="30"/>
      <c r="G227" s="30"/>
      <c r="H227" s="30"/>
    </row>
    <row r="228" spans="6:8" ht="14.25" customHeight="1">
      <c r="F228" s="30"/>
      <c r="G228" s="30"/>
      <c r="H228" s="30"/>
    </row>
    <row r="229" spans="6:8" ht="14.25" customHeight="1">
      <c r="F229" s="30"/>
      <c r="G229" s="30"/>
      <c r="H229" s="30"/>
    </row>
    <row r="230" spans="6:8" ht="14.25" customHeight="1">
      <c r="F230" s="30"/>
      <c r="G230" s="30"/>
      <c r="H230" s="30"/>
    </row>
    <row r="231" spans="6:8" ht="14.25" customHeight="1">
      <c r="F231" s="30"/>
      <c r="G231" s="30"/>
      <c r="H231" s="30"/>
    </row>
    <row r="232" spans="6:8" ht="14.25" customHeight="1">
      <c r="F232" s="30"/>
      <c r="G232" s="30"/>
      <c r="H232" s="30"/>
    </row>
    <row r="233" spans="6:8" ht="14.25" customHeight="1">
      <c r="F233" s="30"/>
      <c r="G233" s="30"/>
      <c r="H233" s="30"/>
    </row>
    <row r="234" spans="6:8" ht="14.25" customHeight="1">
      <c r="F234" s="30"/>
      <c r="G234" s="30"/>
      <c r="H234" s="30"/>
    </row>
    <row r="235" spans="6:8" ht="14.25" customHeight="1">
      <c r="F235" s="30"/>
      <c r="G235" s="30"/>
      <c r="H235" s="30"/>
    </row>
    <row r="236" spans="6:8" ht="14.25" customHeight="1">
      <c r="F236" s="30"/>
      <c r="G236" s="30"/>
      <c r="H236" s="30"/>
    </row>
    <row r="237" spans="6:8" ht="14.25" customHeight="1">
      <c r="F237" s="30"/>
      <c r="G237" s="30"/>
      <c r="H237" s="30"/>
    </row>
    <row r="238" spans="6:8" ht="14.25" customHeight="1">
      <c r="F238" s="30"/>
      <c r="G238" s="30"/>
      <c r="H238" s="30"/>
    </row>
    <row r="239" spans="6:8" ht="14.25" customHeight="1">
      <c r="F239" s="30"/>
      <c r="G239" s="30"/>
      <c r="H239" s="30"/>
    </row>
    <row r="240" spans="6:8" ht="14.25" customHeight="1">
      <c r="F240" s="30"/>
      <c r="G240" s="30"/>
      <c r="H240" s="30"/>
    </row>
    <row r="241" spans="6:8" ht="14.25" customHeight="1">
      <c r="F241" s="30"/>
      <c r="G241" s="30"/>
      <c r="H241" s="30"/>
    </row>
    <row r="242" spans="6:8" ht="14.25" customHeight="1">
      <c r="F242" s="30"/>
      <c r="G242" s="30"/>
      <c r="H242" s="30"/>
    </row>
    <row r="243" spans="6:8" ht="14.25" customHeight="1">
      <c r="F243" s="30"/>
      <c r="G243" s="30"/>
      <c r="H243" s="30"/>
    </row>
    <row r="244" spans="6:8" ht="14.25" customHeight="1">
      <c r="F244" s="30"/>
      <c r="G244" s="30"/>
      <c r="H244" s="30"/>
    </row>
    <row r="245" spans="6:8" ht="14.25" customHeight="1">
      <c r="F245" s="30"/>
      <c r="G245" s="30"/>
      <c r="H245" s="30"/>
    </row>
    <row r="246" spans="6:8" ht="14.25" customHeight="1">
      <c r="F246" s="30"/>
      <c r="G246" s="30"/>
      <c r="H246" s="30"/>
    </row>
    <row r="247" spans="6:8" ht="14.25" customHeight="1">
      <c r="F247" s="30"/>
      <c r="G247" s="30"/>
      <c r="H247" s="30"/>
    </row>
    <row r="248" spans="6:8" ht="14.25" customHeight="1">
      <c r="F248" s="30"/>
      <c r="G248" s="30"/>
      <c r="H248" s="30"/>
    </row>
    <row r="249" spans="6:8" ht="14.25" customHeight="1">
      <c r="F249" s="30"/>
      <c r="G249" s="30"/>
      <c r="H249" s="30"/>
    </row>
    <row r="250" spans="6:8" ht="14.25" customHeight="1">
      <c r="F250" s="30"/>
      <c r="G250" s="30"/>
      <c r="H250" s="30"/>
    </row>
    <row r="251" spans="6:8" ht="14.25" customHeight="1">
      <c r="F251" s="30"/>
      <c r="G251" s="30"/>
      <c r="H251" s="30"/>
    </row>
    <row r="252" spans="6:8" ht="14.25" customHeight="1">
      <c r="F252" s="30"/>
      <c r="G252" s="30"/>
      <c r="H252" s="30"/>
    </row>
    <row r="253" spans="6:8" ht="14.25" customHeight="1">
      <c r="F253" s="30"/>
      <c r="G253" s="30"/>
      <c r="H253" s="30"/>
    </row>
    <row r="254" spans="6:8" ht="14.25" customHeight="1">
      <c r="F254" s="30"/>
      <c r="G254" s="30"/>
      <c r="H254" s="30"/>
    </row>
    <row r="255" spans="6:8" ht="14.25" customHeight="1">
      <c r="F255" s="30"/>
      <c r="G255" s="30"/>
      <c r="H255" s="30"/>
    </row>
    <row r="256" spans="6:8" ht="14.25" customHeight="1">
      <c r="F256" s="30"/>
      <c r="G256" s="30"/>
      <c r="H256" s="30"/>
    </row>
    <row r="257" spans="6:8" ht="14.25" customHeight="1">
      <c r="F257" s="30"/>
      <c r="G257" s="30"/>
      <c r="H257" s="30"/>
    </row>
    <row r="258" spans="6:8" ht="14.25" customHeight="1">
      <c r="F258" s="30"/>
      <c r="G258" s="30"/>
      <c r="H258" s="30"/>
    </row>
    <row r="259" spans="6:8" ht="14.25" customHeight="1">
      <c r="F259" s="30"/>
      <c r="G259" s="30"/>
      <c r="H259" s="30"/>
    </row>
    <row r="260" spans="6:8" ht="14.25" customHeight="1">
      <c r="F260" s="30"/>
      <c r="G260" s="30"/>
      <c r="H260" s="30"/>
    </row>
    <row r="261" spans="6:8" ht="14.25" customHeight="1">
      <c r="F261" s="30"/>
      <c r="G261" s="30"/>
      <c r="H261" s="30"/>
    </row>
    <row r="262" spans="6:8" ht="14.25" customHeight="1">
      <c r="F262" s="30"/>
      <c r="G262" s="30"/>
      <c r="H262" s="30"/>
    </row>
    <row r="263" spans="6:8" ht="14.25" customHeight="1">
      <c r="F263" s="30"/>
      <c r="G263" s="30"/>
      <c r="H263" s="30"/>
    </row>
    <row r="264" spans="6:8" ht="14.25" customHeight="1">
      <c r="F264" s="30"/>
      <c r="G264" s="30"/>
      <c r="H264" s="30"/>
    </row>
    <row r="265" spans="6:8" ht="14.25" customHeight="1">
      <c r="F265" s="30"/>
      <c r="G265" s="30"/>
      <c r="H265" s="30"/>
    </row>
    <row r="266" spans="6:8" ht="14.25" customHeight="1">
      <c r="F266" s="30"/>
      <c r="G266" s="30"/>
      <c r="H266" s="30"/>
    </row>
    <row r="267" spans="6:8" ht="14.25" customHeight="1">
      <c r="F267" s="30"/>
      <c r="G267" s="30"/>
      <c r="H267" s="30"/>
    </row>
    <row r="268" spans="6:8" ht="14.25" customHeight="1">
      <c r="F268" s="30"/>
      <c r="G268" s="30"/>
      <c r="H268" s="30"/>
    </row>
    <row r="269" spans="6:8" ht="14.25" customHeight="1">
      <c r="F269" s="30"/>
      <c r="G269" s="30"/>
      <c r="H269" s="30"/>
    </row>
    <row r="270" spans="6:8" ht="14.25" customHeight="1">
      <c r="F270" s="30"/>
      <c r="G270" s="30"/>
      <c r="H270" s="30"/>
    </row>
    <row r="271" spans="6:8" ht="14.25" customHeight="1">
      <c r="F271" s="30"/>
      <c r="G271" s="30"/>
      <c r="H271" s="30"/>
    </row>
    <row r="272" spans="6:8" ht="14.25" customHeight="1">
      <c r="F272" s="30"/>
      <c r="G272" s="30"/>
      <c r="H272" s="30"/>
    </row>
    <row r="273" spans="6:8" ht="14.25" customHeight="1">
      <c r="F273" s="30"/>
      <c r="G273" s="30"/>
      <c r="H273" s="30"/>
    </row>
    <row r="274" spans="6:8" ht="14.25" customHeight="1">
      <c r="F274" s="30"/>
      <c r="G274" s="30"/>
      <c r="H274" s="30"/>
    </row>
    <row r="275" spans="6:8" ht="14.25" customHeight="1">
      <c r="F275" s="30"/>
      <c r="G275" s="30"/>
      <c r="H275" s="30"/>
    </row>
    <row r="276" spans="6:8" ht="14.25" customHeight="1">
      <c r="F276" s="30"/>
      <c r="G276" s="30"/>
      <c r="H276" s="30"/>
    </row>
    <row r="277" spans="6:8" ht="14.25" customHeight="1">
      <c r="F277" s="30"/>
      <c r="G277" s="30"/>
      <c r="H277" s="30"/>
    </row>
    <row r="278" spans="6:8" ht="14.25" customHeight="1">
      <c r="F278" s="30"/>
      <c r="G278" s="30"/>
      <c r="H278" s="30"/>
    </row>
    <row r="279" spans="6:8" ht="14.25" customHeight="1">
      <c r="F279" s="30"/>
      <c r="G279" s="30"/>
      <c r="H279" s="30"/>
    </row>
    <row r="280" spans="6:8" ht="14.25" customHeight="1">
      <c r="F280" s="30"/>
      <c r="G280" s="30"/>
      <c r="H280" s="30"/>
    </row>
    <row r="281" spans="6:8" ht="14.25" customHeight="1">
      <c r="F281" s="30"/>
      <c r="G281" s="30"/>
      <c r="H281" s="30"/>
    </row>
    <row r="282" spans="6:8" ht="14.25" customHeight="1">
      <c r="F282" s="30"/>
      <c r="G282" s="30"/>
      <c r="H282" s="30"/>
    </row>
    <row r="283" spans="6:8" ht="14.25" customHeight="1">
      <c r="F283" s="30"/>
      <c r="G283" s="30"/>
      <c r="H283" s="30"/>
    </row>
    <row r="284" spans="6:8" ht="14.25" customHeight="1">
      <c r="F284" s="30"/>
      <c r="G284" s="30"/>
      <c r="H284" s="30"/>
    </row>
    <row r="285" spans="6:8" ht="14.25" customHeight="1">
      <c r="F285" s="30"/>
      <c r="G285" s="30"/>
      <c r="H285" s="30"/>
    </row>
    <row r="286" spans="6:8" ht="14.25" customHeight="1">
      <c r="F286" s="30"/>
      <c r="G286" s="30"/>
      <c r="H286" s="30"/>
    </row>
    <row r="287" spans="6:8" ht="14.25" customHeight="1">
      <c r="F287" s="30"/>
      <c r="G287" s="30"/>
      <c r="H287" s="30"/>
    </row>
    <row r="288" spans="6:8" ht="14.25" customHeight="1">
      <c r="F288" s="30"/>
      <c r="G288" s="30"/>
      <c r="H288" s="30"/>
    </row>
    <row r="289" spans="6:8" ht="14.25" customHeight="1">
      <c r="F289" s="30"/>
      <c r="G289" s="30"/>
      <c r="H289" s="30"/>
    </row>
    <row r="290" spans="6:8" ht="14.25" customHeight="1">
      <c r="F290" s="30"/>
      <c r="G290" s="30"/>
      <c r="H290" s="30"/>
    </row>
    <row r="291" spans="6:8" ht="14.25" customHeight="1">
      <c r="F291" s="30"/>
      <c r="G291" s="30"/>
      <c r="H291" s="30"/>
    </row>
    <row r="292" spans="6:8" ht="14.25" customHeight="1">
      <c r="F292" s="30"/>
      <c r="G292" s="30"/>
      <c r="H292" s="30"/>
    </row>
    <row r="293" spans="6:8" ht="14.25" customHeight="1">
      <c r="F293" s="30"/>
      <c r="G293" s="30"/>
      <c r="H293" s="30"/>
    </row>
    <row r="294" spans="6:8" ht="14.25" customHeight="1">
      <c r="F294" s="30"/>
      <c r="G294" s="30"/>
      <c r="H294" s="30"/>
    </row>
    <row r="295" spans="6:8" ht="14.25" customHeight="1">
      <c r="F295" s="30"/>
      <c r="G295" s="30"/>
      <c r="H295" s="30"/>
    </row>
    <row r="296" spans="6:8" ht="14.25" customHeight="1">
      <c r="F296" s="30"/>
      <c r="G296" s="30"/>
      <c r="H296" s="30"/>
    </row>
    <row r="297" spans="6:8" ht="14.25" customHeight="1">
      <c r="F297" s="30"/>
      <c r="G297" s="30"/>
      <c r="H297" s="30"/>
    </row>
    <row r="298" spans="6:8" ht="14.25" customHeight="1">
      <c r="F298" s="30"/>
      <c r="G298" s="30"/>
      <c r="H298" s="30"/>
    </row>
    <row r="299" spans="6:8" ht="14.25" customHeight="1">
      <c r="F299" s="30"/>
      <c r="G299" s="30"/>
      <c r="H299" s="30"/>
    </row>
    <row r="300" spans="6:8" ht="14.25" customHeight="1">
      <c r="F300" s="30"/>
      <c r="G300" s="30"/>
      <c r="H300" s="30"/>
    </row>
    <row r="301" spans="6:8" ht="14.25" customHeight="1">
      <c r="F301" s="30"/>
      <c r="G301" s="30"/>
      <c r="H301" s="30"/>
    </row>
    <row r="302" spans="6:8" ht="14.25" customHeight="1">
      <c r="F302" s="30"/>
      <c r="G302" s="30"/>
      <c r="H302" s="30"/>
    </row>
    <row r="303" spans="6:8" ht="14.25" customHeight="1">
      <c r="F303" s="30"/>
      <c r="G303" s="30"/>
      <c r="H303" s="30"/>
    </row>
    <row r="304" spans="6:8" ht="14.25" customHeight="1">
      <c r="F304" s="30"/>
      <c r="G304" s="30"/>
      <c r="H304" s="30"/>
    </row>
    <row r="305" spans="6:8" ht="14.25" customHeight="1">
      <c r="F305" s="30"/>
      <c r="G305" s="30"/>
      <c r="H305" s="30"/>
    </row>
    <row r="306" spans="6:8" ht="14.25" customHeight="1">
      <c r="F306" s="30"/>
      <c r="G306" s="30"/>
      <c r="H306" s="30"/>
    </row>
    <row r="307" spans="6:8" ht="14.25" customHeight="1">
      <c r="F307" s="30"/>
      <c r="G307" s="30"/>
      <c r="H307" s="30"/>
    </row>
    <row r="308" spans="6:8" ht="14.25" customHeight="1">
      <c r="F308" s="30"/>
      <c r="G308" s="30"/>
      <c r="H308" s="30"/>
    </row>
    <row r="309" spans="6:8" ht="14.25" customHeight="1">
      <c r="F309" s="30"/>
      <c r="G309" s="30"/>
      <c r="H309" s="30"/>
    </row>
    <row r="310" spans="6:8" ht="14.25" customHeight="1">
      <c r="F310" s="30"/>
      <c r="G310" s="30"/>
      <c r="H310" s="30"/>
    </row>
    <row r="311" spans="6:8" ht="14.25" customHeight="1">
      <c r="F311" s="30"/>
      <c r="G311" s="30"/>
      <c r="H311" s="30"/>
    </row>
    <row r="312" spans="6:8" ht="14.25" customHeight="1">
      <c r="F312" s="30"/>
      <c r="G312" s="30"/>
      <c r="H312" s="30"/>
    </row>
    <row r="313" spans="6:8" ht="14.25" customHeight="1">
      <c r="F313" s="30"/>
      <c r="G313" s="30"/>
      <c r="H313" s="30"/>
    </row>
    <row r="314" spans="6:8" ht="14.25" customHeight="1">
      <c r="F314" s="30"/>
      <c r="G314" s="30"/>
      <c r="H314" s="30"/>
    </row>
    <row r="315" spans="6:8" ht="14.25" customHeight="1">
      <c r="F315" s="30"/>
      <c r="G315" s="30"/>
      <c r="H315" s="30"/>
    </row>
    <row r="316" spans="6:8" ht="14.25" customHeight="1">
      <c r="F316" s="30"/>
      <c r="G316" s="30"/>
      <c r="H316" s="30"/>
    </row>
    <row r="317" spans="6:8" ht="14.25" customHeight="1">
      <c r="F317" s="30"/>
      <c r="G317" s="30"/>
      <c r="H317" s="30"/>
    </row>
    <row r="318" spans="6:8" ht="14.25" customHeight="1">
      <c r="F318" s="30"/>
      <c r="G318" s="30"/>
      <c r="H318" s="30"/>
    </row>
    <row r="319" spans="6:8" ht="14.25" customHeight="1">
      <c r="F319" s="30"/>
      <c r="G319" s="30"/>
      <c r="H319" s="30"/>
    </row>
    <row r="320" spans="6:8" ht="14.25" customHeight="1">
      <c r="F320" s="30"/>
      <c r="G320" s="30"/>
      <c r="H320" s="30"/>
    </row>
    <row r="321" spans="6:8" ht="14.25" customHeight="1">
      <c r="F321" s="30"/>
      <c r="G321" s="30"/>
      <c r="H321" s="30"/>
    </row>
    <row r="322" spans="6:8" ht="14.25" customHeight="1">
      <c r="F322" s="30"/>
      <c r="G322" s="30"/>
      <c r="H322" s="30"/>
    </row>
    <row r="323" spans="6:8" ht="14.25" customHeight="1">
      <c r="F323" s="30"/>
      <c r="G323" s="30"/>
      <c r="H323" s="30"/>
    </row>
    <row r="324" spans="6:8" ht="14.25" customHeight="1">
      <c r="F324" s="30"/>
      <c r="G324" s="30"/>
      <c r="H324" s="30"/>
    </row>
    <row r="325" spans="6:8" ht="14.25" customHeight="1">
      <c r="F325" s="30"/>
      <c r="G325" s="30"/>
      <c r="H325" s="30"/>
    </row>
    <row r="326" spans="6:8" ht="14.25" customHeight="1">
      <c r="F326" s="30"/>
      <c r="G326" s="30"/>
      <c r="H326" s="30"/>
    </row>
    <row r="327" spans="6:8" ht="14.25" customHeight="1">
      <c r="F327" s="30"/>
      <c r="G327" s="30"/>
      <c r="H327" s="30"/>
    </row>
    <row r="328" spans="6:8" ht="14.25" customHeight="1">
      <c r="F328" s="30"/>
      <c r="G328" s="30"/>
      <c r="H328" s="30"/>
    </row>
    <row r="329" spans="6:8" ht="14.25" customHeight="1">
      <c r="F329" s="30"/>
      <c r="G329" s="30"/>
      <c r="H329" s="30"/>
    </row>
    <row r="330" spans="6:8" ht="14.25" customHeight="1">
      <c r="F330" s="30"/>
      <c r="G330" s="30"/>
      <c r="H330" s="30"/>
    </row>
    <row r="331" spans="6:8" ht="14.25" customHeight="1">
      <c r="F331" s="30"/>
      <c r="G331" s="30"/>
      <c r="H331" s="30"/>
    </row>
    <row r="332" spans="6:8" ht="14.25" customHeight="1">
      <c r="F332" s="30"/>
      <c r="G332" s="30"/>
      <c r="H332" s="30"/>
    </row>
    <row r="333" spans="6:8" ht="14.25" customHeight="1">
      <c r="F333" s="30"/>
      <c r="G333" s="30"/>
      <c r="H333" s="30"/>
    </row>
    <row r="334" spans="6:8" ht="14.25" customHeight="1">
      <c r="F334" s="30"/>
      <c r="G334" s="30"/>
      <c r="H334" s="30"/>
    </row>
    <row r="335" spans="6:8" ht="14.25" customHeight="1">
      <c r="F335" s="30"/>
      <c r="G335" s="30"/>
      <c r="H335" s="30"/>
    </row>
    <row r="336" spans="6:8" ht="14.25" customHeight="1">
      <c r="F336" s="30"/>
      <c r="G336" s="30"/>
      <c r="H336" s="30"/>
    </row>
    <row r="337" spans="6:8" ht="14.25" customHeight="1">
      <c r="F337" s="30"/>
      <c r="G337" s="30"/>
      <c r="H337" s="30"/>
    </row>
    <row r="338" spans="6:8" ht="14.25" customHeight="1">
      <c r="F338" s="30"/>
      <c r="G338" s="30"/>
      <c r="H338" s="30"/>
    </row>
    <row r="339" spans="6:8" ht="14.25" customHeight="1">
      <c r="F339" s="30"/>
      <c r="G339" s="30"/>
      <c r="H339" s="30"/>
    </row>
    <row r="340" spans="6:8" ht="14.25" customHeight="1">
      <c r="F340" s="30"/>
      <c r="G340" s="30"/>
      <c r="H340" s="30"/>
    </row>
    <row r="341" spans="6:8" ht="14.25" customHeight="1">
      <c r="F341" s="30"/>
      <c r="G341" s="30"/>
      <c r="H341" s="30"/>
    </row>
    <row r="342" spans="6:8" ht="14.25" customHeight="1">
      <c r="F342" s="30"/>
      <c r="G342" s="30"/>
      <c r="H342" s="30"/>
    </row>
    <row r="343" spans="6:8" ht="14.25" customHeight="1">
      <c r="F343" s="30"/>
      <c r="G343" s="30"/>
      <c r="H343" s="30"/>
    </row>
    <row r="344" spans="6:8" ht="14.25" customHeight="1">
      <c r="F344" s="30"/>
      <c r="G344" s="30"/>
      <c r="H344" s="30"/>
    </row>
    <row r="345" spans="6:8" ht="14.25" customHeight="1">
      <c r="F345" s="30"/>
      <c r="G345" s="30"/>
      <c r="H345" s="30"/>
    </row>
    <row r="346" spans="6:8" ht="14.25" customHeight="1">
      <c r="F346" s="30"/>
      <c r="G346" s="30"/>
      <c r="H346" s="30"/>
    </row>
    <row r="347" spans="6:8" ht="14.25" customHeight="1">
      <c r="F347" s="30"/>
      <c r="G347" s="30"/>
      <c r="H347" s="30"/>
    </row>
    <row r="348" spans="6:8" ht="14.25" customHeight="1">
      <c r="F348" s="30"/>
      <c r="G348" s="30"/>
      <c r="H348" s="30"/>
    </row>
    <row r="349" spans="6:8" ht="14.25" customHeight="1">
      <c r="F349" s="30"/>
      <c r="G349" s="30"/>
      <c r="H349" s="30"/>
    </row>
    <row r="350" spans="6:8" ht="14.25" customHeight="1">
      <c r="F350" s="30"/>
      <c r="G350" s="30"/>
      <c r="H350" s="30"/>
    </row>
    <row r="351" spans="6:8" ht="14.25" customHeight="1">
      <c r="F351" s="30"/>
      <c r="G351" s="30"/>
      <c r="H351" s="30"/>
    </row>
    <row r="352" spans="6:8" ht="14.25" customHeight="1">
      <c r="F352" s="30"/>
      <c r="G352" s="30"/>
      <c r="H352" s="30"/>
    </row>
    <row r="353" spans="6:8" ht="14.25" customHeight="1">
      <c r="F353" s="30"/>
      <c r="G353" s="30"/>
      <c r="H353" s="30"/>
    </row>
    <row r="354" spans="6:8" ht="14.25" customHeight="1">
      <c r="F354" s="30"/>
      <c r="G354" s="30"/>
      <c r="H354" s="30"/>
    </row>
    <row r="355" spans="6:8" ht="14.25" customHeight="1">
      <c r="F355" s="30"/>
      <c r="G355" s="30"/>
      <c r="H355" s="30"/>
    </row>
    <row r="356" spans="6:8" ht="14.25" customHeight="1">
      <c r="F356" s="30"/>
      <c r="G356" s="30"/>
      <c r="H356" s="30"/>
    </row>
    <row r="357" spans="6:8" ht="14.25" customHeight="1">
      <c r="F357" s="30"/>
      <c r="G357" s="30"/>
      <c r="H357" s="30"/>
    </row>
    <row r="358" spans="6:8" ht="14.25" customHeight="1">
      <c r="F358" s="30"/>
      <c r="G358" s="30"/>
      <c r="H358" s="30"/>
    </row>
    <row r="359" spans="6:8" ht="14.25" customHeight="1">
      <c r="F359" s="30"/>
      <c r="G359" s="30"/>
      <c r="H359" s="30"/>
    </row>
    <row r="360" spans="6:8" ht="14.25" customHeight="1">
      <c r="F360" s="30"/>
      <c r="G360" s="30"/>
      <c r="H360" s="30"/>
    </row>
    <row r="361" spans="6:8" ht="14.25" customHeight="1">
      <c r="F361" s="30"/>
      <c r="G361" s="30"/>
      <c r="H361" s="30"/>
    </row>
    <row r="362" spans="6:8" ht="14.25" customHeight="1">
      <c r="F362" s="30"/>
      <c r="G362" s="30"/>
      <c r="H362" s="30"/>
    </row>
    <row r="363" spans="6:8" ht="14.25" customHeight="1">
      <c r="F363" s="30"/>
      <c r="G363" s="30"/>
      <c r="H363" s="30"/>
    </row>
    <row r="364" spans="6:8" ht="14.25" customHeight="1">
      <c r="F364" s="30"/>
      <c r="G364" s="30"/>
      <c r="H364" s="30"/>
    </row>
    <row r="365" spans="6:8" ht="14.25" customHeight="1">
      <c r="F365" s="30"/>
      <c r="G365" s="30"/>
      <c r="H365" s="30"/>
    </row>
    <row r="366" spans="6:8" ht="14.25" customHeight="1">
      <c r="F366" s="30"/>
      <c r="G366" s="30"/>
      <c r="H366" s="30"/>
    </row>
    <row r="367" spans="6:8" ht="14.25" customHeight="1">
      <c r="F367" s="30"/>
      <c r="G367" s="30"/>
      <c r="H367" s="30"/>
    </row>
    <row r="368" spans="6:8" ht="14.25" customHeight="1">
      <c r="F368" s="30"/>
      <c r="G368" s="30"/>
      <c r="H368" s="30"/>
    </row>
    <row r="369" spans="6:8" ht="14.25" customHeight="1">
      <c r="F369" s="30"/>
      <c r="G369" s="30"/>
      <c r="H369" s="30"/>
    </row>
    <row r="370" spans="6:8" ht="14.25" customHeight="1">
      <c r="F370" s="30"/>
      <c r="G370" s="30"/>
      <c r="H370" s="30"/>
    </row>
    <row r="371" spans="6:8" ht="14.25" customHeight="1">
      <c r="F371" s="30"/>
      <c r="G371" s="30"/>
      <c r="H371" s="30"/>
    </row>
    <row r="372" spans="6:8" ht="14.25" customHeight="1">
      <c r="F372" s="30"/>
      <c r="G372" s="30"/>
      <c r="H372" s="30"/>
    </row>
    <row r="373" spans="6:8" ht="14.25" customHeight="1">
      <c r="F373" s="30"/>
      <c r="G373" s="30"/>
      <c r="H373" s="30"/>
    </row>
    <row r="374" spans="6:8" ht="14.25" customHeight="1">
      <c r="F374" s="30"/>
      <c r="G374" s="30"/>
      <c r="H374" s="30"/>
    </row>
    <row r="375" spans="6:8" ht="14.25" customHeight="1">
      <c r="F375" s="30"/>
      <c r="G375" s="30"/>
      <c r="H375" s="30"/>
    </row>
    <row r="376" spans="6:8" ht="14.25" customHeight="1">
      <c r="F376" s="30"/>
      <c r="G376" s="30"/>
      <c r="H376" s="30"/>
    </row>
    <row r="377" spans="6:8" ht="14.25" customHeight="1">
      <c r="F377" s="30"/>
      <c r="G377" s="30"/>
      <c r="H377" s="30"/>
    </row>
    <row r="378" spans="6:8" ht="14.25" customHeight="1">
      <c r="F378" s="30"/>
      <c r="G378" s="30"/>
      <c r="H378" s="30"/>
    </row>
    <row r="379" spans="6:8" ht="14.25" customHeight="1">
      <c r="F379" s="30"/>
      <c r="G379" s="30"/>
      <c r="H379" s="30"/>
    </row>
    <row r="380" spans="6:8" ht="14.25" customHeight="1">
      <c r="F380" s="30"/>
      <c r="G380" s="30"/>
      <c r="H380" s="30"/>
    </row>
    <row r="381" spans="6:8" ht="14.25" customHeight="1">
      <c r="F381" s="30"/>
      <c r="G381" s="30"/>
      <c r="H381" s="30"/>
    </row>
    <row r="382" spans="6:8" ht="14.25" customHeight="1">
      <c r="F382" s="30"/>
      <c r="G382" s="30"/>
      <c r="H382" s="30"/>
    </row>
    <row r="383" spans="6:8" ht="14.25" customHeight="1">
      <c r="F383" s="30"/>
      <c r="G383" s="30"/>
      <c r="H383" s="30"/>
    </row>
    <row r="384" spans="6:8" ht="14.25" customHeight="1">
      <c r="F384" s="30"/>
      <c r="G384" s="30"/>
      <c r="H384" s="30"/>
    </row>
    <row r="385" spans="6:8" ht="14.25" customHeight="1">
      <c r="F385" s="30"/>
      <c r="G385" s="30"/>
      <c r="H385" s="30"/>
    </row>
    <row r="386" spans="6:8" ht="14.25" customHeight="1">
      <c r="F386" s="30"/>
      <c r="G386" s="30"/>
      <c r="H386" s="30"/>
    </row>
    <row r="387" spans="6:8" ht="14.25" customHeight="1">
      <c r="F387" s="30"/>
      <c r="G387" s="30"/>
      <c r="H387" s="30"/>
    </row>
    <row r="388" spans="6:8" ht="14.25" customHeight="1">
      <c r="F388" s="30"/>
      <c r="G388" s="30"/>
      <c r="H388" s="30"/>
    </row>
    <row r="389" spans="6:8" ht="14.25" customHeight="1">
      <c r="F389" s="30"/>
      <c r="G389" s="30"/>
      <c r="H389" s="30"/>
    </row>
    <row r="390" spans="6:8" ht="14.25" customHeight="1">
      <c r="F390" s="30"/>
      <c r="G390" s="30"/>
      <c r="H390" s="30"/>
    </row>
    <row r="391" spans="6:8" ht="14.25" customHeight="1">
      <c r="F391" s="30"/>
      <c r="G391" s="30"/>
      <c r="H391" s="30"/>
    </row>
    <row r="392" spans="6:8" ht="14.25" customHeight="1">
      <c r="F392" s="30"/>
      <c r="G392" s="30"/>
      <c r="H392" s="30"/>
    </row>
    <row r="393" spans="6:8" ht="14.25" customHeight="1">
      <c r="F393" s="30"/>
      <c r="G393" s="30"/>
      <c r="H393" s="30"/>
    </row>
    <row r="394" spans="6:8" ht="14.25" customHeight="1">
      <c r="F394" s="30"/>
      <c r="G394" s="30"/>
      <c r="H394" s="30"/>
    </row>
    <row r="395" spans="6:8" ht="14.25" customHeight="1">
      <c r="F395" s="30"/>
      <c r="G395" s="30"/>
      <c r="H395" s="30"/>
    </row>
    <row r="396" spans="6:8" ht="14.25" customHeight="1">
      <c r="F396" s="30"/>
      <c r="G396" s="30"/>
      <c r="H396" s="30"/>
    </row>
    <row r="397" spans="6:8" ht="14.25" customHeight="1">
      <c r="F397" s="30"/>
      <c r="G397" s="30"/>
      <c r="H397" s="30"/>
    </row>
    <row r="398" spans="6:8" ht="14.25" customHeight="1">
      <c r="F398" s="30"/>
      <c r="G398" s="30"/>
      <c r="H398" s="30"/>
    </row>
    <row r="399" spans="6:8" ht="14.25" customHeight="1">
      <c r="F399" s="30"/>
      <c r="G399" s="30"/>
      <c r="H399" s="30"/>
    </row>
    <row r="400" spans="6:8" ht="14.25" customHeight="1">
      <c r="F400" s="30"/>
      <c r="G400" s="30"/>
      <c r="H400" s="30"/>
    </row>
    <row r="401" spans="6:8" ht="14.25" customHeight="1">
      <c r="F401" s="30"/>
      <c r="G401" s="30"/>
      <c r="H401" s="30"/>
    </row>
    <row r="402" spans="6:8" ht="14.25" customHeight="1">
      <c r="F402" s="30"/>
      <c r="G402" s="30"/>
      <c r="H402" s="30"/>
    </row>
    <row r="403" spans="6:8" ht="14.25" customHeight="1">
      <c r="F403" s="30"/>
      <c r="G403" s="30"/>
      <c r="H403" s="30"/>
    </row>
    <row r="404" spans="6:8" ht="14.25" customHeight="1">
      <c r="F404" s="30"/>
      <c r="G404" s="30"/>
      <c r="H404" s="30"/>
    </row>
    <row r="405" spans="6:8" ht="14.25" customHeight="1">
      <c r="F405" s="30"/>
      <c r="G405" s="30"/>
      <c r="H405" s="30"/>
    </row>
    <row r="406" spans="6:8" ht="14.25" customHeight="1">
      <c r="F406" s="30"/>
      <c r="G406" s="30"/>
      <c r="H406" s="30"/>
    </row>
    <row r="407" spans="6:8" ht="14.25" customHeight="1">
      <c r="F407" s="30"/>
      <c r="G407" s="30"/>
      <c r="H407" s="30"/>
    </row>
    <row r="408" spans="6:8" ht="14.25" customHeight="1">
      <c r="F408" s="30"/>
      <c r="G408" s="30"/>
      <c r="H408" s="30"/>
    </row>
    <row r="409" spans="6:8" ht="14.25" customHeight="1">
      <c r="F409" s="30"/>
      <c r="G409" s="30"/>
      <c r="H409" s="30"/>
    </row>
    <row r="410" spans="6:8" ht="14.25" customHeight="1">
      <c r="F410" s="30"/>
      <c r="G410" s="30"/>
      <c r="H410" s="30"/>
    </row>
    <row r="411" spans="6:8" ht="14.25" customHeight="1">
      <c r="F411" s="30"/>
      <c r="G411" s="30"/>
      <c r="H411" s="30"/>
    </row>
    <row r="412" spans="6:8" ht="14.25" customHeight="1">
      <c r="F412" s="30"/>
      <c r="G412" s="30"/>
      <c r="H412" s="30"/>
    </row>
    <row r="413" spans="6:8" ht="14.25" customHeight="1">
      <c r="F413" s="30"/>
      <c r="G413" s="30"/>
      <c r="H413" s="30"/>
    </row>
    <row r="414" spans="6:8" ht="14.25" customHeight="1">
      <c r="F414" s="30"/>
      <c r="G414" s="30"/>
      <c r="H414" s="30"/>
    </row>
    <row r="415" spans="6:8" ht="14.25" customHeight="1">
      <c r="F415" s="30"/>
      <c r="G415" s="30"/>
      <c r="H415" s="30"/>
    </row>
    <row r="416" spans="6:8" ht="14.25" customHeight="1">
      <c r="F416" s="30"/>
      <c r="G416" s="30"/>
      <c r="H416" s="30"/>
    </row>
    <row r="417" spans="6:8" ht="14.25" customHeight="1">
      <c r="F417" s="30"/>
      <c r="G417" s="30"/>
      <c r="H417" s="30"/>
    </row>
    <row r="418" spans="6:8" ht="14.25" customHeight="1">
      <c r="F418" s="30"/>
      <c r="G418" s="30"/>
      <c r="H418" s="30"/>
    </row>
    <row r="419" spans="6:8" ht="14.25" customHeight="1">
      <c r="F419" s="30"/>
      <c r="G419" s="30"/>
      <c r="H419" s="30"/>
    </row>
    <row r="420" spans="6:8" ht="14.25" customHeight="1">
      <c r="F420" s="30"/>
      <c r="G420" s="30"/>
      <c r="H420" s="30"/>
    </row>
    <row r="421" spans="6:8" ht="14.25" customHeight="1">
      <c r="F421" s="30"/>
      <c r="G421" s="30"/>
      <c r="H421" s="30"/>
    </row>
    <row r="422" spans="6:8" ht="14.25" customHeight="1">
      <c r="F422" s="30"/>
      <c r="G422" s="30"/>
      <c r="H422" s="30"/>
    </row>
    <row r="423" spans="6:8" ht="14.25" customHeight="1">
      <c r="F423" s="30"/>
      <c r="G423" s="30"/>
      <c r="H423" s="30"/>
    </row>
    <row r="424" spans="6:8" ht="14.25" customHeight="1">
      <c r="F424" s="30"/>
      <c r="G424" s="30"/>
      <c r="H424" s="30"/>
    </row>
    <row r="425" spans="6:8" ht="14.25" customHeight="1">
      <c r="F425" s="30"/>
      <c r="G425" s="30"/>
      <c r="H425" s="30"/>
    </row>
    <row r="426" spans="6:8" ht="14.25" customHeight="1">
      <c r="F426" s="30"/>
      <c r="G426" s="30"/>
      <c r="H426" s="30"/>
    </row>
    <row r="427" spans="6:8" ht="14.25" customHeight="1">
      <c r="F427" s="30"/>
      <c r="G427" s="30"/>
      <c r="H427" s="30"/>
    </row>
    <row r="428" spans="6:8" ht="14.25" customHeight="1">
      <c r="F428" s="30"/>
      <c r="G428" s="30"/>
      <c r="H428" s="30"/>
    </row>
    <row r="429" spans="6:8" ht="14.25" customHeight="1">
      <c r="F429" s="30"/>
      <c r="G429" s="30"/>
      <c r="H429" s="30"/>
    </row>
    <row r="430" spans="6:8" ht="14.25" customHeight="1">
      <c r="F430" s="30"/>
      <c r="G430" s="30"/>
      <c r="H430" s="30"/>
    </row>
    <row r="431" spans="6:8" ht="14.25" customHeight="1">
      <c r="F431" s="30"/>
      <c r="G431" s="30"/>
      <c r="H431" s="30"/>
    </row>
    <row r="432" spans="6:8" ht="14.25" customHeight="1">
      <c r="F432" s="30"/>
      <c r="G432" s="30"/>
      <c r="H432" s="30"/>
    </row>
    <row r="433" spans="6:8" ht="14.25" customHeight="1">
      <c r="F433" s="30"/>
      <c r="G433" s="30"/>
      <c r="H433" s="30"/>
    </row>
    <row r="434" spans="6:8" ht="14.25" customHeight="1">
      <c r="F434" s="30"/>
      <c r="G434" s="30"/>
      <c r="H434" s="30"/>
    </row>
    <row r="435" spans="6:8" ht="14.25" customHeight="1">
      <c r="F435" s="30"/>
      <c r="G435" s="30"/>
      <c r="H435" s="30"/>
    </row>
    <row r="436" spans="6:8" ht="14.25" customHeight="1">
      <c r="F436" s="30"/>
      <c r="G436" s="30"/>
      <c r="H436" s="30"/>
    </row>
    <row r="437" spans="6:8" ht="14.25" customHeight="1">
      <c r="F437" s="30"/>
      <c r="G437" s="30"/>
      <c r="H437" s="30"/>
    </row>
    <row r="438" spans="6:8" ht="14.25" customHeight="1">
      <c r="F438" s="30"/>
      <c r="G438" s="30"/>
      <c r="H438" s="30"/>
    </row>
    <row r="439" spans="6:8" ht="14.25" customHeight="1">
      <c r="F439" s="30"/>
      <c r="G439" s="30"/>
      <c r="H439" s="30"/>
    </row>
    <row r="440" spans="6:8" ht="14.25" customHeight="1">
      <c r="F440" s="30"/>
      <c r="G440" s="30"/>
      <c r="H440" s="30"/>
    </row>
    <row r="441" spans="6:8" ht="14.25" customHeight="1">
      <c r="F441" s="30"/>
      <c r="G441" s="30"/>
      <c r="H441" s="30"/>
    </row>
    <row r="442" spans="6:8" ht="14.25" customHeight="1">
      <c r="F442" s="30"/>
      <c r="G442" s="30"/>
      <c r="H442" s="30"/>
    </row>
    <row r="443" spans="6:8" ht="14.25" customHeight="1">
      <c r="F443" s="30"/>
      <c r="G443" s="30"/>
      <c r="H443" s="30"/>
    </row>
    <row r="444" spans="6:8" ht="14.25" customHeight="1">
      <c r="F444" s="30"/>
      <c r="G444" s="30"/>
      <c r="H444" s="30"/>
    </row>
    <row r="445" spans="6:8" ht="14.25" customHeight="1">
      <c r="F445" s="30"/>
      <c r="G445" s="30"/>
      <c r="H445" s="30"/>
    </row>
    <row r="446" spans="6:8" ht="14.25" customHeight="1">
      <c r="F446" s="30"/>
      <c r="G446" s="30"/>
      <c r="H446" s="30"/>
    </row>
    <row r="447" spans="6:8" ht="14.25" customHeight="1">
      <c r="F447" s="30"/>
      <c r="G447" s="30"/>
      <c r="H447" s="30"/>
    </row>
    <row r="448" spans="6:8" ht="14.25" customHeight="1">
      <c r="F448" s="30"/>
      <c r="G448" s="30"/>
      <c r="H448" s="30"/>
    </row>
    <row r="449" spans="6:8" ht="14.25" customHeight="1">
      <c r="F449" s="30"/>
      <c r="G449" s="30"/>
      <c r="H449" s="30"/>
    </row>
    <row r="450" spans="6:8" ht="14.25" customHeight="1">
      <c r="F450" s="30"/>
      <c r="G450" s="30"/>
      <c r="H450" s="30"/>
    </row>
    <row r="451" spans="6:8" ht="14.25" customHeight="1">
      <c r="F451" s="30"/>
      <c r="G451" s="30"/>
      <c r="H451" s="30"/>
    </row>
    <row r="452" spans="6:8" ht="14.25" customHeight="1">
      <c r="F452" s="30"/>
      <c r="G452" s="30"/>
      <c r="H452" s="30"/>
    </row>
    <row r="453" spans="6:8" ht="14.25" customHeight="1">
      <c r="F453" s="30"/>
      <c r="G453" s="30"/>
      <c r="H453" s="30"/>
    </row>
    <row r="454" spans="6:8" ht="14.25" customHeight="1">
      <c r="F454" s="30"/>
      <c r="G454" s="30"/>
      <c r="H454" s="30"/>
    </row>
    <row r="455" spans="6:8" ht="14.25" customHeight="1">
      <c r="F455" s="30"/>
      <c r="G455" s="30"/>
      <c r="H455" s="30"/>
    </row>
    <row r="456" spans="6:8" ht="14.25" customHeight="1">
      <c r="F456" s="30"/>
      <c r="G456" s="30"/>
      <c r="H456" s="30"/>
    </row>
    <row r="457" spans="6:8" ht="14.25" customHeight="1">
      <c r="F457" s="30"/>
      <c r="G457" s="30"/>
      <c r="H457" s="30"/>
    </row>
    <row r="458" spans="6:8" ht="14.25" customHeight="1">
      <c r="F458" s="30"/>
      <c r="G458" s="30"/>
      <c r="H458" s="30"/>
    </row>
    <row r="459" spans="6:8" ht="14.25" customHeight="1">
      <c r="F459" s="30"/>
      <c r="G459" s="30"/>
      <c r="H459" s="30"/>
    </row>
    <row r="460" spans="6:8" ht="14.25" customHeight="1">
      <c r="F460" s="30"/>
      <c r="G460" s="30"/>
      <c r="H460" s="30"/>
    </row>
    <row r="461" spans="6:8" ht="14.25" customHeight="1">
      <c r="F461" s="30"/>
      <c r="G461" s="30"/>
      <c r="H461" s="30"/>
    </row>
    <row r="462" spans="6:8" ht="14.25" customHeight="1">
      <c r="F462" s="30"/>
      <c r="G462" s="30"/>
      <c r="H462" s="30"/>
    </row>
    <row r="463" spans="6:8" ht="14.25" customHeight="1">
      <c r="F463" s="30"/>
      <c r="G463" s="30"/>
      <c r="H463" s="30"/>
    </row>
    <row r="464" spans="6:8" ht="14.25" customHeight="1">
      <c r="F464" s="30"/>
      <c r="G464" s="30"/>
      <c r="H464" s="30"/>
    </row>
    <row r="465" spans="6:8" ht="14.25" customHeight="1">
      <c r="F465" s="30"/>
      <c r="G465" s="30"/>
      <c r="H465" s="30"/>
    </row>
    <row r="466" spans="6:8" ht="14.25" customHeight="1">
      <c r="F466" s="30"/>
      <c r="G466" s="30"/>
      <c r="H466" s="30"/>
    </row>
    <row r="467" spans="6:8" ht="14.25" customHeight="1">
      <c r="F467" s="30"/>
      <c r="G467" s="30"/>
      <c r="H467" s="30"/>
    </row>
    <row r="468" spans="6:8" ht="14.25" customHeight="1">
      <c r="F468" s="30"/>
      <c r="G468" s="30"/>
      <c r="H468" s="30"/>
    </row>
    <row r="469" spans="6:8" ht="14.25" customHeight="1">
      <c r="F469" s="30"/>
      <c r="G469" s="30"/>
      <c r="H469" s="30"/>
    </row>
    <row r="470" spans="6:8" ht="14.25" customHeight="1">
      <c r="F470" s="30"/>
      <c r="G470" s="30"/>
      <c r="H470" s="30"/>
    </row>
    <row r="471" spans="6:8" ht="14.25" customHeight="1">
      <c r="F471" s="30"/>
      <c r="G471" s="30"/>
      <c r="H471" s="30"/>
    </row>
    <row r="472" spans="6:8" ht="14.25" customHeight="1">
      <c r="F472" s="30"/>
      <c r="G472" s="30"/>
      <c r="H472" s="30"/>
    </row>
    <row r="473" spans="6:8" ht="14.25" customHeight="1">
      <c r="F473" s="30"/>
      <c r="G473" s="30"/>
      <c r="H473" s="30"/>
    </row>
    <row r="474" spans="6:8" ht="14.25" customHeight="1">
      <c r="F474" s="30"/>
      <c r="G474" s="30"/>
      <c r="H474" s="30"/>
    </row>
    <row r="475" spans="6:8" ht="14.25" customHeight="1">
      <c r="F475" s="30"/>
      <c r="G475" s="30"/>
      <c r="H475" s="30"/>
    </row>
    <row r="476" spans="6:8" ht="14.25" customHeight="1">
      <c r="F476" s="30"/>
      <c r="G476" s="30"/>
      <c r="H476" s="30"/>
    </row>
    <row r="477" spans="6:8" ht="14.25" customHeight="1">
      <c r="F477" s="30"/>
      <c r="G477" s="30"/>
      <c r="H477" s="30"/>
    </row>
    <row r="478" spans="6:8" ht="14.25" customHeight="1">
      <c r="F478" s="30"/>
      <c r="G478" s="30"/>
      <c r="H478" s="30"/>
    </row>
    <row r="479" spans="6:8" ht="14.25" customHeight="1">
      <c r="F479" s="30"/>
      <c r="G479" s="30"/>
      <c r="H479" s="30"/>
    </row>
    <row r="480" spans="6:8" ht="14.25" customHeight="1">
      <c r="F480" s="30"/>
      <c r="G480" s="30"/>
      <c r="H480" s="30"/>
    </row>
    <row r="481" spans="6:8" ht="14.25" customHeight="1">
      <c r="F481" s="30"/>
      <c r="G481" s="30"/>
      <c r="H481" s="30"/>
    </row>
    <row r="482" spans="6:8" ht="14.25" customHeight="1">
      <c r="F482" s="30"/>
      <c r="G482" s="30"/>
      <c r="H482" s="30"/>
    </row>
    <row r="483" spans="6:8" ht="14.25" customHeight="1">
      <c r="F483" s="30"/>
      <c r="G483" s="30"/>
      <c r="H483" s="30"/>
    </row>
    <row r="484" spans="6:8" ht="14.25" customHeight="1">
      <c r="F484" s="30"/>
      <c r="G484" s="30"/>
      <c r="H484" s="30"/>
    </row>
    <row r="485" spans="6:8" ht="14.25" customHeight="1">
      <c r="F485" s="30"/>
      <c r="G485" s="30"/>
      <c r="H485" s="30"/>
    </row>
    <row r="486" spans="6:8" ht="14.25" customHeight="1">
      <c r="F486" s="30"/>
      <c r="G486" s="30"/>
      <c r="H486" s="30"/>
    </row>
    <row r="487" spans="6:8" ht="14.25" customHeight="1">
      <c r="F487" s="30"/>
      <c r="G487" s="30"/>
      <c r="H487" s="30"/>
    </row>
    <row r="488" spans="6:8" ht="14.25" customHeight="1">
      <c r="F488" s="30"/>
      <c r="G488" s="30"/>
      <c r="H488" s="30"/>
    </row>
    <row r="489" spans="6:8" ht="14.25" customHeight="1">
      <c r="F489" s="30"/>
      <c r="G489" s="30"/>
      <c r="H489" s="30"/>
    </row>
    <row r="490" spans="6:8" ht="14.25" customHeight="1">
      <c r="F490" s="30"/>
      <c r="G490" s="30"/>
      <c r="H490" s="30"/>
    </row>
    <row r="491" spans="6:8" ht="14.25" customHeight="1">
      <c r="F491" s="30"/>
      <c r="G491" s="30"/>
      <c r="H491" s="30"/>
    </row>
    <row r="492" spans="6:8" ht="14.25" customHeight="1">
      <c r="F492" s="30"/>
      <c r="G492" s="30"/>
      <c r="H492" s="30"/>
    </row>
    <row r="493" spans="6:8" ht="14.25" customHeight="1">
      <c r="F493" s="30"/>
      <c r="G493" s="30"/>
      <c r="H493" s="30"/>
    </row>
    <row r="494" spans="6:8" ht="14.25" customHeight="1">
      <c r="F494" s="30"/>
      <c r="G494" s="30"/>
      <c r="H494" s="30"/>
    </row>
    <row r="495" spans="6:8" ht="14.25" customHeight="1">
      <c r="F495" s="30"/>
      <c r="G495" s="30"/>
      <c r="H495" s="30"/>
    </row>
    <row r="496" spans="6:8" ht="14.25" customHeight="1">
      <c r="F496" s="30"/>
      <c r="G496" s="30"/>
      <c r="H496" s="30"/>
    </row>
    <row r="497" spans="6:8" ht="14.25" customHeight="1">
      <c r="F497" s="30"/>
      <c r="G497" s="30"/>
      <c r="H497" s="30"/>
    </row>
    <row r="498" spans="6:8" ht="14.25" customHeight="1">
      <c r="F498" s="30"/>
      <c r="G498" s="30"/>
      <c r="H498" s="30"/>
    </row>
    <row r="499" spans="6:8" ht="14.25" customHeight="1">
      <c r="F499" s="30"/>
      <c r="G499" s="30"/>
      <c r="H499" s="30"/>
    </row>
    <row r="500" spans="6:8" ht="14.25" customHeight="1">
      <c r="F500" s="30"/>
      <c r="G500" s="30"/>
      <c r="H500" s="30"/>
    </row>
    <row r="501" spans="6:8" ht="14.25" customHeight="1">
      <c r="F501" s="30"/>
      <c r="G501" s="30"/>
      <c r="H501" s="30"/>
    </row>
    <row r="502" spans="6:8" ht="14.25" customHeight="1">
      <c r="F502" s="30"/>
      <c r="G502" s="30"/>
      <c r="H502" s="30"/>
    </row>
    <row r="503" spans="6:8" ht="14.25" customHeight="1">
      <c r="F503" s="30"/>
      <c r="G503" s="30"/>
      <c r="H503" s="30"/>
    </row>
    <row r="504" spans="6:8" ht="14.25" customHeight="1">
      <c r="F504" s="30"/>
      <c r="G504" s="30"/>
      <c r="H504" s="30"/>
    </row>
    <row r="505" spans="6:8" ht="14.25" customHeight="1">
      <c r="F505" s="30"/>
      <c r="G505" s="30"/>
      <c r="H505" s="30"/>
    </row>
    <row r="506" spans="6:8" ht="14.25" customHeight="1">
      <c r="F506" s="30"/>
      <c r="G506" s="30"/>
      <c r="H506" s="30"/>
    </row>
    <row r="507" spans="6:8" ht="14.25" customHeight="1">
      <c r="F507" s="30"/>
      <c r="G507" s="30"/>
      <c r="H507" s="30"/>
    </row>
    <row r="508" spans="6:8" ht="14.25" customHeight="1">
      <c r="F508" s="30"/>
      <c r="G508" s="30"/>
      <c r="H508" s="30"/>
    </row>
    <row r="509" spans="6:8" ht="14.25" customHeight="1">
      <c r="F509" s="30"/>
      <c r="G509" s="30"/>
      <c r="H509" s="30"/>
    </row>
    <row r="510" spans="6:8" ht="14.25" customHeight="1">
      <c r="F510" s="30"/>
      <c r="G510" s="30"/>
      <c r="H510" s="30"/>
    </row>
    <row r="511" spans="6:8" ht="14.25" customHeight="1">
      <c r="F511" s="30"/>
      <c r="G511" s="30"/>
      <c r="H511" s="30"/>
    </row>
    <row r="512" spans="6:8" ht="14.25" customHeight="1">
      <c r="F512" s="30"/>
      <c r="G512" s="30"/>
      <c r="H512" s="30"/>
    </row>
    <row r="513" spans="6:8" ht="14.25" customHeight="1">
      <c r="F513" s="30"/>
      <c r="G513" s="30"/>
      <c r="H513" s="30"/>
    </row>
    <row r="514" spans="6:8" ht="14.25" customHeight="1">
      <c r="F514" s="30"/>
      <c r="G514" s="30"/>
      <c r="H514" s="30"/>
    </row>
    <row r="515" spans="6:8" ht="14.25" customHeight="1">
      <c r="F515" s="30"/>
      <c r="G515" s="30"/>
      <c r="H515" s="30"/>
    </row>
    <row r="516" spans="6:8" ht="14.25" customHeight="1">
      <c r="F516" s="30"/>
      <c r="G516" s="30"/>
      <c r="H516" s="30"/>
    </row>
    <row r="517" spans="6:8" ht="14.25" customHeight="1">
      <c r="F517" s="30"/>
      <c r="G517" s="30"/>
      <c r="H517" s="30"/>
    </row>
    <row r="518" spans="6:8" ht="14.25" customHeight="1">
      <c r="F518" s="30"/>
      <c r="G518" s="30"/>
      <c r="H518" s="30"/>
    </row>
    <row r="519" spans="6:8" ht="14.25" customHeight="1">
      <c r="F519" s="30"/>
      <c r="G519" s="30"/>
      <c r="H519" s="30"/>
    </row>
    <row r="520" spans="6:8" ht="14.25" customHeight="1">
      <c r="F520" s="30"/>
      <c r="G520" s="30"/>
      <c r="H520" s="30"/>
    </row>
    <row r="521" spans="6:8" ht="14.25" customHeight="1">
      <c r="F521" s="30"/>
      <c r="G521" s="30"/>
      <c r="H521" s="30"/>
    </row>
    <row r="522" spans="6:8" ht="14.25" customHeight="1">
      <c r="F522" s="30"/>
      <c r="G522" s="30"/>
      <c r="H522" s="30"/>
    </row>
    <row r="523" spans="6:8" ht="14.25" customHeight="1">
      <c r="F523" s="30"/>
      <c r="G523" s="30"/>
      <c r="H523" s="30"/>
    </row>
    <row r="524" spans="6:8" ht="14.25" customHeight="1">
      <c r="F524" s="30"/>
      <c r="G524" s="30"/>
      <c r="H524" s="30"/>
    </row>
    <row r="525" spans="6:8" ht="14.25" customHeight="1">
      <c r="F525" s="30"/>
      <c r="G525" s="30"/>
      <c r="H525" s="30"/>
    </row>
    <row r="526" spans="6:8" ht="14.25" customHeight="1">
      <c r="F526" s="30"/>
      <c r="G526" s="30"/>
      <c r="H526" s="30"/>
    </row>
    <row r="527" spans="6:8" ht="14.25" customHeight="1">
      <c r="F527" s="30"/>
      <c r="G527" s="30"/>
      <c r="H527" s="30"/>
    </row>
    <row r="528" spans="6:8" ht="14.25" customHeight="1">
      <c r="F528" s="30"/>
      <c r="G528" s="30"/>
      <c r="H528" s="30"/>
    </row>
    <row r="529" spans="6:8" ht="14.25" customHeight="1">
      <c r="F529" s="30"/>
      <c r="G529" s="30"/>
      <c r="H529" s="30"/>
    </row>
    <row r="530" spans="6:8" ht="14.25" customHeight="1">
      <c r="F530" s="30"/>
      <c r="G530" s="30"/>
      <c r="H530" s="30"/>
    </row>
    <row r="531" spans="6:8" ht="14.25" customHeight="1">
      <c r="F531" s="30"/>
      <c r="G531" s="30"/>
      <c r="H531" s="30"/>
    </row>
    <row r="532" spans="6:8" ht="14.25" customHeight="1">
      <c r="F532" s="30"/>
      <c r="G532" s="30"/>
      <c r="H532" s="30"/>
    </row>
    <row r="533" spans="6:8" ht="14.25" customHeight="1">
      <c r="F533" s="30"/>
      <c r="G533" s="30"/>
      <c r="H533" s="30"/>
    </row>
    <row r="534" spans="6:8" ht="14.25" customHeight="1">
      <c r="F534" s="30"/>
      <c r="G534" s="30"/>
      <c r="H534" s="30"/>
    </row>
    <row r="535" spans="6:8" ht="14.25" customHeight="1">
      <c r="F535" s="30"/>
      <c r="G535" s="30"/>
      <c r="H535" s="30"/>
    </row>
    <row r="536" spans="6:8" ht="14.25" customHeight="1">
      <c r="F536" s="30"/>
      <c r="G536" s="30"/>
      <c r="H536" s="30"/>
    </row>
    <row r="537" spans="6:8" ht="14.25" customHeight="1">
      <c r="F537" s="30"/>
      <c r="G537" s="30"/>
      <c r="H537" s="30"/>
    </row>
    <row r="538" spans="6:8" ht="14.25" customHeight="1">
      <c r="F538" s="30"/>
      <c r="G538" s="30"/>
      <c r="H538" s="30"/>
    </row>
    <row r="539" spans="6:8" ht="14.25" customHeight="1">
      <c r="F539" s="30"/>
      <c r="G539" s="30"/>
      <c r="H539" s="30"/>
    </row>
    <row r="540" spans="6:8" ht="14.25" customHeight="1">
      <c r="F540" s="30"/>
      <c r="G540" s="30"/>
      <c r="H540" s="30"/>
    </row>
    <row r="541" spans="6:8" ht="14.25" customHeight="1">
      <c r="F541" s="30"/>
      <c r="G541" s="30"/>
      <c r="H541" s="30"/>
    </row>
    <row r="542" spans="6:8" ht="14.25" customHeight="1">
      <c r="F542" s="30"/>
      <c r="G542" s="30"/>
      <c r="H542" s="30"/>
    </row>
    <row r="543" spans="6:8" ht="14.25" customHeight="1">
      <c r="F543" s="30"/>
      <c r="G543" s="30"/>
      <c r="H543" s="30"/>
    </row>
    <row r="544" spans="6:8" ht="14.25" customHeight="1">
      <c r="F544" s="30"/>
      <c r="G544" s="30"/>
      <c r="H544" s="30"/>
    </row>
    <row r="545" spans="6:8" ht="14.25" customHeight="1">
      <c r="F545" s="30"/>
      <c r="G545" s="30"/>
      <c r="H545" s="30"/>
    </row>
    <row r="546" spans="6:8" ht="14.25" customHeight="1">
      <c r="F546" s="30"/>
      <c r="G546" s="30"/>
      <c r="H546" s="30"/>
    </row>
    <row r="547" spans="6:8" ht="14.25" customHeight="1">
      <c r="F547" s="30"/>
      <c r="G547" s="30"/>
      <c r="H547" s="30"/>
    </row>
    <row r="548" spans="6:8" ht="14.25" customHeight="1">
      <c r="F548" s="30"/>
      <c r="G548" s="30"/>
      <c r="H548" s="30"/>
    </row>
    <row r="549" spans="6:8" ht="14.25" customHeight="1">
      <c r="F549" s="30"/>
      <c r="G549" s="30"/>
      <c r="H549" s="30"/>
    </row>
    <row r="550" spans="6:8" ht="14.25" customHeight="1">
      <c r="F550" s="30"/>
      <c r="G550" s="30"/>
      <c r="H550" s="30"/>
    </row>
    <row r="551" spans="6:8" ht="14.25" customHeight="1">
      <c r="F551" s="30"/>
      <c r="G551" s="30"/>
      <c r="H551" s="30"/>
    </row>
    <row r="552" spans="6:8" ht="14.25" customHeight="1">
      <c r="F552" s="30"/>
      <c r="G552" s="30"/>
      <c r="H552" s="30"/>
    </row>
    <row r="553" spans="6:8" ht="14.25" customHeight="1">
      <c r="F553" s="30"/>
      <c r="G553" s="30"/>
      <c r="H553" s="30"/>
    </row>
    <row r="554" spans="6:8" ht="14.25" customHeight="1">
      <c r="F554" s="30"/>
      <c r="G554" s="30"/>
      <c r="H554" s="30"/>
    </row>
    <row r="555" spans="6:8" ht="14.25" customHeight="1">
      <c r="F555" s="30"/>
      <c r="G555" s="30"/>
      <c r="H555" s="30"/>
    </row>
    <row r="556" spans="6:8" ht="14.25" customHeight="1">
      <c r="F556" s="30"/>
      <c r="G556" s="30"/>
      <c r="H556" s="30"/>
    </row>
    <row r="557" spans="6:8" ht="14.25" customHeight="1">
      <c r="F557" s="30"/>
      <c r="G557" s="30"/>
      <c r="H557" s="30"/>
    </row>
    <row r="558" spans="6:8" ht="14.25" customHeight="1">
      <c r="F558" s="30"/>
      <c r="G558" s="30"/>
      <c r="H558" s="30"/>
    </row>
    <row r="559" spans="6:8" ht="14.25" customHeight="1">
      <c r="F559" s="30"/>
      <c r="G559" s="30"/>
      <c r="H559" s="30"/>
    </row>
    <row r="560" spans="6:8" ht="14.25" customHeight="1">
      <c r="F560" s="30"/>
      <c r="G560" s="30"/>
      <c r="H560" s="30"/>
    </row>
    <row r="561" spans="6:8" ht="14.25" customHeight="1">
      <c r="F561" s="30"/>
      <c r="G561" s="30"/>
      <c r="H561" s="30"/>
    </row>
    <row r="562" spans="6:8" ht="14.25" customHeight="1">
      <c r="F562" s="30"/>
      <c r="G562" s="30"/>
      <c r="H562" s="30"/>
    </row>
    <row r="563" spans="6:8" ht="14.25" customHeight="1">
      <c r="F563" s="30"/>
      <c r="G563" s="30"/>
      <c r="H563" s="30"/>
    </row>
    <row r="564" spans="6:8" ht="14.25" customHeight="1">
      <c r="F564" s="30"/>
      <c r="G564" s="30"/>
      <c r="H564" s="30"/>
    </row>
    <row r="565" spans="6:8" ht="14.25" customHeight="1">
      <c r="F565" s="30"/>
      <c r="G565" s="30"/>
      <c r="H565" s="30"/>
    </row>
    <row r="566" spans="6:8" ht="14.25" customHeight="1">
      <c r="F566" s="30"/>
      <c r="G566" s="30"/>
      <c r="H566" s="30"/>
    </row>
    <row r="567" spans="6:8" ht="14.25" customHeight="1">
      <c r="F567" s="30"/>
      <c r="G567" s="30"/>
      <c r="H567" s="30"/>
    </row>
    <row r="568" spans="6:8" ht="14.25" customHeight="1">
      <c r="F568" s="30"/>
      <c r="G568" s="30"/>
      <c r="H568" s="30"/>
    </row>
    <row r="569" spans="6:8" ht="14.25" customHeight="1">
      <c r="F569" s="30"/>
      <c r="G569" s="30"/>
      <c r="H569" s="30"/>
    </row>
    <row r="570" spans="6:8" ht="14.25" customHeight="1">
      <c r="F570" s="30"/>
      <c r="G570" s="30"/>
      <c r="H570" s="30"/>
    </row>
    <row r="571" spans="6:8" ht="14.25" customHeight="1">
      <c r="F571" s="30"/>
      <c r="G571" s="30"/>
      <c r="H571" s="30"/>
    </row>
    <row r="572" spans="6:8" ht="14.25" customHeight="1">
      <c r="F572" s="30"/>
      <c r="G572" s="30"/>
      <c r="H572" s="30"/>
    </row>
    <row r="573" spans="6:8" ht="14.25" customHeight="1">
      <c r="F573" s="30"/>
      <c r="G573" s="30"/>
      <c r="H573" s="30"/>
    </row>
    <row r="574" spans="6:8" ht="14.25" customHeight="1">
      <c r="F574" s="30"/>
      <c r="G574" s="30"/>
      <c r="H574" s="30"/>
    </row>
    <row r="575" spans="6:8" ht="14.25" customHeight="1">
      <c r="F575" s="30"/>
      <c r="G575" s="30"/>
      <c r="H575" s="30"/>
    </row>
    <row r="576" spans="6:8" ht="14.25" customHeight="1">
      <c r="F576" s="30"/>
      <c r="G576" s="30"/>
      <c r="H576" s="30"/>
    </row>
    <row r="577" spans="6:8" ht="14.25" customHeight="1">
      <c r="F577" s="30"/>
      <c r="G577" s="30"/>
      <c r="H577" s="30"/>
    </row>
    <row r="578" spans="6:8" ht="14.25" customHeight="1">
      <c r="F578" s="30"/>
      <c r="G578" s="30"/>
      <c r="H578" s="30"/>
    </row>
    <row r="579" spans="6:8" ht="14.25" customHeight="1">
      <c r="F579" s="30"/>
      <c r="G579" s="30"/>
      <c r="H579" s="30"/>
    </row>
    <row r="580" spans="6:8" ht="14.25" customHeight="1">
      <c r="F580" s="30"/>
      <c r="G580" s="30"/>
      <c r="H580" s="30"/>
    </row>
    <row r="581" spans="6:8" ht="14.25" customHeight="1">
      <c r="F581" s="30"/>
      <c r="G581" s="30"/>
      <c r="H581" s="30"/>
    </row>
    <row r="582" spans="6:8" ht="14.25" customHeight="1">
      <c r="F582" s="30"/>
      <c r="G582" s="30"/>
      <c r="H582" s="30"/>
    </row>
    <row r="583" spans="6:8" ht="14.25" customHeight="1">
      <c r="F583" s="30"/>
      <c r="G583" s="30"/>
      <c r="H583" s="30"/>
    </row>
    <row r="584" spans="6:8" ht="14.25" customHeight="1">
      <c r="F584" s="30"/>
      <c r="G584" s="30"/>
      <c r="H584" s="30"/>
    </row>
    <row r="585" spans="6:8" ht="14.25" customHeight="1">
      <c r="F585" s="30"/>
      <c r="G585" s="30"/>
      <c r="H585" s="30"/>
    </row>
    <row r="586" spans="6:8" ht="14.25" customHeight="1">
      <c r="F586" s="30"/>
      <c r="G586" s="30"/>
      <c r="H586" s="30"/>
    </row>
    <row r="587" spans="6:8" ht="14.25" customHeight="1">
      <c r="F587" s="30"/>
      <c r="G587" s="30"/>
      <c r="H587" s="30"/>
    </row>
    <row r="588" spans="6:8" ht="14.25" customHeight="1">
      <c r="F588" s="30"/>
      <c r="G588" s="30"/>
      <c r="H588" s="30"/>
    </row>
    <row r="589" spans="6:8" ht="14.25" customHeight="1">
      <c r="F589" s="30"/>
      <c r="G589" s="30"/>
      <c r="H589" s="30"/>
    </row>
    <row r="590" spans="6:8" ht="14.25" customHeight="1">
      <c r="F590" s="30"/>
      <c r="G590" s="30"/>
      <c r="H590" s="30"/>
    </row>
    <row r="591" spans="6:8" ht="14.25" customHeight="1">
      <c r="F591" s="30"/>
      <c r="G591" s="30"/>
      <c r="H591" s="30"/>
    </row>
    <row r="592" spans="6:8" ht="14.25" customHeight="1">
      <c r="F592" s="30"/>
      <c r="G592" s="30"/>
      <c r="H592" s="30"/>
    </row>
    <row r="593" spans="6:8" ht="14.25" customHeight="1">
      <c r="F593" s="30"/>
      <c r="G593" s="30"/>
      <c r="H593" s="30"/>
    </row>
    <row r="594" spans="6:8" ht="14.25" customHeight="1">
      <c r="F594" s="30"/>
      <c r="G594" s="30"/>
      <c r="H594" s="30"/>
    </row>
    <row r="595" spans="6:8" ht="14.25" customHeight="1">
      <c r="F595" s="30"/>
      <c r="G595" s="30"/>
      <c r="H595" s="30"/>
    </row>
    <row r="596" spans="6:8" ht="14.25" customHeight="1">
      <c r="F596" s="30"/>
      <c r="G596" s="30"/>
      <c r="H596" s="30"/>
    </row>
    <row r="597" spans="6:8" ht="14.25" customHeight="1">
      <c r="F597" s="30"/>
      <c r="G597" s="30"/>
      <c r="H597" s="30"/>
    </row>
    <row r="598" spans="6:8" ht="14.25" customHeight="1">
      <c r="F598" s="30"/>
      <c r="G598" s="30"/>
      <c r="H598" s="30"/>
    </row>
    <row r="599" spans="6:8" ht="14.25" customHeight="1">
      <c r="F599" s="30"/>
      <c r="G599" s="30"/>
      <c r="H599" s="30"/>
    </row>
    <row r="600" spans="6:8" ht="14.25" customHeight="1">
      <c r="F600" s="30"/>
      <c r="G600" s="30"/>
      <c r="H600" s="30"/>
    </row>
    <row r="601" spans="6:8" ht="14.25" customHeight="1">
      <c r="F601" s="30"/>
      <c r="G601" s="30"/>
      <c r="H601" s="30"/>
    </row>
    <row r="602" spans="6:8" ht="14.25" customHeight="1">
      <c r="F602" s="30"/>
      <c r="G602" s="30"/>
      <c r="H602" s="30"/>
    </row>
    <row r="603" spans="6:8" ht="14.25" customHeight="1">
      <c r="F603" s="30"/>
      <c r="G603" s="30"/>
      <c r="H603" s="30"/>
    </row>
    <row r="604" spans="6:8" ht="14.25" customHeight="1">
      <c r="F604" s="30"/>
      <c r="G604" s="30"/>
      <c r="H604" s="30"/>
    </row>
    <row r="605" spans="6:8" ht="14.25" customHeight="1">
      <c r="F605" s="30"/>
      <c r="G605" s="30"/>
      <c r="H605" s="30"/>
    </row>
    <row r="606" spans="6:8" ht="14.25" customHeight="1">
      <c r="F606" s="30"/>
      <c r="G606" s="30"/>
      <c r="H606" s="30"/>
    </row>
    <row r="607" spans="6:8" ht="14.25" customHeight="1">
      <c r="F607" s="30"/>
      <c r="G607" s="30"/>
      <c r="H607" s="30"/>
    </row>
    <row r="608" spans="6:8" ht="14.25" customHeight="1">
      <c r="F608" s="30"/>
      <c r="G608" s="30"/>
      <c r="H608" s="30"/>
    </row>
    <row r="609" spans="6:8" ht="14.25" customHeight="1">
      <c r="F609" s="30"/>
      <c r="G609" s="30"/>
      <c r="H609" s="30"/>
    </row>
    <row r="610" spans="6:8" ht="14.25" customHeight="1">
      <c r="F610" s="30"/>
      <c r="G610" s="30"/>
      <c r="H610" s="30"/>
    </row>
    <row r="611" spans="6:8" ht="14.25" customHeight="1">
      <c r="F611" s="30"/>
      <c r="G611" s="30"/>
      <c r="H611" s="30"/>
    </row>
    <row r="612" spans="6:8" ht="14.25" customHeight="1">
      <c r="F612" s="30"/>
      <c r="G612" s="30"/>
      <c r="H612" s="30"/>
    </row>
    <row r="613" spans="6:8" ht="14.25" customHeight="1">
      <c r="F613" s="30"/>
      <c r="G613" s="30"/>
      <c r="H613" s="30"/>
    </row>
    <row r="614" spans="6:8" ht="14.25" customHeight="1">
      <c r="F614" s="30"/>
      <c r="G614" s="30"/>
      <c r="H614" s="30"/>
    </row>
    <row r="615" spans="6:8" ht="14.25" customHeight="1">
      <c r="F615" s="30"/>
      <c r="G615" s="30"/>
      <c r="H615" s="30"/>
    </row>
    <row r="616" spans="6:8" ht="14.25" customHeight="1">
      <c r="F616" s="30"/>
      <c r="G616" s="30"/>
      <c r="H616" s="30"/>
    </row>
    <row r="617" spans="6:8" ht="14.25" customHeight="1">
      <c r="F617" s="30"/>
      <c r="G617" s="30"/>
      <c r="H617" s="30"/>
    </row>
    <row r="618" spans="6:8" ht="14.25" customHeight="1">
      <c r="F618" s="30"/>
      <c r="G618" s="30"/>
      <c r="H618" s="30"/>
    </row>
    <row r="619" spans="6:8" ht="14.25" customHeight="1">
      <c r="F619" s="30"/>
      <c r="G619" s="30"/>
      <c r="H619" s="30"/>
    </row>
    <row r="620" spans="6:8" ht="14.25" customHeight="1">
      <c r="F620" s="30"/>
      <c r="G620" s="30"/>
      <c r="H620" s="30"/>
    </row>
    <row r="621" spans="6:8" ht="14.25" customHeight="1">
      <c r="F621" s="30"/>
      <c r="G621" s="30"/>
      <c r="H621" s="30"/>
    </row>
    <row r="622" spans="6:8" ht="14.25" customHeight="1">
      <c r="F622" s="30"/>
      <c r="G622" s="30"/>
      <c r="H622" s="30"/>
    </row>
    <row r="623" spans="6:8" ht="14.25" customHeight="1">
      <c r="F623" s="30"/>
      <c r="G623" s="30"/>
      <c r="H623" s="30"/>
    </row>
    <row r="624" spans="6:8" ht="14.25" customHeight="1">
      <c r="F624" s="30"/>
      <c r="G624" s="30"/>
      <c r="H624" s="30"/>
    </row>
    <row r="625" spans="6:8" ht="14.25" customHeight="1">
      <c r="F625" s="30"/>
      <c r="G625" s="30"/>
      <c r="H625" s="30"/>
    </row>
    <row r="626" spans="6:8" ht="14.25" customHeight="1">
      <c r="F626" s="30"/>
      <c r="G626" s="30"/>
      <c r="H626" s="30"/>
    </row>
    <row r="627" spans="6:8" ht="14.25" customHeight="1">
      <c r="F627" s="30"/>
      <c r="G627" s="30"/>
      <c r="H627" s="30"/>
    </row>
    <row r="628" spans="6:8" ht="14.25" customHeight="1">
      <c r="F628" s="30"/>
      <c r="G628" s="30"/>
      <c r="H628" s="30"/>
    </row>
    <row r="629" spans="6:8" ht="14.25" customHeight="1">
      <c r="F629" s="30"/>
      <c r="G629" s="30"/>
      <c r="H629" s="30"/>
    </row>
    <row r="630" spans="6:8" ht="14.25" customHeight="1">
      <c r="F630" s="30"/>
      <c r="G630" s="30"/>
      <c r="H630" s="30"/>
    </row>
    <row r="631" spans="6:8" ht="14.25" customHeight="1">
      <c r="F631" s="30"/>
      <c r="G631" s="30"/>
      <c r="H631" s="30"/>
    </row>
    <row r="632" spans="6:8" ht="14.25" customHeight="1">
      <c r="F632" s="30"/>
      <c r="G632" s="30"/>
      <c r="H632" s="30"/>
    </row>
    <row r="633" spans="6:8" ht="14.25" customHeight="1">
      <c r="F633" s="30"/>
      <c r="G633" s="30"/>
      <c r="H633" s="30"/>
    </row>
    <row r="634" spans="6:8" ht="14.25" customHeight="1">
      <c r="F634" s="30"/>
      <c r="G634" s="30"/>
      <c r="H634" s="30"/>
    </row>
    <row r="635" spans="6:8" ht="14.25" customHeight="1">
      <c r="F635" s="30"/>
      <c r="G635" s="30"/>
      <c r="H635" s="30"/>
    </row>
    <row r="636" spans="6:8" ht="14.25" customHeight="1">
      <c r="F636" s="30"/>
      <c r="G636" s="30"/>
      <c r="H636" s="30"/>
    </row>
    <row r="637" spans="6:8" ht="14.25" customHeight="1">
      <c r="F637" s="30"/>
      <c r="G637" s="30"/>
      <c r="H637" s="30"/>
    </row>
    <row r="638" spans="6:8" ht="14.25" customHeight="1">
      <c r="F638" s="30"/>
      <c r="G638" s="30"/>
      <c r="H638" s="30"/>
    </row>
    <row r="639" spans="6:8" ht="14.25" customHeight="1">
      <c r="F639" s="30"/>
      <c r="G639" s="30"/>
      <c r="H639" s="30"/>
    </row>
    <row r="640" spans="6:8" ht="14.25" customHeight="1">
      <c r="F640" s="30"/>
      <c r="G640" s="30"/>
      <c r="H640" s="30"/>
    </row>
    <row r="641" spans="6:8" ht="14.25" customHeight="1">
      <c r="F641" s="30"/>
      <c r="G641" s="30"/>
      <c r="H641" s="30"/>
    </row>
    <row r="642" spans="6:8" ht="14.25" customHeight="1">
      <c r="F642" s="30"/>
      <c r="G642" s="30"/>
      <c r="H642" s="30"/>
    </row>
    <row r="643" spans="6:8" ht="14.25" customHeight="1">
      <c r="F643" s="30"/>
      <c r="G643" s="30"/>
      <c r="H643" s="30"/>
    </row>
    <row r="644" spans="6:8" ht="14.25" customHeight="1">
      <c r="F644" s="30"/>
      <c r="G644" s="30"/>
      <c r="H644" s="30"/>
    </row>
    <row r="645" spans="6:8" ht="14.25" customHeight="1">
      <c r="F645" s="30"/>
      <c r="G645" s="30"/>
      <c r="H645" s="30"/>
    </row>
    <row r="646" spans="6:8" ht="14.25" customHeight="1">
      <c r="F646" s="30"/>
      <c r="G646" s="30"/>
      <c r="H646" s="30"/>
    </row>
    <row r="647" spans="6:8" ht="14.25" customHeight="1">
      <c r="F647" s="30"/>
      <c r="G647" s="30"/>
      <c r="H647" s="30"/>
    </row>
    <row r="648" spans="6:8" ht="14.25" customHeight="1">
      <c r="F648" s="30"/>
      <c r="G648" s="30"/>
      <c r="H648" s="30"/>
    </row>
    <row r="649" spans="6:8" ht="14.25" customHeight="1">
      <c r="F649" s="30"/>
      <c r="G649" s="30"/>
      <c r="H649" s="30"/>
    </row>
    <row r="650" spans="6:8" ht="14.25" customHeight="1">
      <c r="F650" s="30"/>
      <c r="G650" s="30"/>
      <c r="H650" s="30"/>
    </row>
    <row r="651" spans="6:8" ht="14.25" customHeight="1">
      <c r="F651" s="30"/>
      <c r="G651" s="30"/>
      <c r="H651" s="30"/>
    </row>
    <row r="652" spans="6:8" ht="14.25" customHeight="1">
      <c r="F652" s="30"/>
      <c r="G652" s="30"/>
      <c r="H652" s="30"/>
    </row>
    <row r="653" spans="6:8" ht="14.25" customHeight="1">
      <c r="F653" s="30"/>
      <c r="G653" s="30"/>
      <c r="H653" s="30"/>
    </row>
    <row r="654" spans="6:8" ht="14.25" customHeight="1">
      <c r="F654" s="30"/>
      <c r="G654" s="30"/>
      <c r="H654" s="30"/>
    </row>
    <row r="655" spans="6:8" ht="14.25" customHeight="1">
      <c r="F655" s="30"/>
      <c r="G655" s="30"/>
      <c r="H655" s="30"/>
    </row>
    <row r="656" spans="6:8" ht="14.25" customHeight="1">
      <c r="F656" s="30"/>
      <c r="G656" s="30"/>
      <c r="H656" s="30"/>
    </row>
    <row r="657" spans="6:8" ht="14.25" customHeight="1">
      <c r="F657" s="30"/>
      <c r="G657" s="30"/>
      <c r="H657" s="30"/>
    </row>
    <row r="658" spans="6:8" ht="14.25" customHeight="1">
      <c r="F658" s="30"/>
      <c r="G658" s="30"/>
      <c r="H658" s="30"/>
    </row>
    <row r="659" spans="6:8" ht="14.25" customHeight="1">
      <c r="F659" s="30"/>
      <c r="G659" s="30"/>
      <c r="H659" s="30"/>
    </row>
    <row r="660" spans="6:8" ht="14.25" customHeight="1">
      <c r="F660" s="30"/>
      <c r="G660" s="30"/>
      <c r="H660" s="30"/>
    </row>
    <row r="661" spans="6:8" ht="14.25" customHeight="1">
      <c r="F661" s="30"/>
      <c r="G661" s="30"/>
      <c r="H661" s="30"/>
    </row>
    <row r="662" spans="6:8" ht="14.25" customHeight="1">
      <c r="F662" s="30"/>
      <c r="G662" s="30"/>
      <c r="H662" s="30"/>
    </row>
    <row r="663" spans="6:8" ht="14.25" customHeight="1">
      <c r="F663" s="30"/>
      <c r="G663" s="30"/>
      <c r="H663" s="30"/>
    </row>
    <row r="664" spans="6:8" ht="14.25" customHeight="1">
      <c r="F664" s="30"/>
      <c r="G664" s="30"/>
      <c r="H664" s="30"/>
    </row>
    <row r="665" spans="6:8" ht="14.25" customHeight="1">
      <c r="F665" s="30"/>
      <c r="G665" s="30"/>
      <c r="H665" s="30"/>
    </row>
    <row r="666" spans="6:8" ht="14.25" customHeight="1">
      <c r="F666" s="30"/>
      <c r="G666" s="30"/>
      <c r="H666" s="30"/>
    </row>
    <row r="667" spans="6:8" ht="14.25" customHeight="1">
      <c r="F667" s="30"/>
      <c r="G667" s="30"/>
      <c r="H667" s="30"/>
    </row>
    <row r="668" spans="6:8" ht="14.25" customHeight="1">
      <c r="F668" s="30"/>
      <c r="G668" s="30"/>
      <c r="H668" s="30"/>
    </row>
    <row r="669" spans="6:8" ht="14.25" customHeight="1">
      <c r="F669" s="30"/>
      <c r="G669" s="30"/>
      <c r="H669" s="30"/>
    </row>
    <row r="670" spans="6:8" ht="14.25" customHeight="1">
      <c r="F670" s="30"/>
      <c r="G670" s="30"/>
      <c r="H670" s="30"/>
    </row>
    <row r="671" spans="6:8" ht="14.25" customHeight="1">
      <c r="F671" s="30"/>
      <c r="G671" s="30"/>
      <c r="H671" s="30"/>
    </row>
    <row r="672" spans="6:8" ht="14.25" customHeight="1">
      <c r="F672" s="30"/>
      <c r="G672" s="30"/>
      <c r="H672" s="30"/>
    </row>
    <row r="673" spans="6:8" ht="14.25" customHeight="1">
      <c r="F673" s="30"/>
      <c r="G673" s="30"/>
      <c r="H673" s="30"/>
    </row>
    <row r="674" spans="6:8" ht="14.25" customHeight="1">
      <c r="F674" s="30"/>
      <c r="G674" s="30"/>
      <c r="H674" s="30"/>
    </row>
    <row r="675" spans="6:8" ht="14.25" customHeight="1">
      <c r="F675" s="30"/>
      <c r="G675" s="30"/>
      <c r="H675" s="30"/>
    </row>
    <row r="676" spans="6:8" ht="14.25" customHeight="1">
      <c r="F676" s="30"/>
      <c r="G676" s="30"/>
      <c r="H676" s="30"/>
    </row>
    <row r="677" spans="6:8" ht="14.25" customHeight="1">
      <c r="F677" s="30"/>
      <c r="G677" s="30"/>
      <c r="H677" s="30"/>
    </row>
    <row r="678" spans="6:8" ht="14.25" customHeight="1">
      <c r="F678" s="30"/>
      <c r="G678" s="30"/>
      <c r="H678" s="30"/>
    </row>
    <row r="679" spans="6:8" ht="14.25" customHeight="1">
      <c r="F679" s="30"/>
      <c r="G679" s="30"/>
      <c r="H679" s="30"/>
    </row>
    <row r="680" spans="6:8" ht="14.25" customHeight="1">
      <c r="F680" s="30"/>
      <c r="G680" s="30"/>
      <c r="H680" s="30"/>
    </row>
    <row r="681" spans="6:8" ht="14.25" customHeight="1">
      <c r="F681" s="30"/>
      <c r="G681" s="30"/>
      <c r="H681" s="30"/>
    </row>
    <row r="682" spans="6:8" ht="14.25" customHeight="1">
      <c r="F682" s="30"/>
      <c r="G682" s="30"/>
      <c r="H682" s="30"/>
    </row>
    <row r="683" spans="6:8" ht="14.25" customHeight="1">
      <c r="F683" s="30"/>
      <c r="G683" s="30"/>
      <c r="H683" s="30"/>
    </row>
    <row r="684" spans="6:8" ht="14.25" customHeight="1">
      <c r="F684" s="30"/>
      <c r="G684" s="30"/>
      <c r="H684" s="30"/>
    </row>
    <row r="685" spans="6:8" ht="14.25" customHeight="1">
      <c r="F685" s="30"/>
      <c r="G685" s="30"/>
      <c r="H685" s="30"/>
    </row>
    <row r="686" spans="6:8" ht="14.25" customHeight="1">
      <c r="F686" s="30"/>
      <c r="G686" s="30"/>
      <c r="H686" s="30"/>
    </row>
    <row r="687" spans="6:8" ht="14.25" customHeight="1">
      <c r="F687" s="30"/>
      <c r="G687" s="30"/>
      <c r="H687" s="30"/>
    </row>
    <row r="688" spans="6:8" ht="14.25" customHeight="1">
      <c r="F688" s="30"/>
      <c r="G688" s="30"/>
      <c r="H688" s="30"/>
    </row>
    <row r="689" spans="6:8" ht="14.25" customHeight="1">
      <c r="F689" s="30"/>
      <c r="G689" s="30"/>
      <c r="H689" s="30"/>
    </row>
    <row r="690" spans="6:8" ht="14.25" customHeight="1">
      <c r="F690" s="30"/>
      <c r="G690" s="30"/>
      <c r="H690" s="30"/>
    </row>
    <row r="691" spans="6:8" ht="14.25" customHeight="1">
      <c r="F691" s="30"/>
      <c r="G691" s="30"/>
      <c r="H691" s="30"/>
    </row>
    <row r="692" spans="6:8" ht="14.25" customHeight="1">
      <c r="F692" s="30"/>
      <c r="G692" s="30"/>
      <c r="H692" s="30"/>
    </row>
    <row r="693" spans="6:8" ht="14.25" customHeight="1">
      <c r="F693" s="30"/>
      <c r="G693" s="30"/>
      <c r="H693" s="30"/>
    </row>
    <row r="694" spans="6:8" ht="14.25" customHeight="1">
      <c r="F694" s="30"/>
      <c r="G694" s="30"/>
      <c r="H694" s="30"/>
    </row>
    <row r="695" spans="6:8" ht="14.25" customHeight="1">
      <c r="F695" s="30"/>
      <c r="G695" s="30"/>
      <c r="H695" s="30"/>
    </row>
    <row r="696" spans="6:8" ht="14.25" customHeight="1">
      <c r="F696" s="30"/>
      <c r="G696" s="30"/>
      <c r="H696" s="30"/>
    </row>
    <row r="697" spans="6:8" ht="14.25" customHeight="1">
      <c r="F697" s="30"/>
      <c r="G697" s="30"/>
      <c r="H697" s="30"/>
    </row>
    <row r="698" spans="6:8" ht="14.25" customHeight="1">
      <c r="F698" s="30"/>
      <c r="G698" s="30"/>
      <c r="H698" s="30"/>
    </row>
    <row r="699" spans="6:8" ht="14.25" customHeight="1">
      <c r="F699" s="30"/>
      <c r="G699" s="30"/>
      <c r="H699" s="30"/>
    </row>
    <row r="700" spans="6:8" ht="14.25" customHeight="1">
      <c r="F700" s="30"/>
      <c r="G700" s="30"/>
      <c r="H700" s="30"/>
    </row>
    <row r="701" spans="6:8" ht="14.25" customHeight="1">
      <c r="F701" s="30"/>
      <c r="G701" s="30"/>
      <c r="H701" s="30"/>
    </row>
    <row r="702" spans="6:8" ht="14.25" customHeight="1">
      <c r="F702" s="30"/>
      <c r="G702" s="30"/>
      <c r="H702" s="30"/>
    </row>
    <row r="703" spans="6:8" ht="14.25" customHeight="1">
      <c r="F703" s="30"/>
      <c r="G703" s="30"/>
      <c r="H703" s="30"/>
    </row>
    <row r="704" spans="6:8" ht="14.25" customHeight="1">
      <c r="F704" s="30"/>
      <c r="G704" s="30"/>
      <c r="H704" s="30"/>
    </row>
    <row r="705" spans="6:8" ht="14.25" customHeight="1">
      <c r="F705" s="30"/>
      <c r="G705" s="30"/>
      <c r="H705" s="30"/>
    </row>
    <row r="706" spans="6:8" ht="14.25" customHeight="1">
      <c r="F706" s="30"/>
      <c r="G706" s="30"/>
      <c r="H706" s="30"/>
    </row>
    <row r="707" spans="6:8" ht="14.25" customHeight="1">
      <c r="F707" s="30"/>
      <c r="G707" s="30"/>
      <c r="H707" s="30"/>
    </row>
    <row r="708" spans="6:8" ht="14.25" customHeight="1">
      <c r="F708" s="30"/>
      <c r="G708" s="30"/>
      <c r="H708" s="30"/>
    </row>
    <row r="709" spans="6:8" ht="14.25" customHeight="1">
      <c r="F709" s="30"/>
      <c r="G709" s="30"/>
      <c r="H709" s="30"/>
    </row>
    <row r="710" spans="6:8" ht="14.25" customHeight="1">
      <c r="F710" s="30"/>
      <c r="G710" s="30"/>
      <c r="H710" s="30"/>
    </row>
    <row r="711" spans="6:8" ht="14.25" customHeight="1">
      <c r="F711" s="30"/>
      <c r="G711" s="30"/>
      <c r="H711" s="30"/>
    </row>
    <row r="712" spans="6:8" ht="14.25" customHeight="1">
      <c r="F712" s="30"/>
      <c r="G712" s="30"/>
      <c r="H712" s="30"/>
    </row>
    <row r="713" spans="6:8" ht="14.25" customHeight="1">
      <c r="F713" s="30"/>
      <c r="G713" s="30"/>
      <c r="H713" s="30"/>
    </row>
    <row r="714" spans="6:8" ht="14.25" customHeight="1">
      <c r="F714" s="30"/>
      <c r="G714" s="30"/>
      <c r="H714" s="30"/>
    </row>
    <row r="715" spans="6:8" ht="14.25" customHeight="1">
      <c r="F715" s="30"/>
      <c r="G715" s="30"/>
      <c r="H715" s="30"/>
    </row>
    <row r="716" spans="6:8" ht="14.25" customHeight="1">
      <c r="F716" s="30"/>
      <c r="G716" s="30"/>
      <c r="H716" s="30"/>
    </row>
    <row r="717" spans="6:8" ht="14.25" customHeight="1">
      <c r="F717" s="30"/>
      <c r="G717" s="30"/>
      <c r="H717" s="30"/>
    </row>
    <row r="718" spans="6:8" ht="14.25" customHeight="1">
      <c r="F718" s="30"/>
      <c r="G718" s="30"/>
      <c r="H718" s="30"/>
    </row>
    <row r="719" spans="6:8" ht="14.25" customHeight="1">
      <c r="F719" s="30"/>
      <c r="G719" s="30"/>
      <c r="H719" s="30"/>
    </row>
    <row r="720" spans="6:8" ht="14.25" customHeight="1">
      <c r="F720" s="30"/>
      <c r="G720" s="30"/>
      <c r="H720" s="30"/>
    </row>
    <row r="721" spans="6:8" ht="14.25" customHeight="1">
      <c r="F721" s="30"/>
      <c r="G721" s="30"/>
      <c r="H721" s="30"/>
    </row>
    <row r="722" spans="6:8" ht="14.25" customHeight="1">
      <c r="F722" s="30"/>
      <c r="G722" s="30"/>
      <c r="H722" s="30"/>
    </row>
    <row r="723" spans="6:8" ht="14.25" customHeight="1">
      <c r="F723" s="30"/>
      <c r="G723" s="30"/>
      <c r="H723" s="30"/>
    </row>
    <row r="724" spans="6:8" ht="14.25" customHeight="1">
      <c r="F724" s="30"/>
      <c r="G724" s="30"/>
      <c r="H724" s="30"/>
    </row>
    <row r="725" spans="6:8" ht="14.25" customHeight="1">
      <c r="F725" s="30"/>
      <c r="G725" s="30"/>
      <c r="H725" s="30"/>
    </row>
    <row r="726" spans="6:8" ht="14.25" customHeight="1">
      <c r="F726" s="30"/>
      <c r="G726" s="30"/>
      <c r="H726" s="30"/>
    </row>
    <row r="727" spans="6:8" ht="14.25" customHeight="1">
      <c r="F727" s="30"/>
      <c r="G727" s="30"/>
      <c r="H727" s="30"/>
    </row>
    <row r="728" spans="6:8" ht="14.25" customHeight="1">
      <c r="F728" s="30"/>
      <c r="G728" s="30"/>
      <c r="H728" s="30"/>
    </row>
    <row r="729" spans="6:8" ht="14.25" customHeight="1">
      <c r="F729" s="30"/>
      <c r="G729" s="30"/>
      <c r="H729" s="30"/>
    </row>
    <row r="730" spans="6:8" ht="14.25" customHeight="1">
      <c r="F730" s="30"/>
      <c r="G730" s="30"/>
      <c r="H730" s="30"/>
    </row>
    <row r="731" spans="6:8" ht="14.25" customHeight="1">
      <c r="F731" s="30"/>
      <c r="G731" s="30"/>
      <c r="H731" s="30"/>
    </row>
    <row r="732" spans="6:8" ht="14.25" customHeight="1">
      <c r="F732" s="30"/>
      <c r="G732" s="30"/>
      <c r="H732" s="30"/>
    </row>
    <row r="733" spans="6:8" ht="14.25" customHeight="1">
      <c r="F733" s="30"/>
      <c r="G733" s="30"/>
      <c r="H733" s="30"/>
    </row>
    <row r="734" spans="6:8" ht="14.25" customHeight="1">
      <c r="F734" s="30"/>
      <c r="G734" s="30"/>
      <c r="H734" s="30"/>
    </row>
    <row r="735" spans="6:8" ht="14.25" customHeight="1">
      <c r="F735" s="30"/>
      <c r="G735" s="30"/>
      <c r="H735" s="30"/>
    </row>
    <row r="736" spans="6:8" ht="14.25" customHeight="1">
      <c r="F736" s="30"/>
      <c r="G736" s="30"/>
      <c r="H736" s="30"/>
    </row>
    <row r="737" spans="6:8" ht="14.25" customHeight="1">
      <c r="F737" s="30"/>
      <c r="G737" s="30"/>
      <c r="H737" s="30"/>
    </row>
    <row r="738" spans="6:8" ht="14.25" customHeight="1">
      <c r="F738" s="30"/>
      <c r="G738" s="30"/>
      <c r="H738" s="30"/>
    </row>
    <row r="739" spans="6:8" ht="14.25" customHeight="1">
      <c r="F739" s="30"/>
      <c r="G739" s="30"/>
      <c r="H739" s="30"/>
    </row>
    <row r="740" spans="6:8" ht="14.25" customHeight="1">
      <c r="F740" s="30"/>
      <c r="G740" s="30"/>
      <c r="H740" s="30"/>
    </row>
    <row r="741" spans="6:8" ht="14.25" customHeight="1">
      <c r="F741" s="30"/>
      <c r="G741" s="30"/>
      <c r="H741" s="30"/>
    </row>
    <row r="742" spans="6:8" ht="14.25" customHeight="1">
      <c r="F742" s="30"/>
      <c r="G742" s="30"/>
      <c r="H742" s="30"/>
    </row>
    <row r="743" spans="6:8" ht="14.25" customHeight="1">
      <c r="F743" s="30"/>
      <c r="G743" s="30"/>
      <c r="H743" s="30"/>
    </row>
    <row r="744" spans="6:8" ht="14.25" customHeight="1">
      <c r="F744" s="30"/>
      <c r="G744" s="30"/>
      <c r="H744" s="30"/>
    </row>
    <row r="745" spans="6:8" ht="14.25" customHeight="1">
      <c r="F745" s="30"/>
      <c r="G745" s="30"/>
      <c r="H745" s="30"/>
    </row>
    <row r="746" spans="6:8" ht="14.25" customHeight="1">
      <c r="F746" s="30"/>
      <c r="G746" s="30"/>
      <c r="H746" s="30"/>
    </row>
    <row r="747" spans="6:8" ht="14.25" customHeight="1">
      <c r="F747" s="30"/>
      <c r="G747" s="30"/>
      <c r="H747" s="30"/>
    </row>
    <row r="748" spans="6:8" ht="14.25" customHeight="1">
      <c r="F748" s="30"/>
      <c r="G748" s="30"/>
      <c r="H748" s="30"/>
    </row>
    <row r="749" spans="6:8" ht="14.25" customHeight="1">
      <c r="F749" s="30"/>
      <c r="G749" s="30"/>
      <c r="H749" s="30"/>
    </row>
    <row r="750" spans="6:8" ht="14.25" customHeight="1">
      <c r="F750" s="30"/>
      <c r="G750" s="30"/>
      <c r="H750" s="30"/>
    </row>
    <row r="751" spans="6:8" ht="14.25" customHeight="1">
      <c r="F751" s="30"/>
      <c r="G751" s="30"/>
      <c r="H751" s="30"/>
    </row>
    <row r="752" spans="6:8" ht="14.25" customHeight="1">
      <c r="F752" s="30"/>
      <c r="G752" s="30"/>
      <c r="H752" s="30"/>
    </row>
    <row r="753" spans="6:8" ht="14.25" customHeight="1">
      <c r="F753" s="30"/>
      <c r="G753" s="30"/>
      <c r="H753" s="30"/>
    </row>
    <row r="754" spans="6:8" ht="14.25" customHeight="1">
      <c r="F754" s="30"/>
      <c r="G754" s="30"/>
      <c r="H754" s="30"/>
    </row>
    <row r="755" spans="6:8" ht="14.25" customHeight="1">
      <c r="F755" s="30"/>
      <c r="G755" s="30"/>
      <c r="H755" s="30"/>
    </row>
    <row r="756" spans="6:8" ht="14.25" customHeight="1">
      <c r="F756" s="30"/>
      <c r="G756" s="30"/>
      <c r="H756" s="30"/>
    </row>
    <row r="757" spans="6:8" ht="14.25" customHeight="1">
      <c r="F757" s="30"/>
      <c r="G757" s="30"/>
      <c r="H757" s="30"/>
    </row>
    <row r="758" spans="6:8" ht="14.25" customHeight="1">
      <c r="F758" s="30"/>
      <c r="G758" s="30"/>
      <c r="H758" s="30"/>
    </row>
    <row r="759" spans="6:8" ht="14.25" customHeight="1">
      <c r="F759" s="30"/>
      <c r="G759" s="30"/>
      <c r="H759" s="30"/>
    </row>
    <row r="760" spans="6:8" ht="14.25" customHeight="1">
      <c r="F760" s="30"/>
      <c r="G760" s="30"/>
      <c r="H760" s="30"/>
    </row>
    <row r="761" spans="6:8" ht="14.25" customHeight="1">
      <c r="F761" s="30"/>
      <c r="G761" s="30"/>
      <c r="H761" s="30"/>
    </row>
    <row r="762" spans="6:8" ht="14.25" customHeight="1">
      <c r="F762" s="30"/>
      <c r="G762" s="30"/>
      <c r="H762" s="30"/>
    </row>
    <row r="763" spans="6:8" ht="14.25" customHeight="1">
      <c r="F763" s="30"/>
      <c r="G763" s="30"/>
      <c r="H763" s="30"/>
    </row>
    <row r="764" spans="6:8" ht="14.25" customHeight="1">
      <c r="F764" s="30"/>
      <c r="G764" s="30"/>
      <c r="H764" s="30"/>
    </row>
    <row r="765" spans="6:8" ht="14.25" customHeight="1">
      <c r="F765" s="30"/>
      <c r="G765" s="30"/>
      <c r="H765" s="30"/>
    </row>
    <row r="766" spans="6:8" ht="14.25" customHeight="1">
      <c r="F766" s="30"/>
      <c r="G766" s="30"/>
      <c r="H766" s="30"/>
    </row>
    <row r="767" spans="6:8" ht="14.25" customHeight="1">
      <c r="F767" s="30"/>
      <c r="G767" s="30"/>
      <c r="H767" s="30"/>
    </row>
    <row r="768" spans="6:8" ht="14.25" customHeight="1">
      <c r="F768" s="30"/>
      <c r="G768" s="30"/>
      <c r="H768" s="30"/>
    </row>
    <row r="769" spans="6:8" ht="14.25" customHeight="1">
      <c r="F769" s="30"/>
      <c r="G769" s="30"/>
      <c r="H769" s="30"/>
    </row>
    <row r="770" spans="6:8" ht="14.25" customHeight="1">
      <c r="F770" s="30"/>
      <c r="G770" s="30"/>
      <c r="H770" s="30"/>
    </row>
    <row r="771" spans="6:8" ht="14.25" customHeight="1">
      <c r="F771" s="30"/>
      <c r="G771" s="30"/>
      <c r="H771" s="30"/>
    </row>
    <row r="772" spans="6:8" ht="14.25" customHeight="1">
      <c r="F772" s="30"/>
      <c r="G772" s="30"/>
      <c r="H772" s="30"/>
    </row>
    <row r="773" spans="6:8" ht="14.25" customHeight="1">
      <c r="F773" s="30"/>
      <c r="G773" s="30"/>
      <c r="H773" s="30"/>
    </row>
    <row r="774" spans="6:8" ht="14.25" customHeight="1">
      <c r="F774" s="30"/>
      <c r="G774" s="30"/>
      <c r="H774" s="30"/>
    </row>
    <row r="775" spans="6:8" ht="14.25" customHeight="1">
      <c r="F775" s="30"/>
      <c r="G775" s="30"/>
      <c r="H775" s="30"/>
    </row>
    <row r="776" spans="6:8" ht="14.25" customHeight="1">
      <c r="F776" s="30"/>
      <c r="G776" s="30"/>
      <c r="H776" s="30"/>
    </row>
    <row r="777" spans="6:8" ht="14.25" customHeight="1">
      <c r="F777" s="30"/>
      <c r="G777" s="30"/>
      <c r="H777" s="30"/>
    </row>
    <row r="778" spans="6:8" ht="14.25" customHeight="1">
      <c r="F778" s="30"/>
      <c r="G778" s="30"/>
      <c r="H778" s="30"/>
    </row>
    <row r="779" spans="6:8" ht="14.25" customHeight="1">
      <c r="F779" s="30"/>
      <c r="G779" s="30"/>
      <c r="H779" s="30"/>
    </row>
    <row r="780" spans="6:8" ht="14.25" customHeight="1">
      <c r="F780" s="30"/>
      <c r="G780" s="30"/>
      <c r="H780" s="30"/>
    </row>
    <row r="781" spans="6:8" ht="14.25" customHeight="1">
      <c r="F781" s="30"/>
      <c r="G781" s="30"/>
      <c r="H781" s="30"/>
    </row>
    <row r="782" spans="6:8" ht="14.25" customHeight="1">
      <c r="F782" s="30"/>
      <c r="G782" s="30"/>
      <c r="H782" s="30"/>
    </row>
    <row r="783" spans="6:8" ht="14.25" customHeight="1">
      <c r="F783" s="30"/>
      <c r="G783" s="30"/>
      <c r="H783" s="30"/>
    </row>
    <row r="784" spans="6:8" ht="14.25" customHeight="1">
      <c r="F784" s="30"/>
      <c r="G784" s="30"/>
      <c r="H784" s="30"/>
    </row>
    <row r="785" spans="6:8" ht="14.25" customHeight="1">
      <c r="F785" s="30"/>
      <c r="G785" s="30"/>
      <c r="H785" s="30"/>
    </row>
    <row r="786" spans="6:8" ht="14.25" customHeight="1">
      <c r="F786" s="30"/>
      <c r="G786" s="30"/>
      <c r="H786" s="30"/>
    </row>
    <row r="787" spans="6:8" ht="14.25" customHeight="1">
      <c r="F787" s="30"/>
      <c r="G787" s="30"/>
      <c r="H787" s="30"/>
    </row>
    <row r="788" spans="6:8" ht="14.25" customHeight="1">
      <c r="F788" s="30"/>
      <c r="G788" s="30"/>
      <c r="H788" s="30"/>
    </row>
    <row r="789" spans="6:8" ht="14.25" customHeight="1">
      <c r="F789" s="30"/>
      <c r="G789" s="30"/>
      <c r="H789" s="30"/>
    </row>
    <row r="790" spans="6:8" ht="14.25" customHeight="1">
      <c r="F790" s="30"/>
      <c r="G790" s="30"/>
      <c r="H790" s="30"/>
    </row>
    <row r="791" spans="6:8" ht="14.25" customHeight="1">
      <c r="F791" s="30"/>
      <c r="G791" s="30"/>
      <c r="H791" s="30"/>
    </row>
    <row r="792" spans="6:8" ht="14.25" customHeight="1">
      <c r="F792" s="30"/>
      <c r="G792" s="30"/>
      <c r="H792" s="30"/>
    </row>
    <row r="793" spans="6:8" ht="14.25" customHeight="1">
      <c r="F793" s="30"/>
      <c r="G793" s="30"/>
      <c r="H793" s="30"/>
    </row>
    <row r="794" spans="6:8" ht="14.25" customHeight="1">
      <c r="F794" s="30"/>
      <c r="G794" s="30"/>
      <c r="H794" s="30"/>
    </row>
    <row r="795" spans="6:8" ht="14.25" customHeight="1">
      <c r="F795" s="30"/>
      <c r="G795" s="30"/>
      <c r="H795" s="30"/>
    </row>
    <row r="796" spans="6:8" ht="14.25" customHeight="1">
      <c r="F796" s="30"/>
      <c r="G796" s="30"/>
      <c r="H796" s="30"/>
    </row>
    <row r="797" spans="6:8" ht="14.25" customHeight="1">
      <c r="F797" s="30"/>
      <c r="G797" s="30"/>
      <c r="H797" s="30"/>
    </row>
    <row r="798" spans="6:8" ht="14.25" customHeight="1">
      <c r="F798" s="30"/>
      <c r="G798" s="30"/>
      <c r="H798" s="30"/>
    </row>
    <row r="799" spans="6:8" ht="14.25" customHeight="1">
      <c r="F799" s="30"/>
      <c r="G799" s="30"/>
      <c r="H799" s="30"/>
    </row>
    <row r="800" spans="6:8" ht="14.25" customHeight="1">
      <c r="F800" s="30"/>
      <c r="G800" s="30"/>
      <c r="H800" s="30"/>
    </row>
    <row r="801" spans="6:8" ht="14.25" customHeight="1">
      <c r="F801" s="30"/>
      <c r="G801" s="30"/>
      <c r="H801" s="30"/>
    </row>
    <row r="802" spans="6:8" ht="14.25" customHeight="1">
      <c r="F802" s="30"/>
      <c r="G802" s="30"/>
      <c r="H802" s="30"/>
    </row>
    <row r="803" spans="6:8" ht="14.25" customHeight="1">
      <c r="F803" s="30"/>
      <c r="G803" s="30"/>
      <c r="H803" s="30"/>
    </row>
    <row r="804" spans="6:8" ht="14.25" customHeight="1">
      <c r="F804" s="30"/>
      <c r="G804" s="30"/>
      <c r="H804" s="30"/>
    </row>
    <row r="805" spans="6:8" ht="14.25" customHeight="1">
      <c r="F805" s="30"/>
      <c r="G805" s="30"/>
      <c r="H805" s="30"/>
    </row>
    <row r="806" spans="6:8" ht="14.25" customHeight="1">
      <c r="F806" s="30"/>
      <c r="G806" s="30"/>
      <c r="H806" s="30"/>
    </row>
    <row r="807" spans="6:8" ht="14.25" customHeight="1">
      <c r="F807" s="30"/>
      <c r="G807" s="30"/>
      <c r="H807" s="30"/>
    </row>
    <row r="808" spans="6:8" ht="14.25" customHeight="1">
      <c r="F808" s="30"/>
      <c r="G808" s="30"/>
      <c r="H808" s="30"/>
    </row>
    <row r="809" spans="6:8" ht="14.25" customHeight="1">
      <c r="F809" s="30"/>
      <c r="G809" s="30"/>
      <c r="H809" s="30"/>
    </row>
    <row r="810" spans="6:8" ht="14.25" customHeight="1">
      <c r="F810" s="30"/>
      <c r="G810" s="30"/>
      <c r="H810" s="30"/>
    </row>
    <row r="811" spans="6:8" ht="14.25" customHeight="1">
      <c r="F811" s="30"/>
      <c r="G811" s="30"/>
      <c r="H811" s="30"/>
    </row>
    <row r="812" spans="6:8" ht="14.25" customHeight="1">
      <c r="F812" s="30"/>
      <c r="G812" s="30"/>
      <c r="H812" s="30"/>
    </row>
    <row r="813" spans="6:8" ht="14.25" customHeight="1">
      <c r="F813" s="30"/>
      <c r="G813" s="30"/>
      <c r="H813" s="30"/>
    </row>
    <row r="814" spans="6:8" ht="14.25" customHeight="1">
      <c r="F814" s="30"/>
      <c r="G814" s="30"/>
      <c r="H814" s="30"/>
    </row>
    <row r="815" spans="6:8" ht="14.25" customHeight="1">
      <c r="F815" s="30"/>
      <c r="G815" s="30"/>
      <c r="H815" s="30"/>
    </row>
    <row r="816" spans="6:8" ht="14.25" customHeight="1">
      <c r="F816" s="30"/>
      <c r="G816" s="30"/>
      <c r="H816" s="30"/>
    </row>
    <row r="817" spans="6:8" ht="14.25" customHeight="1">
      <c r="F817" s="30"/>
      <c r="G817" s="30"/>
      <c r="H817" s="30"/>
    </row>
    <row r="818" spans="6:8" ht="14.25" customHeight="1">
      <c r="F818" s="30"/>
      <c r="G818" s="30"/>
      <c r="H818" s="30"/>
    </row>
    <row r="819" spans="6:8" ht="14.25" customHeight="1">
      <c r="F819" s="30"/>
      <c r="G819" s="30"/>
      <c r="H819" s="30"/>
    </row>
    <row r="820" spans="6:8" ht="14.25" customHeight="1">
      <c r="F820" s="30"/>
      <c r="G820" s="30"/>
      <c r="H820" s="30"/>
    </row>
    <row r="821" spans="6:8" ht="14.25" customHeight="1">
      <c r="F821" s="30"/>
      <c r="G821" s="30"/>
      <c r="H821" s="30"/>
    </row>
    <row r="822" spans="6:8" ht="14.25" customHeight="1">
      <c r="F822" s="30"/>
      <c r="G822" s="30"/>
      <c r="H822" s="30"/>
    </row>
    <row r="823" spans="6:8" ht="14.25" customHeight="1">
      <c r="F823" s="30"/>
      <c r="G823" s="30"/>
      <c r="H823" s="30"/>
    </row>
    <row r="824" spans="6:8" ht="14.25" customHeight="1">
      <c r="F824" s="30"/>
      <c r="G824" s="30"/>
      <c r="H824" s="30"/>
    </row>
    <row r="825" spans="6:8" ht="14.25" customHeight="1">
      <c r="F825" s="30"/>
      <c r="G825" s="30"/>
      <c r="H825" s="30"/>
    </row>
    <row r="826" spans="6:8" ht="14.25" customHeight="1">
      <c r="F826" s="30"/>
      <c r="G826" s="30"/>
      <c r="H826" s="30"/>
    </row>
    <row r="827" spans="6:8" ht="14.25" customHeight="1">
      <c r="F827" s="30"/>
      <c r="G827" s="30"/>
      <c r="H827" s="30"/>
    </row>
    <row r="828" spans="6:8" ht="14.25" customHeight="1">
      <c r="F828" s="30"/>
      <c r="G828" s="30"/>
      <c r="H828" s="30"/>
    </row>
    <row r="829" spans="6:8" ht="14.25" customHeight="1">
      <c r="F829" s="30"/>
      <c r="G829" s="30"/>
      <c r="H829" s="30"/>
    </row>
    <row r="830" spans="6:8" ht="14.25" customHeight="1">
      <c r="F830" s="30"/>
      <c r="G830" s="30"/>
      <c r="H830" s="30"/>
    </row>
    <row r="831" spans="6:8" ht="14.25" customHeight="1">
      <c r="F831" s="30"/>
      <c r="G831" s="30"/>
      <c r="H831" s="30"/>
    </row>
    <row r="832" spans="6:8" ht="14.25" customHeight="1">
      <c r="F832" s="30"/>
      <c r="G832" s="30"/>
      <c r="H832" s="30"/>
    </row>
    <row r="833" spans="6:8" ht="14.25" customHeight="1">
      <c r="F833" s="30"/>
      <c r="G833" s="30"/>
      <c r="H833" s="30"/>
    </row>
    <row r="834" spans="6:8" ht="14.25" customHeight="1">
      <c r="F834" s="30"/>
      <c r="G834" s="30"/>
      <c r="H834" s="30"/>
    </row>
    <row r="835" spans="6:8" ht="14.25" customHeight="1">
      <c r="F835" s="30"/>
      <c r="G835" s="30"/>
      <c r="H835" s="30"/>
    </row>
    <row r="836" spans="6:8" ht="14.25" customHeight="1">
      <c r="F836" s="30"/>
      <c r="G836" s="30"/>
      <c r="H836" s="30"/>
    </row>
    <row r="837" spans="6:8" ht="14.25" customHeight="1">
      <c r="F837" s="30"/>
      <c r="G837" s="30"/>
      <c r="H837" s="30"/>
    </row>
    <row r="838" spans="6:8" ht="14.25" customHeight="1">
      <c r="F838" s="30"/>
      <c r="G838" s="30"/>
      <c r="H838" s="30"/>
    </row>
    <row r="839" spans="6:8" ht="14.25" customHeight="1">
      <c r="F839" s="30"/>
      <c r="G839" s="30"/>
      <c r="H839" s="30"/>
    </row>
    <row r="840" spans="6:8" ht="14.25" customHeight="1">
      <c r="F840" s="30"/>
      <c r="G840" s="30"/>
      <c r="H840" s="30"/>
    </row>
    <row r="841" spans="6:8" ht="14.25" customHeight="1">
      <c r="F841" s="30"/>
      <c r="G841" s="30"/>
      <c r="H841" s="30"/>
    </row>
    <row r="842" spans="6:8" ht="14.25" customHeight="1">
      <c r="F842" s="30"/>
      <c r="G842" s="30"/>
      <c r="H842" s="30"/>
    </row>
    <row r="843" spans="6:8" ht="14.25" customHeight="1">
      <c r="F843" s="30"/>
      <c r="G843" s="30"/>
      <c r="H843" s="30"/>
    </row>
    <row r="844" spans="6:8" ht="14.25" customHeight="1">
      <c r="F844" s="30"/>
      <c r="G844" s="30"/>
      <c r="H844" s="30"/>
    </row>
    <row r="845" spans="6:8" ht="14.25" customHeight="1">
      <c r="F845" s="30"/>
      <c r="G845" s="30"/>
      <c r="H845" s="30"/>
    </row>
    <row r="846" spans="6:8" ht="14.25" customHeight="1">
      <c r="F846" s="30"/>
      <c r="G846" s="30"/>
      <c r="H846" s="30"/>
    </row>
    <row r="847" spans="6:8" ht="14.25" customHeight="1">
      <c r="F847" s="30"/>
      <c r="G847" s="30"/>
      <c r="H847" s="30"/>
    </row>
    <row r="848" spans="6:8" ht="14.25" customHeight="1">
      <c r="F848" s="30"/>
      <c r="G848" s="30"/>
      <c r="H848" s="30"/>
    </row>
    <row r="849" spans="6:8" ht="14.25" customHeight="1">
      <c r="F849" s="30"/>
      <c r="G849" s="30"/>
      <c r="H849" s="30"/>
    </row>
    <row r="850" spans="6:8" ht="14.25" customHeight="1">
      <c r="F850" s="30"/>
      <c r="G850" s="30"/>
      <c r="H850" s="30"/>
    </row>
    <row r="851" spans="6:8" ht="14.25" customHeight="1">
      <c r="F851" s="30"/>
      <c r="G851" s="30"/>
      <c r="H851" s="30"/>
    </row>
    <row r="852" spans="6:8" ht="14.25" customHeight="1">
      <c r="F852" s="30"/>
      <c r="G852" s="30"/>
      <c r="H852" s="30"/>
    </row>
    <row r="853" spans="6:8" ht="14.25" customHeight="1">
      <c r="F853" s="30"/>
      <c r="G853" s="30"/>
      <c r="H853" s="30"/>
    </row>
    <row r="854" spans="6:8" ht="14.25" customHeight="1">
      <c r="F854" s="30"/>
      <c r="G854" s="30"/>
      <c r="H854" s="30"/>
    </row>
    <row r="855" spans="6:8" ht="14.25" customHeight="1">
      <c r="F855" s="30"/>
      <c r="G855" s="30"/>
      <c r="H855" s="30"/>
    </row>
    <row r="856" spans="6:8" ht="14.25" customHeight="1">
      <c r="F856" s="30"/>
      <c r="G856" s="30"/>
      <c r="H856" s="30"/>
    </row>
    <row r="857" spans="6:8" ht="14.25" customHeight="1">
      <c r="F857" s="30"/>
      <c r="G857" s="30"/>
      <c r="H857" s="30"/>
    </row>
    <row r="858" spans="6:8" ht="14.25" customHeight="1">
      <c r="F858" s="30"/>
      <c r="G858" s="30"/>
      <c r="H858" s="30"/>
    </row>
    <row r="859" spans="6:8" ht="14.25" customHeight="1">
      <c r="F859" s="30"/>
      <c r="G859" s="30"/>
      <c r="H859" s="30"/>
    </row>
    <row r="860" spans="6:8" ht="14.25" customHeight="1">
      <c r="F860" s="30"/>
      <c r="G860" s="30"/>
      <c r="H860" s="30"/>
    </row>
    <row r="861" spans="6:8" ht="14.25" customHeight="1">
      <c r="F861" s="30"/>
      <c r="G861" s="30"/>
      <c r="H861" s="30"/>
    </row>
    <row r="862" spans="6:8" ht="14.25" customHeight="1">
      <c r="F862" s="30"/>
      <c r="G862" s="30"/>
      <c r="H862" s="30"/>
    </row>
    <row r="863" spans="6:8" ht="14.25" customHeight="1">
      <c r="F863" s="30"/>
      <c r="G863" s="30"/>
      <c r="H863" s="30"/>
    </row>
    <row r="864" spans="6:8" ht="14.25" customHeight="1">
      <c r="F864" s="30"/>
      <c r="G864" s="30"/>
      <c r="H864" s="30"/>
    </row>
    <row r="865" spans="6:8" ht="14.25" customHeight="1">
      <c r="F865" s="30"/>
      <c r="G865" s="30"/>
      <c r="H865" s="30"/>
    </row>
    <row r="866" spans="6:8" ht="14.25" customHeight="1">
      <c r="F866" s="30"/>
      <c r="G866" s="30"/>
      <c r="H866" s="30"/>
    </row>
    <row r="867" spans="6:8" ht="14.25" customHeight="1">
      <c r="F867" s="30"/>
      <c r="G867" s="30"/>
      <c r="H867" s="30"/>
    </row>
    <row r="868" spans="6:8" ht="14.25" customHeight="1">
      <c r="F868" s="30"/>
      <c r="G868" s="30"/>
      <c r="H868" s="30"/>
    </row>
    <row r="869" spans="6:8" ht="14.25" customHeight="1">
      <c r="F869" s="30"/>
      <c r="G869" s="30"/>
      <c r="H869" s="30"/>
    </row>
    <row r="870" spans="6:8" ht="14.25" customHeight="1">
      <c r="F870" s="30"/>
      <c r="G870" s="30"/>
      <c r="H870" s="30"/>
    </row>
    <row r="871" spans="6:8" ht="14.25" customHeight="1">
      <c r="F871" s="30"/>
      <c r="G871" s="30"/>
      <c r="H871" s="30"/>
    </row>
    <row r="872" spans="6:8" ht="14.25" customHeight="1">
      <c r="F872" s="30"/>
      <c r="G872" s="30"/>
      <c r="H872" s="30"/>
    </row>
    <row r="873" spans="6:8" ht="14.25" customHeight="1">
      <c r="F873" s="30"/>
      <c r="G873" s="30"/>
      <c r="H873" s="30"/>
    </row>
    <row r="874" spans="6:8" ht="14.25" customHeight="1">
      <c r="F874" s="30"/>
      <c r="G874" s="30"/>
      <c r="H874" s="30"/>
    </row>
    <row r="875" spans="6:8" ht="14.25" customHeight="1">
      <c r="F875" s="30"/>
      <c r="G875" s="30"/>
      <c r="H875" s="30"/>
    </row>
    <row r="876" spans="6:8" ht="14.25" customHeight="1">
      <c r="F876" s="30"/>
      <c r="G876" s="30"/>
      <c r="H876" s="30"/>
    </row>
    <row r="877" spans="6:8" ht="14.25" customHeight="1">
      <c r="F877" s="30"/>
      <c r="G877" s="30"/>
      <c r="H877" s="30"/>
    </row>
    <row r="878" spans="6:8" ht="14.25" customHeight="1">
      <c r="F878" s="30"/>
      <c r="G878" s="30"/>
      <c r="H878" s="30"/>
    </row>
    <row r="879" spans="6:8" ht="14.25" customHeight="1">
      <c r="F879" s="30"/>
      <c r="G879" s="30"/>
      <c r="H879" s="30"/>
    </row>
    <row r="880" spans="6:8" ht="14.25" customHeight="1">
      <c r="F880" s="30"/>
      <c r="G880" s="30"/>
      <c r="H880" s="30"/>
    </row>
    <row r="881" spans="6:8" ht="14.25" customHeight="1">
      <c r="F881" s="30"/>
      <c r="G881" s="30"/>
      <c r="H881" s="30"/>
    </row>
    <row r="882" spans="6:8" ht="14.25" customHeight="1">
      <c r="F882" s="30"/>
      <c r="G882" s="30"/>
      <c r="H882" s="30"/>
    </row>
    <row r="883" spans="6:8" ht="14.25" customHeight="1">
      <c r="F883" s="30"/>
      <c r="G883" s="30"/>
      <c r="H883" s="30"/>
    </row>
    <row r="884" spans="6:8" ht="14.25" customHeight="1">
      <c r="F884" s="30"/>
      <c r="G884" s="30"/>
      <c r="H884" s="30"/>
    </row>
    <row r="885" spans="6:8" ht="14.25" customHeight="1">
      <c r="F885" s="30"/>
      <c r="G885" s="30"/>
      <c r="H885" s="30"/>
    </row>
    <row r="886" spans="6:8" ht="14.25" customHeight="1">
      <c r="F886" s="30"/>
      <c r="G886" s="30"/>
      <c r="H886" s="30"/>
    </row>
    <row r="887" spans="6:8" ht="14.25" customHeight="1">
      <c r="F887" s="30"/>
      <c r="G887" s="30"/>
      <c r="H887" s="30"/>
    </row>
    <row r="888" spans="6:8" ht="14.25" customHeight="1">
      <c r="F888" s="30"/>
      <c r="G888" s="30"/>
      <c r="H888" s="30"/>
    </row>
    <row r="889" spans="6:8" ht="14.25" customHeight="1">
      <c r="F889" s="30"/>
      <c r="G889" s="30"/>
      <c r="H889" s="30"/>
    </row>
    <row r="890" spans="6:8" ht="14.25" customHeight="1">
      <c r="F890" s="30"/>
      <c r="G890" s="30"/>
      <c r="H890" s="30"/>
    </row>
    <row r="891" spans="6:8" ht="14.25" customHeight="1">
      <c r="F891" s="30"/>
      <c r="G891" s="30"/>
      <c r="H891" s="30"/>
    </row>
    <row r="892" spans="6:8" ht="14.25" customHeight="1">
      <c r="F892" s="30"/>
      <c r="G892" s="30"/>
      <c r="H892" s="30"/>
    </row>
    <row r="893" spans="6:8" ht="14.25" customHeight="1">
      <c r="F893" s="30"/>
      <c r="G893" s="30"/>
      <c r="H893" s="30"/>
    </row>
    <row r="894" spans="6:8" ht="14.25" customHeight="1">
      <c r="F894" s="30"/>
      <c r="G894" s="30"/>
      <c r="H894" s="30"/>
    </row>
    <row r="895" spans="6:8" ht="14.25" customHeight="1">
      <c r="F895" s="30"/>
      <c r="G895" s="30"/>
      <c r="H895" s="30"/>
    </row>
    <row r="896" spans="6:8" ht="14.25" customHeight="1">
      <c r="F896" s="30"/>
      <c r="G896" s="30"/>
      <c r="H896" s="30"/>
    </row>
    <row r="897" spans="6:8" ht="14.25" customHeight="1">
      <c r="F897" s="30"/>
      <c r="G897" s="30"/>
      <c r="H897" s="30"/>
    </row>
    <row r="898" spans="6:8" ht="14.25" customHeight="1">
      <c r="F898" s="30"/>
      <c r="G898" s="30"/>
      <c r="H898" s="30"/>
    </row>
    <row r="899" spans="6:8" ht="14.25" customHeight="1">
      <c r="F899" s="30"/>
      <c r="G899" s="30"/>
      <c r="H899" s="30"/>
    </row>
    <row r="900" spans="6:8" ht="14.25" customHeight="1">
      <c r="F900" s="30"/>
      <c r="G900" s="30"/>
      <c r="H900" s="30"/>
    </row>
    <row r="901" spans="6:8" ht="14.25" customHeight="1">
      <c r="F901" s="30"/>
      <c r="G901" s="30"/>
      <c r="H901" s="30"/>
    </row>
    <row r="902" spans="6:8" ht="14.25" customHeight="1">
      <c r="F902" s="30"/>
      <c r="G902" s="30"/>
      <c r="H902" s="30"/>
    </row>
    <row r="903" spans="6:8" ht="14.25" customHeight="1">
      <c r="F903" s="30"/>
      <c r="G903" s="30"/>
      <c r="H903" s="30"/>
    </row>
    <row r="904" spans="6:8" ht="14.25" customHeight="1">
      <c r="F904" s="30"/>
      <c r="G904" s="30"/>
      <c r="H904" s="30"/>
    </row>
    <row r="905" spans="6:8" ht="14.25" customHeight="1">
      <c r="F905" s="30"/>
      <c r="G905" s="30"/>
      <c r="H905" s="30"/>
    </row>
    <row r="906" spans="6:8" ht="14.25" customHeight="1">
      <c r="F906" s="30"/>
      <c r="G906" s="30"/>
      <c r="H906" s="30"/>
    </row>
    <row r="907" spans="6:8" ht="14.25" customHeight="1">
      <c r="F907" s="30"/>
      <c r="G907" s="30"/>
      <c r="H907" s="30"/>
    </row>
    <row r="908" spans="6:8" ht="14.25" customHeight="1">
      <c r="F908" s="30"/>
      <c r="G908" s="30"/>
      <c r="H908" s="30"/>
    </row>
    <row r="909" spans="6:8" ht="14.25" customHeight="1">
      <c r="F909" s="30"/>
      <c r="G909" s="30"/>
      <c r="H909" s="30"/>
    </row>
    <row r="910" spans="6:8" ht="14.25" customHeight="1">
      <c r="F910" s="30"/>
      <c r="G910" s="30"/>
      <c r="H910" s="30"/>
    </row>
    <row r="911" spans="6:8" ht="14.25" customHeight="1">
      <c r="F911" s="30"/>
      <c r="G911" s="30"/>
      <c r="H911" s="30"/>
    </row>
    <row r="912" spans="6:8" ht="14.25" customHeight="1">
      <c r="F912" s="30"/>
      <c r="G912" s="30"/>
      <c r="H912" s="30"/>
    </row>
    <row r="913" spans="6:8" ht="14.25" customHeight="1">
      <c r="F913" s="30"/>
      <c r="G913" s="30"/>
      <c r="H913" s="30"/>
    </row>
    <row r="914" spans="6:8" ht="14.25" customHeight="1">
      <c r="F914" s="30"/>
      <c r="G914" s="30"/>
      <c r="H914" s="30"/>
    </row>
    <row r="915" spans="6:8" ht="14.25" customHeight="1">
      <c r="F915" s="30"/>
      <c r="G915" s="30"/>
      <c r="H915" s="30"/>
    </row>
    <row r="916" spans="6:8" ht="14.25" customHeight="1">
      <c r="F916" s="30"/>
      <c r="G916" s="30"/>
      <c r="H916" s="30"/>
    </row>
    <row r="917" spans="6:8" ht="14.25" customHeight="1">
      <c r="F917" s="30"/>
      <c r="G917" s="30"/>
      <c r="H917" s="30"/>
    </row>
    <row r="918" spans="6:8" ht="14.25" customHeight="1">
      <c r="F918" s="30"/>
      <c r="G918" s="30"/>
      <c r="H918" s="30"/>
    </row>
    <row r="919" spans="6:8" ht="14.25" customHeight="1">
      <c r="F919" s="30"/>
      <c r="G919" s="30"/>
      <c r="H919" s="30"/>
    </row>
    <row r="920" spans="6:8" ht="14.25" customHeight="1">
      <c r="F920" s="30"/>
      <c r="G920" s="30"/>
      <c r="H920" s="30"/>
    </row>
    <row r="921" spans="6:8" ht="14.25" customHeight="1">
      <c r="F921" s="30"/>
      <c r="G921" s="30"/>
      <c r="H921" s="30"/>
    </row>
    <row r="922" spans="6:8" ht="14.25" customHeight="1">
      <c r="F922" s="30"/>
      <c r="G922" s="30"/>
      <c r="H922" s="30"/>
    </row>
    <row r="923" spans="6:8" ht="14.25" customHeight="1">
      <c r="F923" s="30"/>
      <c r="G923" s="30"/>
      <c r="H923" s="30"/>
    </row>
    <row r="924" spans="6:8" ht="14.25" customHeight="1">
      <c r="F924" s="30"/>
      <c r="G924" s="30"/>
      <c r="H924" s="30"/>
    </row>
    <row r="925" spans="6:8" ht="14.25" customHeight="1">
      <c r="F925" s="30"/>
      <c r="G925" s="30"/>
      <c r="H925" s="30"/>
    </row>
    <row r="926" spans="6:8" ht="14.25" customHeight="1">
      <c r="F926" s="30"/>
      <c r="G926" s="30"/>
      <c r="H926" s="30"/>
    </row>
    <row r="927" spans="6:8" ht="14.25" customHeight="1">
      <c r="F927" s="30"/>
      <c r="G927" s="30"/>
      <c r="H927" s="30"/>
    </row>
    <row r="928" spans="6:8" ht="14.25" customHeight="1">
      <c r="F928" s="30"/>
      <c r="G928" s="30"/>
      <c r="H928" s="30"/>
    </row>
    <row r="929" spans="6:8" ht="14.25" customHeight="1">
      <c r="F929" s="30"/>
      <c r="G929" s="30"/>
      <c r="H929" s="30"/>
    </row>
    <row r="930" spans="6:8" ht="14.25" customHeight="1">
      <c r="F930" s="30"/>
      <c r="G930" s="30"/>
      <c r="H930" s="30"/>
    </row>
    <row r="931" spans="6:8" ht="14.25" customHeight="1">
      <c r="F931" s="30"/>
      <c r="G931" s="30"/>
      <c r="H931" s="30"/>
    </row>
    <row r="932" spans="6:8" ht="14.25" customHeight="1">
      <c r="F932" s="30"/>
      <c r="G932" s="30"/>
      <c r="H932" s="30"/>
    </row>
    <row r="933" spans="6:8" ht="14.25" customHeight="1">
      <c r="F933" s="30"/>
      <c r="G933" s="30"/>
      <c r="H933" s="30"/>
    </row>
    <row r="934" spans="6:8" ht="14.25" customHeight="1">
      <c r="F934" s="30"/>
      <c r="G934" s="30"/>
      <c r="H934" s="30"/>
    </row>
    <row r="935" spans="6:8" ht="14.25" customHeight="1">
      <c r="F935" s="30"/>
      <c r="G935" s="30"/>
      <c r="H935" s="30"/>
    </row>
    <row r="936" spans="6:8" ht="14.25" customHeight="1">
      <c r="F936" s="30"/>
      <c r="G936" s="30"/>
      <c r="H936" s="30"/>
    </row>
    <row r="937" spans="6:8" ht="14.25" customHeight="1">
      <c r="F937" s="30"/>
      <c r="G937" s="30"/>
      <c r="H937" s="30"/>
    </row>
    <row r="938" spans="6:8" ht="14.25" customHeight="1">
      <c r="F938" s="30"/>
      <c r="G938" s="30"/>
      <c r="H938" s="30"/>
    </row>
    <row r="939" spans="6:8" ht="14.25" customHeight="1">
      <c r="F939" s="30"/>
      <c r="G939" s="30"/>
      <c r="H939" s="30"/>
    </row>
    <row r="940" spans="6:8" ht="14.25" customHeight="1">
      <c r="F940" s="30"/>
      <c r="G940" s="30"/>
      <c r="H940" s="30"/>
    </row>
    <row r="941" spans="6:8" ht="14.25" customHeight="1">
      <c r="F941" s="30"/>
      <c r="G941" s="30"/>
      <c r="H941" s="30"/>
    </row>
    <row r="942" spans="6:8" ht="14.25" customHeight="1">
      <c r="F942" s="30"/>
      <c r="G942" s="30"/>
      <c r="H942" s="30"/>
    </row>
    <row r="943" spans="6:8" ht="14.25" customHeight="1">
      <c r="F943" s="30"/>
      <c r="G943" s="30"/>
      <c r="H943" s="30"/>
    </row>
    <row r="944" spans="6:8" ht="14.25" customHeight="1">
      <c r="F944" s="30"/>
      <c r="G944" s="30"/>
      <c r="H944" s="30"/>
    </row>
    <row r="945" spans="6:8" ht="14.25" customHeight="1">
      <c r="F945" s="30"/>
      <c r="G945" s="30"/>
      <c r="H945" s="30"/>
    </row>
    <row r="946" spans="6:8" ht="14.25" customHeight="1">
      <c r="F946" s="30"/>
      <c r="G946" s="30"/>
      <c r="H946" s="30"/>
    </row>
    <row r="947" spans="6:8" ht="14.25" customHeight="1">
      <c r="F947" s="30"/>
      <c r="G947" s="30"/>
      <c r="H947" s="30"/>
    </row>
    <row r="948" spans="6:8" ht="14.25" customHeight="1">
      <c r="F948" s="30"/>
      <c r="G948" s="30"/>
      <c r="H948" s="30"/>
    </row>
    <row r="949" spans="6:8" ht="14.25" customHeight="1">
      <c r="F949" s="30"/>
      <c r="G949" s="30"/>
      <c r="H949" s="30"/>
    </row>
    <row r="950" spans="6:8" ht="14.25" customHeight="1">
      <c r="F950" s="30"/>
      <c r="G950" s="30"/>
      <c r="H950" s="30"/>
    </row>
    <row r="951" spans="6:8" ht="14.25" customHeight="1">
      <c r="F951" s="30"/>
      <c r="G951" s="30"/>
      <c r="H951" s="30"/>
    </row>
    <row r="952" spans="6:8" ht="14.25" customHeight="1">
      <c r="F952" s="30"/>
      <c r="G952" s="30"/>
      <c r="H952" s="30"/>
    </row>
    <row r="953" spans="6:8" ht="14.25" customHeight="1">
      <c r="F953" s="30"/>
      <c r="G953" s="30"/>
      <c r="H953" s="30"/>
    </row>
    <row r="954" spans="6:8" ht="14.25" customHeight="1">
      <c r="F954" s="30"/>
      <c r="G954" s="30"/>
      <c r="H954" s="30"/>
    </row>
    <row r="955" spans="6:8" ht="14.25" customHeight="1">
      <c r="F955" s="30"/>
      <c r="G955" s="30"/>
      <c r="H955" s="30"/>
    </row>
    <row r="956" spans="6:8" ht="14.25" customHeight="1">
      <c r="F956" s="30"/>
      <c r="G956" s="30"/>
      <c r="H956" s="30"/>
    </row>
    <row r="957" spans="6:8" ht="14.25" customHeight="1">
      <c r="F957" s="30"/>
      <c r="G957" s="30"/>
      <c r="H957" s="30"/>
    </row>
    <row r="958" spans="6:8" ht="14.25" customHeight="1">
      <c r="F958" s="30"/>
      <c r="G958" s="30"/>
      <c r="H958" s="30"/>
    </row>
    <row r="959" spans="6:8" ht="14.25" customHeight="1">
      <c r="F959" s="30"/>
      <c r="G959" s="30"/>
      <c r="H959" s="30"/>
    </row>
    <row r="960" spans="6:8" ht="14.25" customHeight="1">
      <c r="F960" s="30"/>
      <c r="G960" s="30"/>
      <c r="H960" s="30"/>
    </row>
    <row r="961" spans="6:8" ht="14.25" customHeight="1">
      <c r="F961" s="30"/>
      <c r="G961" s="30"/>
      <c r="H961" s="30"/>
    </row>
    <row r="962" spans="6:8" ht="14.25" customHeight="1">
      <c r="F962" s="30"/>
      <c r="G962" s="30"/>
      <c r="H962" s="30"/>
    </row>
    <row r="963" spans="6:8" ht="14.25" customHeight="1">
      <c r="F963" s="30"/>
      <c r="G963" s="30"/>
      <c r="H963" s="30"/>
    </row>
    <row r="964" spans="6:8" ht="14.25" customHeight="1">
      <c r="F964" s="30"/>
      <c r="G964" s="30"/>
      <c r="H964" s="30"/>
    </row>
    <row r="965" spans="6:8" ht="14.25" customHeight="1">
      <c r="F965" s="30"/>
      <c r="G965" s="30"/>
      <c r="H965" s="30"/>
    </row>
    <row r="966" spans="6:8" ht="14.25" customHeight="1">
      <c r="F966" s="30"/>
      <c r="G966" s="30"/>
      <c r="H966" s="30"/>
    </row>
    <row r="967" spans="6:8" ht="14.25" customHeight="1">
      <c r="F967" s="30"/>
      <c r="G967" s="30"/>
      <c r="H967" s="30"/>
    </row>
    <row r="968" spans="6:8" ht="14.25" customHeight="1">
      <c r="F968" s="30"/>
      <c r="G968" s="30"/>
      <c r="H968" s="30"/>
    </row>
    <row r="969" spans="6:8" ht="14.25" customHeight="1">
      <c r="F969" s="30"/>
      <c r="G969" s="30"/>
      <c r="H969" s="30"/>
    </row>
    <row r="970" spans="6:8" ht="14.25" customHeight="1">
      <c r="F970" s="30"/>
      <c r="G970" s="30"/>
      <c r="H970" s="30"/>
    </row>
    <row r="971" spans="6:8" ht="14.25" customHeight="1">
      <c r="F971" s="30"/>
      <c r="G971" s="30"/>
      <c r="H971" s="30"/>
    </row>
    <row r="972" spans="6:8" ht="14.25" customHeight="1">
      <c r="F972" s="30"/>
      <c r="G972" s="30"/>
      <c r="H972" s="30"/>
    </row>
    <row r="973" spans="6:8" ht="14.25" customHeight="1">
      <c r="F973" s="30"/>
      <c r="G973" s="30"/>
      <c r="H973" s="30"/>
    </row>
    <row r="974" spans="6:8" ht="14.25" customHeight="1">
      <c r="F974" s="30"/>
      <c r="G974" s="30"/>
      <c r="H974" s="30"/>
    </row>
    <row r="975" spans="6:8" ht="14.25" customHeight="1">
      <c r="F975" s="30"/>
      <c r="G975" s="30"/>
      <c r="H975" s="30"/>
    </row>
    <row r="976" spans="6:8" ht="14.25" customHeight="1">
      <c r="F976" s="30"/>
      <c r="G976" s="30"/>
      <c r="H976" s="30"/>
    </row>
    <row r="977" spans="6:8" ht="14.25" customHeight="1">
      <c r="F977" s="30"/>
      <c r="G977" s="30"/>
      <c r="H977" s="30"/>
    </row>
    <row r="978" spans="6:8" ht="14.25" customHeight="1">
      <c r="F978" s="30"/>
      <c r="G978" s="30"/>
      <c r="H978" s="30"/>
    </row>
    <row r="979" spans="6:8" ht="14.25" customHeight="1">
      <c r="F979" s="30"/>
      <c r="G979" s="30"/>
      <c r="H979" s="30"/>
    </row>
    <row r="980" spans="6:8" ht="14.25" customHeight="1">
      <c r="F980" s="30"/>
      <c r="G980" s="30"/>
      <c r="H980" s="30"/>
    </row>
    <row r="981" spans="6:8" ht="14.25" customHeight="1">
      <c r="F981" s="30"/>
      <c r="G981" s="30"/>
      <c r="H981" s="30"/>
    </row>
    <row r="982" spans="6:8" ht="14.25" customHeight="1">
      <c r="F982" s="30"/>
      <c r="G982" s="30"/>
      <c r="H982" s="30"/>
    </row>
    <row r="983" spans="6:8" ht="14.25" customHeight="1">
      <c r="F983" s="30"/>
      <c r="G983" s="30"/>
      <c r="H983" s="30"/>
    </row>
    <row r="984" spans="6:8" ht="14.25" customHeight="1">
      <c r="F984" s="30"/>
      <c r="G984" s="30"/>
      <c r="H984" s="30"/>
    </row>
    <row r="985" spans="6:8" ht="14.25" customHeight="1">
      <c r="F985" s="30"/>
      <c r="G985" s="30"/>
      <c r="H985" s="30"/>
    </row>
    <row r="986" spans="6:8" ht="14.25" customHeight="1">
      <c r="F986" s="30"/>
      <c r="G986" s="30"/>
      <c r="H986" s="30"/>
    </row>
    <row r="987" spans="6:8" ht="14.25" customHeight="1">
      <c r="F987" s="30"/>
      <c r="G987" s="30"/>
      <c r="H987" s="30"/>
    </row>
    <row r="988" spans="6:8" ht="14.25" customHeight="1">
      <c r="F988" s="30"/>
      <c r="G988" s="30"/>
      <c r="H988" s="30"/>
    </row>
    <row r="989" spans="6:8" ht="14.25" customHeight="1">
      <c r="F989" s="30"/>
      <c r="G989" s="30"/>
      <c r="H989" s="30"/>
    </row>
    <row r="990" spans="6:8" ht="14.25" customHeight="1">
      <c r="F990" s="30"/>
      <c r="G990" s="30"/>
      <c r="H990" s="30"/>
    </row>
    <row r="991" spans="6:8" ht="14.25" customHeight="1">
      <c r="F991" s="30"/>
      <c r="G991" s="30"/>
      <c r="H991" s="30"/>
    </row>
    <row r="992" spans="6:8" ht="14.25" customHeight="1">
      <c r="F992" s="30"/>
      <c r="G992" s="30"/>
      <c r="H992" s="30"/>
    </row>
    <row r="993" spans="6:8" ht="14.25" customHeight="1">
      <c r="F993" s="30"/>
      <c r="G993" s="30"/>
      <c r="H993" s="30"/>
    </row>
    <row r="994" spans="6:8" ht="14.25" customHeight="1">
      <c r="F994" s="30"/>
      <c r="G994" s="30"/>
      <c r="H994" s="30"/>
    </row>
    <row r="995" spans="6:8" ht="14.25" customHeight="1">
      <c r="F995" s="30"/>
      <c r="G995" s="30"/>
      <c r="H995" s="30"/>
    </row>
    <row r="996" spans="6:8" ht="14.25" customHeight="1">
      <c r="F996" s="30"/>
      <c r="G996" s="30"/>
      <c r="H996" s="30"/>
    </row>
    <row r="997" spans="6:8" ht="14.25" customHeight="1">
      <c r="F997" s="30"/>
      <c r="G997" s="30"/>
      <c r="H997" s="30"/>
    </row>
    <row r="998" spans="6:8" ht="14.25" customHeight="1">
      <c r="F998" s="30"/>
      <c r="G998" s="30"/>
      <c r="H998" s="30"/>
    </row>
    <row r="999" spans="6:8" ht="14.25" customHeight="1">
      <c r="F999" s="30"/>
      <c r="G999" s="30"/>
      <c r="H999" s="30"/>
    </row>
    <row r="1000" spans="6:8" ht="14.25" customHeight="1">
      <c r="F1000" s="30"/>
      <c r="G1000" s="30"/>
      <c r="H1000" s="30"/>
    </row>
  </sheetData>
  <mergeCells count="45">
    <mergeCell ref="A21:C21"/>
    <mergeCell ref="B22:C22"/>
    <mergeCell ref="B23:C23"/>
    <mergeCell ref="B24:C24"/>
    <mergeCell ref="B25:C25"/>
    <mergeCell ref="B16:C16"/>
    <mergeCell ref="B17:C17"/>
    <mergeCell ref="B18:C18"/>
    <mergeCell ref="B19:C19"/>
    <mergeCell ref="B20:C20"/>
    <mergeCell ref="A11:C11"/>
    <mergeCell ref="B12:C12"/>
    <mergeCell ref="A13:C13"/>
    <mergeCell ref="B14:C14"/>
    <mergeCell ref="A15:C15"/>
    <mergeCell ref="B6:C6"/>
    <mergeCell ref="A7:C7"/>
    <mergeCell ref="A8:C8"/>
    <mergeCell ref="B9:C9"/>
    <mergeCell ref="B10:C10"/>
    <mergeCell ref="N4:N5"/>
    <mergeCell ref="A1:O1"/>
    <mergeCell ref="A2:O2"/>
    <mergeCell ref="A4:A5"/>
    <mergeCell ref="D4:D5"/>
    <mergeCell ref="E4:E5"/>
    <mergeCell ref="F4:F5"/>
    <mergeCell ref="O4:O5"/>
    <mergeCell ref="B4:C5"/>
    <mergeCell ref="G4:G5"/>
    <mergeCell ref="H4:H5"/>
    <mergeCell ref="I4:I5"/>
    <mergeCell ref="J4:L4"/>
    <mergeCell ref="M4:M5"/>
    <mergeCell ref="B33:C33"/>
    <mergeCell ref="B34:C34"/>
    <mergeCell ref="B40:C40"/>
    <mergeCell ref="B44:N44"/>
    <mergeCell ref="A26:C26"/>
    <mergeCell ref="B27:C27"/>
    <mergeCell ref="B28:C28"/>
    <mergeCell ref="B29:C29"/>
    <mergeCell ref="A30:C30"/>
    <mergeCell ref="A31:D31"/>
    <mergeCell ref="B32:C32"/>
  </mergeCells>
  <pageMargins left="0.70866141732283472" right="0.70866141732283472" top="0.74803149606299213" bottom="0.74803149606299213" header="0" footer="0"/>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view="pageBreakPreview" topLeftCell="A7" zoomScale="60" zoomScaleNormal="55" workbookViewId="0">
      <selection activeCell="M14" sqref="M14"/>
    </sheetView>
  </sheetViews>
  <sheetFormatPr defaultColWidth="14.453125" defaultRowHeight="15" customHeight="1"/>
  <cols>
    <col min="1" max="1" width="7.08984375" customWidth="1"/>
    <col min="2" max="2" width="33.54296875" customWidth="1"/>
    <col min="3" max="3" width="15" customWidth="1"/>
    <col min="4" max="4" width="12.453125" customWidth="1"/>
    <col min="5" max="5" width="10.453125" customWidth="1"/>
    <col min="6" max="6" width="13.453125" customWidth="1"/>
    <col min="7" max="8" width="13.54296875" customWidth="1"/>
    <col min="9" max="9" width="10.54296875" customWidth="1"/>
    <col min="10" max="10" width="11.453125" customWidth="1"/>
    <col min="11" max="11" width="10.81640625" customWidth="1"/>
    <col min="12" max="12" width="12.81640625" customWidth="1"/>
    <col min="13" max="13" width="19.54296875" customWidth="1"/>
    <col min="14" max="14" width="14.26953125" customWidth="1"/>
    <col min="15" max="26" width="8" customWidth="1"/>
  </cols>
  <sheetData>
    <row r="1" spans="1:26" ht="15" customHeight="1">
      <c r="A1" s="291" t="s">
        <v>691</v>
      </c>
      <c r="B1" s="249"/>
      <c r="C1" s="249"/>
      <c r="D1" s="249"/>
      <c r="E1" s="249"/>
      <c r="F1" s="249"/>
      <c r="G1" s="249"/>
      <c r="H1" s="249"/>
      <c r="I1" s="249"/>
      <c r="J1" s="249"/>
      <c r="K1" s="249"/>
      <c r="L1" s="249"/>
      <c r="M1" s="249"/>
      <c r="N1" s="249"/>
    </row>
    <row r="2" spans="1:26" ht="15" customHeight="1">
      <c r="A2" s="179"/>
      <c r="B2" s="299" t="s">
        <v>692</v>
      </c>
      <c r="C2" s="249"/>
      <c r="D2" s="249"/>
      <c r="E2" s="249"/>
      <c r="F2" s="249"/>
      <c r="G2" s="249"/>
      <c r="H2" s="249"/>
      <c r="I2" s="249"/>
      <c r="J2" s="249"/>
      <c r="K2" s="249"/>
      <c r="L2" s="249"/>
      <c r="M2" s="249"/>
      <c r="N2" s="179"/>
    </row>
    <row r="3" spans="1:26" ht="17.25" customHeight="1">
      <c r="A3" s="180"/>
      <c r="B3" s="180"/>
      <c r="C3" s="181"/>
    </row>
    <row r="4" spans="1:26" ht="15" customHeight="1">
      <c r="A4" s="269" t="s">
        <v>2</v>
      </c>
      <c r="B4" s="263" t="s">
        <v>624</v>
      </c>
      <c r="C4" s="263" t="s">
        <v>625</v>
      </c>
      <c r="D4" s="263" t="s">
        <v>204</v>
      </c>
      <c r="E4" s="263" t="s">
        <v>626</v>
      </c>
      <c r="F4" s="263" t="s">
        <v>627</v>
      </c>
      <c r="G4" s="263" t="s">
        <v>207</v>
      </c>
      <c r="H4" s="263" t="s">
        <v>628</v>
      </c>
      <c r="I4" s="264" t="s">
        <v>209</v>
      </c>
      <c r="J4" s="257"/>
      <c r="K4" s="258"/>
      <c r="L4" s="263" t="s">
        <v>210</v>
      </c>
      <c r="M4" s="290" t="s">
        <v>211</v>
      </c>
      <c r="N4" s="290" t="s">
        <v>212</v>
      </c>
    </row>
    <row r="5" spans="1:26" ht="30" customHeight="1">
      <c r="A5" s="253"/>
      <c r="B5" s="253"/>
      <c r="C5" s="253"/>
      <c r="D5" s="253"/>
      <c r="E5" s="253"/>
      <c r="F5" s="253"/>
      <c r="G5" s="253"/>
      <c r="H5" s="253"/>
      <c r="I5" s="32" t="s">
        <v>214</v>
      </c>
      <c r="J5" s="32" t="s">
        <v>215</v>
      </c>
      <c r="K5" s="32" t="s">
        <v>629</v>
      </c>
      <c r="L5" s="253"/>
      <c r="M5" s="253"/>
      <c r="N5" s="253"/>
    </row>
    <row r="6" spans="1:26" ht="15" customHeight="1">
      <c r="A6" s="4" t="s">
        <v>11</v>
      </c>
      <c r="B6" s="4" t="s">
        <v>12</v>
      </c>
      <c r="C6" s="5" t="s">
        <v>13</v>
      </c>
      <c r="D6" s="5" t="s">
        <v>14</v>
      </c>
      <c r="E6" s="5" t="s">
        <v>15</v>
      </c>
      <c r="F6" s="5" t="s">
        <v>16</v>
      </c>
      <c r="G6" s="5" t="s">
        <v>17</v>
      </c>
      <c r="H6" s="5" t="s">
        <v>18</v>
      </c>
      <c r="I6" s="5" t="s">
        <v>217</v>
      </c>
      <c r="J6" s="5" t="s">
        <v>218</v>
      </c>
      <c r="K6" s="5" t="s">
        <v>219</v>
      </c>
      <c r="L6" s="5" t="s">
        <v>220</v>
      </c>
      <c r="M6" s="5" t="s">
        <v>221</v>
      </c>
      <c r="N6" s="5" t="s">
        <v>222</v>
      </c>
    </row>
    <row r="7" spans="1:26" ht="15" customHeight="1">
      <c r="A7" s="35" t="s">
        <v>693</v>
      </c>
      <c r="B7" s="182" t="s">
        <v>694</v>
      </c>
      <c r="C7" s="5"/>
      <c r="D7" s="5"/>
      <c r="E7" s="5"/>
      <c r="F7" s="5"/>
      <c r="G7" s="5"/>
      <c r="H7" s="5"/>
      <c r="I7" s="5"/>
      <c r="J7" s="5"/>
      <c r="K7" s="5">
        <f>(K8+K19+K21+K32+K36)/5</f>
        <v>79.406767574729585</v>
      </c>
      <c r="L7" s="5"/>
      <c r="M7" s="5"/>
      <c r="N7" s="5"/>
    </row>
    <row r="8" spans="1:26" ht="15" customHeight="1">
      <c r="A8" s="262" t="s">
        <v>695</v>
      </c>
      <c r="B8" s="258"/>
      <c r="C8" s="16"/>
      <c r="D8" s="37"/>
      <c r="E8" s="37"/>
      <c r="F8" s="183"/>
      <c r="G8" s="183"/>
      <c r="H8" s="149"/>
      <c r="I8" s="149"/>
      <c r="J8" s="149"/>
      <c r="K8" s="150">
        <f>AVERAGE(J9:J18)</f>
        <v>60.888004540314604</v>
      </c>
      <c r="L8" s="37"/>
      <c r="M8" s="37"/>
      <c r="N8" s="37"/>
    </row>
    <row r="9" spans="1:26" ht="15.5">
      <c r="A9" s="42" t="s">
        <v>176</v>
      </c>
      <c r="B9" s="16" t="s">
        <v>696</v>
      </c>
      <c r="C9" s="53" t="s">
        <v>697</v>
      </c>
      <c r="D9" s="15" t="s">
        <v>421</v>
      </c>
      <c r="E9" s="247">
        <v>38386</v>
      </c>
      <c r="F9" s="184">
        <v>150</v>
      </c>
      <c r="G9" s="184">
        <v>148.92500000000001</v>
      </c>
      <c r="H9" s="85">
        <f t="shared" ref="H9:H18" si="0">G9/E9*100</f>
        <v>0.38796696712343043</v>
      </c>
      <c r="I9" s="85"/>
      <c r="J9" s="147">
        <f t="shared" ref="J9:J10" si="1">IF(G9/F9*100&gt;=100,100,IF(G9/F9*100&lt;100,G9/F9*100))</f>
        <v>99.283333333333346</v>
      </c>
      <c r="K9" s="85"/>
      <c r="L9" s="37"/>
      <c r="M9" s="37"/>
      <c r="N9" s="37"/>
    </row>
    <row r="10" spans="1:26" ht="33" customHeight="1">
      <c r="A10" s="42" t="s">
        <v>698</v>
      </c>
      <c r="B10" s="16" t="s">
        <v>699</v>
      </c>
      <c r="C10" s="42" t="s">
        <v>700</v>
      </c>
      <c r="D10" s="15" t="s">
        <v>701</v>
      </c>
      <c r="E10" s="184">
        <v>455</v>
      </c>
      <c r="F10" s="85">
        <v>9</v>
      </c>
      <c r="G10" s="85">
        <v>1</v>
      </c>
      <c r="H10" s="185">
        <f t="shared" si="0"/>
        <v>0.21978021978021978</v>
      </c>
      <c r="I10" s="85" t="s">
        <v>633</v>
      </c>
      <c r="J10" s="147">
        <f t="shared" si="1"/>
        <v>11.111111111111111</v>
      </c>
      <c r="K10" s="85"/>
      <c r="L10" s="37"/>
      <c r="M10" s="37"/>
      <c r="N10" s="37"/>
    </row>
    <row r="11" spans="1:26" ht="116">
      <c r="A11" s="42" t="s">
        <v>190</v>
      </c>
      <c r="B11" s="16" t="s">
        <v>702</v>
      </c>
      <c r="C11" s="53" t="s">
        <v>703</v>
      </c>
      <c r="D11" s="15" t="s">
        <v>421</v>
      </c>
      <c r="E11" s="184">
        <v>4637</v>
      </c>
      <c r="F11" s="184">
        <f>5%*E11</f>
        <v>231.85000000000002</v>
      </c>
      <c r="G11" s="184">
        <v>230</v>
      </c>
      <c r="H11" s="185">
        <f t="shared" si="0"/>
        <v>4.9601035152037953</v>
      </c>
      <c r="I11" s="85" t="s">
        <v>633</v>
      </c>
      <c r="J11" s="152">
        <f>IF(H11&lt;5,100,IF(H11&lt;=7.5,75,IF(H11&lt;=10,50,IF(H11&lt;=15,25,IF(H11&gt;15,0)))))</f>
        <v>100</v>
      </c>
      <c r="K11" s="85"/>
      <c r="L11" s="242" t="s">
        <v>935</v>
      </c>
      <c r="M11" s="242" t="s">
        <v>936</v>
      </c>
      <c r="N11" s="242" t="s">
        <v>937</v>
      </c>
    </row>
    <row r="12" spans="1:26" ht="51" customHeight="1">
      <c r="A12" s="42" t="s">
        <v>372</v>
      </c>
      <c r="B12" s="16" t="s">
        <v>704</v>
      </c>
      <c r="C12" s="53">
        <v>1</v>
      </c>
      <c r="D12" s="15" t="s">
        <v>421</v>
      </c>
      <c r="E12" s="184">
        <v>18170</v>
      </c>
      <c r="F12" s="184">
        <f t="shared" ref="F12:F15" si="2">C12*E12</f>
        <v>18170</v>
      </c>
      <c r="G12" s="184">
        <v>888</v>
      </c>
      <c r="H12" s="85">
        <f>G12/E12*100</f>
        <v>4.8871766648321406</v>
      </c>
      <c r="I12" s="85" t="s">
        <v>633</v>
      </c>
      <c r="J12" s="147">
        <f t="shared" ref="J12:J15" si="3">IF(G12/F12*100&gt;=100,100,IF(G12/F12*100&lt;100,G12/F12*100))</f>
        <v>4.8871766648321406</v>
      </c>
      <c r="K12" s="85"/>
      <c r="L12" s="37"/>
      <c r="M12" s="37"/>
      <c r="N12" s="37"/>
    </row>
    <row r="13" spans="1:26" ht="48.75" customHeight="1">
      <c r="A13" s="15" t="s">
        <v>494</v>
      </c>
      <c r="B13" s="16" t="s">
        <v>705</v>
      </c>
      <c r="C13" s="53">
        <v>1</v>
      </c>
      <c r="D13" s="15" t="s">
        <v>421</v>
      </c>
      <c r="E13" s="184">
        <v>1640</v>
      </c>
      <c r="F13" s="184">
        <f t="shared" si="2"/>
        <v>1640</v>
      </c>
      <c r="G13" s="184">
        <v>183</v>
      </c>
      <c r="H13" s="85">
        <f t="shared" si="0"/>
        <v>11.158536585365853</v>
      </c>
      <c r="I13" s="85" t="s">
        <v>633</v>
      </c>
      <c r="J13" s="147">
        <f t="shared" si="3"/>
        <v>11.158536585365853</v>
      </c>
      <c r="K13" s="85"/>
      <c r="L13" s="37"/>
      <c r="M13" s="37"/>
      <c r="N13" s="37"/>
    </row>
    <row r="14" spans="1:26" ht="48.75" customHeight="1">
      <c r="A14" s="15" t="s">
        <v>526</v>
      </c>
      <c r="B14" s="16" t="s">
        <v>706</v>
      </c>
      <c r="C14" s="53">
        <v>0.63</v>
      </c>
      <c r="D14" s="15" t="s">
        <v>421</v>
      </c>
      <c r="E14" s="184">
        <v>3610</v>
      </c>
      <c r="F14" s="184">
        <f t="shared" si="2"/>
        <v>2274.3000000000002</v>
      </c>
      <c r="G14" s="184">
        <v>376</v>
      </c>
      <c r="H14" s="85">
        <f t="shared" si="0"/>
        <v>10.415512465373961</v>
      </c>
      <c r="I14" s="85" t="s">
        <v>633</v>
      </c>
      <c r="J14" s="147">
        <f t="shared" si="3"/>
        <v>16.532559468847559</v>
      </c>
      <c r="K14" s="85"/>
      <c r="L14" s="37"/>
      <c r="M14" s="37"/>
      <c r="N14" s="37"/>
    </row>
    <row r="15" spans="1:26" ht="48.75" customHeight="1">
      <c r="A15" s="15" t="s">
        <v>530</v>
      </c>
      <c r="B15" s="16" t="s">
        <v>707</v>
      </c>
      <c r="C15" s="53">
        <v>0.57999999999999996</v>
      </c>
      <c r="D15" s="15" t="s">
        <v>421</v>
      </c>
      <c r="E15" s="184">
        <v>951</v>
      </c>
      <c r="F15" s="184">
        <f t="shared" si="2"/>
        <v>551.57999999999993</v>
      </c>
      <c r="G15" s="184">
        <v>393</v>
      </c>
      <c r="H15" s="85">
        <f t="shared" si="0"/>
        <v>41.324921135646683</v>
      </c>
      <c r="I15" s="85" t="s">
        <v>633</v>
      </c>
      <c r="J15" s="147">
        <f t="shared" si="3"/>
        <v>71.249864026977065</v>
      </c>
      <c r="K15" s="85"/>
      <c r="L15" s="37"/>
      <c r="M15" s="37"/>
      <c r="N15" s="37"/>
    </row>
    <row r="16" spans="1:26" ht="30" customHeight="1">
      <c r="A16" s="15" t="s">
        <v>708</v>
      </c>
      <c r="B16" s="16" t="s">
        <v>709</v>
      </c>
      <c r="C16" s="53" t="s">
        <v>710</v>
      </c>
      <c r="D16" s="15" t="s">
        <v>711</v>
      </c>
      <c r="E16" s="53" t="s">
        <v>710</v>
      </c>
      <c r="F16" s="53" t="s">
        <v>710</v>
      </c>
      <c r="G16" s="85">
        <v>1.9</v>
      </c>
      <c r="H16" s="85">
        <v>100</v>
      </c>
      <c r="I16" s="107" t="s">
        <v>633</v>
      </c>
      <c r="J16" s="186">
        <f>IF(G16&gt;1,100,IF(G16&gt;=0.75,75,IF(G16&gt;=0.5,50,IF(G16&gt;=0.25,25,IF(G16&gt;=0.25,0, )))))</f>
        <v>100</v>
      </c>
      <c r="K16" s="85"/>
      <c r="L16" s="37"/>
      <c r="M16" s="37"/>
      <c r="N16" s="37"/>
      <c r="O16" s="2"/>
      <c r="P16" s="2"/>
      <c r="Q16" s="2"/>
      <c r="R16" s="2"/>
      <c r="S16" s="2"/>
      <c r="T16" s="2"/>
      <c r="U16" s="2"/>
      <c r="V16" s="2"/>
      <c r="W16" s="2"/>
      <c r="X16" s="2"/>
      <c r="Y16" s="2"/>
      <c r="Z16" s="2"/>
    </row>
    <row r="17" spans="1:14" ht="34.5" customHeight="1">
      <c r="A17" s="15" t="s">
        <v>506</v>
      </c>
      <c r="B17" s="16" t="s">
        <v>712</v>
      </c>
      <c r="C17" s="53">
        <v>1</v>
      </c>
      <c r="D17" s="15" t="s">
        <v>713</v>
      </c>
      <c r="E17" s="184">
        <v>349</v>
      </c>
      <c r="F17" s="184">
        <f t="shared" ref="F17:F18" si="4">C17*E17</f>
        <v>349</v>
      </c>
      <c r="G17" s="184">
        <v>349</v>
      </c>
      <c r="H17" s="85">
        <f t="shared" si="0"/>
        <v>100</v>
      </c>
      <c r="I17" s="107" t="s">
        <v>633</v>
      </c>
      <c r="J17" s="147">
        <f t="shared" ref="J17:J18" si="5">IF(G17/F17*100&gt;=100,100,IF(G17/F17*100&lt;100,G17/F17*100))</f>
        <v>100</v>
      </c>
      <c r="K17" s="85"/>
      <c r="L17" s="37"/>
      <c r="M17" s="37"/>
      <c r="N17" s="37"/>
    </row>
    <row r="18" spans="1:14" ht="33.75" customHeight="1">
      <c r="A18" s="42">
        <v>10</v>
      </c>
      <c r="B18" s="16" t="s">
        <v>714</v>
      </c>
      <c r="C18" s="53">
        <v>1</v>
      </c>
      <c r="D18" s="15" t="s">
        <v>715</v>
      </c>
      <c r="E18" s="184">
        <v>3912</v>
      </c>
      <c r="F18" s="184">
        <f t="shared" si="4"/>
        <v>3912</v>
      </c>
      <c r="G18" s="184">
        <v>3703</v>
      </c>
      <c r="H18" s="85">
        <f t="shared" si="0"/>
        <v>94.657464212678931</v>
      </c>
      <c r="I18" s="107" t="s">
        <v>633</v>
      </c>
      <c r="J18" s="147">
        <f t="shared" si="5"/>
        <v>94.657464212678931</v>
      </c>
      <c r="K18" s="85"/>
      <c r="L18" s="37"/>
      <c r="M18" s="37"/>
      <c r="N18" s="37"/>
    </row>
    <row r="19" spans="1:14" ht="15" customHeight="1">
      <c r="A19" s="278" t="s">
        <v>716</v>
      </c>
      <c r="B19" s="258"/>
      <c r="C19" s="42"/>
      <c r="D19" s="15"/>
      <c r="E19" s="184"/>
      <c r="F19" s="184"/>
      <c r="G19" s="184"/>
      <c r="H19" s="85"/>
      <c r="I19" s="85"/>
      <c r="J19" s="85"/>
      <c r="K19" s="144">
        <f>AVERAGE(J20)</f>
        <v>50</v>
      </c>
      <c r="L19" s="37"/>
      <c r="M19" s="37"/>
      <c r="N19" s="37"/>
    </row>
    <row r="20" spans="1:14" ht="37.5" customHeight="1">
      <c r="A20" s="42">
        <v>1</v>
      </c>
      <c r="B20" s="16" t="s">
        <v>717</v>
      </c>
      <c r="C20" s="53">
        <v>1</v>
      </c>
      <c r="D20" s="15" t="s">
        <v>715</v>
      </c>
      <c r="E20" s="184">
        <v>60</v>
      </c>
      <c r="F20" s="184">
        <f>C20*E20</f>
        <v>60</v>
      </c>
      <c r="G20" s="184">
        <v>30</v>
      </c>
      <c r="H20" s="85">
        <f>G20/E20*100</f>
        <v>50</v>
      </c>
      <c r="I20" s="85" t="s">
        <v>633</v>
      </c>
      <c r="J20" s="147">
        <f>IF(G20/F20*100&gt;=100,100,IF(G20/F20*100&lt;100,G20/F20*100))</f>
        <v>50</v>
      </c>
      <c r="K20" s="85"/>
      <c r="L20" s="37"/>
      <c r="M20" s="37"/>
      <c r="N20" s="37"/>
    </row>
    <row r="21" spans="1:14" ht="15" customHeight="1">
      <c r="A21" s="56" t="s">
        <v>718</v>
      </c>
      <c r="B21" s="57"/>
      <c r="C21" s="42"/>
      <c r="D21" s="15"/>
      <c r="E21" s="184"/>
      <c r="F21" s="184"/>
      <c r="G21" s="184"/>
      <c r="H21" s="85"/>
      <c r="I21" s="85"/>
      <c r="J21" s="85"/>
      <c r="K21" s="144">
        <f>AVERAGE(J22:J31)</f>
        <v>100</v>
      </c>
      <c r="L21" s="37"/>
      <c r="M21" s="37"/>
      <c r="N21" s="37"/>
    </row>
    <row r="22" spans="1:14" ht="30" customHeight="1">
      <c r="A22" s="42" t="s">
        <v>176</v>
      </c>
      <c r="B22" s="16" t="s">
        <v>719</v>
      </c>
      <c r="C22" s="53">
        <v>0.8</v>
      </c>
      <c r="D22" s="187" t="s">
        <v>720</v>
      </c>
      <c r="E22" s="184">
        <v>105</v>
      </c>
      <c r="F22" s="184">
        <f t="shared" ref="F22:F24" si="6">C22*E22</f>
        <v>84</v>
      </c>
      <c r="G22" s="184">
        <v>98</v>
      </c>
      <c r="H22" s="85">
        <f t="shared" ref="H22:H31" si="7">G22/E22*100</f>
        <v>93.333333333333329</v>
      </c>
      <c r="I22" s="85" t="s">
        <v>633</v>
      </c>
      <c r="J22" s="147">
        <f t="shared" ref="J22:J23" si="8">IF(G22/F22*100&gt;=100,100,IF(G22/F22*100&lt;100,G22/F22*100))</f>
        <v>100</v>
      </c>
      <c r="K22" s="85"/>
      <c r="L22" s="37"/>
      <c r="M22" s="37"/>
      <c r="N22" s="37"/>
    </row>
    <row r="23" spans="1:14" ht="30" customHeight="1">
      <c r="A23" s="42" t="s">
        <v>229</v>
      </c>
      <c r="B23" s="16" t="s">
        <v>721</v>
      </c>
      <c r="C23" s="53">
        <v>0.85</v>
      </c>
      <c r="D23" s="187" t="s">
        <v>722</v>
      </c>
      <c r="E23" s="184">
        <v>40</v>
      </c>
      <c r="F23" s="184">
        <f t="shared" si="6"/>
        <v>34</v>
      </c>
      <c r="G23" s="184">
        <v>40</v>
      </c>
      <c r="H23" s="85">
        <f t="shared" si="7"/>
        <v>100</v>
      </c>
      <c r="I23" s="85" t="s">
        <v>633</v>
      </c>
      <c r="J23" s="147">
        <f t="shared" si="8"/>
        <v>100</v>
      </c>
      <c r="K23" s="85"/>
      <c r="L23" s="37"/>
      <c r="M23" s="37"/>
      <c r="N23" s="37"/>
    </row>
    <row r="24" spans="1:14" ht="30" customHeight="1">
      <c r="A24" s="42" t="s">
        <v>190</v>
      </c>
      <c r="B24" s="16" t="s">
        <v>723</v>
      </c>
      <c r="C24" s="53">
        <v>1</v>
      </c>
      <c r="D24" s="187" t="s">
        <v>724</v>
      </c>
      <c r="E24" s="184">
        <v>5</v>
      </c>
      <c r="F24" s="184">
        <f t="shared" si="6"/>
        <v>5</v>
      </c>
      <c r="G24" s="184">
        <v>5</v>
      </c>
      <c r="H24" s="85">
        <f t="shared" si="7"/>
        <v>100</v>
      </c>
      <c r="I24" s="85"/>
      <c r="J24" s="147">
        <f>IF(G24/F24*100&gt;=100,100,IF(G24/F24*100&lt;100,G24/F24*100))</f>
        <v>100</v>
      </c>
      <c r="K24" s="85"/>
      <c r="L24" s="37"/>
      <c r="M24" s="37"/>
      <c r="N24" s="37"/>
    </row>
    <row r="25" spans="1:14" ht="45" customHeight="1">
      <c r="A25" s="42" t="s">
        <v>284</v>
      </c>
      <c r="B25" s="16" t="s">
        <v>725</v>
      </c>
      <c r="C25" s="53" t="s">
        <v>726</v>
      </c>
      <c r="D25" s="187" t="s">
        <v>727</v>
      </c>
      <c r="E25" s="184">
        <v>30</v>
      </c>
      <c r="F25" s="184">
        <f>20%*E25</f>
        <v>6</v>
      </c>
      <c r="G25" s="184">
        <v>0</v>
      </c>
      <c r="H25" s="85">
        <f t="shared" si="7"/>
        <v>0</v>
      </c>
      <c r="I25" s="85" t="s">
        <v>633</v>
      </c>
      <c r="J25" s="147">
        <f>100-IF(G25/F25*100&gt;=100,100,IF(G25/F25*100&lt;100,G25/F25*100))</f>
        <v>100</v>
      </c>
      <c r="K25" s="85"/>
      <c r="L25" s="37"/>
      <c r="M25" s="37"/>
      <c r="N25" s="37"/>
    </row>
    <row r="26" spans="1:14" ht="45" customHeight="1">
      <c r="A26" s="42" t="s">
        <v>356</v>
      </c>
      <c r="B26" s="16" t="s">
        <v>728</v>
      </c>
      <c r="C26" s="53" t="s">
        <v>729</v>
      </c>
      <c r="D26" s="187" t="s">
        <v>727</v>
      </c>
      <c r="E26" s="184">
        <v>30</v>
      </c>
      <c r="F26" s="184">
        <f>8%*E26</f>
        <v>2.4</v>
      </c>
      <c r="G26" s="184">
        <v>0</v>
      </c>
      <c r="H26" s="85">
        <f t="shared" si="7"/>
        <v>0</v>
      </c>
      <c r="I26" s="85" t="s">
        <v>633</v>
      </c>
      <c r="J26" s="147">
        <f>100-IF(G26/F26*100&gt;=100,100,IF(G26/F26*100&lt;100,G26/F26*100))</f>
        <v>100</v>
      </c>
      <c r="K26" s="85"/>
      <c r="L26" s="37"/>
      <c r="M26" s="37"/>
      <c r="N26" s="37"/>
    </row>
    <row r="27" spans="1:14" ht="30" customHeight="1">
      <c r="A27" s="42" t="s">
        <v>526</v>
      </c>
      <c r="B27" s="16" t="s">
        <v>730</v>
      </c>
      <c r="C27" s="53" t="s">
        <v>731</v>
      </c>
      <c r="D27" s="187" t="s">
        <v>727</v>
      </c>
      <c r="E27" s="184">
        <v>30</v>
      </c>
      <c r="F27" s="184">
        <f>1%*E27</f>
        <v>0.3</v>
      </c>
      <c r="G27" s="184">
        <v>0</v>
      </c>
      <c r="H27" s="85">
        <f t="shared" si="7"/>
        <v>0</v>
      </c>
      <c r="I27" s="85" t="s">
        <v>633</v>
      </c>
      <c r="J27" s="147">
        <f>100-IF(G27/F27*100&gt;=100,100,IF(G27/F27*100&lt;100,G27/F27*100))</f>
        <v>100</v>
      </c>
      <c r="K27" s="85"/>
      <c r="L27" s="37"/>
      <c r="M27" s="37"/>
      <c r="N27" s="37"/>
    </row>
    <row r="28" spans="1:14" ht="18" customHeight="1">
      <c r="A28" s="42" t="s">
        <v>530</v>
      </c>
      <c r="B28" s="16" t="s">
        <v>732</v>
      </c>
      <c r="C28" s="53" t="s">
        <v>733</v>
      </c>
      <c r="D28" s="188" t="s">
        <v>727</v>
      </c>
      <c r="E28" s="184">
        <v>90</v>
      </c>
      <c r="F28" s="184">
        <f>3*E28</f>
        <v>270</v>
      </c>
      <c r="G28" s="184">
        <v>193</v>
      </c>
      <c r="H28" s="85">
        <f>G28/F28*3</f>
        <v>2.1444444444444444</v>
      </c>
      <c r="I28" s="85" t="s">
        <v>633</v>
      </c>
      <c r="J28" s="147">
        <v>100</v>
      </c>
      <c r="K28" s="85"/>
      <c r="L28" s="37"/>
      <c r="M28" s="37"/>
      <c r="N28" s="37"/>
    </row>
    <row r="29" spans="1:14" ht="30.75" customHeight="1">
      <c r="A29" s="15" t="s">
        <v>503</v>
      </c>
      <c r="B29" s="16" t="s">
        <v>734</v>
      </c>
      <c r="C29" s="53">
        <v>0.8</v>
      </c>
      <c r="D29" s="187" t="s">
        <v>727</v>
      </c>
      <c r="E29" s="184">
        <v>2000</v>
      </c>
      <c r="F29" s="184">
        <f t="shared" ref="F29:F33" si="9">C29*E29</f>
        <v>1600</v>
      </c>
      <c r="G29" s="184">
        <v>2000</v>
      </c>
      <c r="H29" s="85">
        <f t="shared" si="7"/>
        <v>100</v>
      </c>
      <c r="I29" s="107" t="s">
        <v>633</v>
      </c>
      <c r="J29" s="147">
        <f t="shared" ref="J29:J31" si="10">IF(G29/F29*100&gt;=100,100,IF(G29/F29*100&lt;100,G29/F29*100))</f>
        <v>100</v>
      </c>
      <c r="K29" s="85"/>
      <c r="L29" s="37"/>
      <c r="M29" s="37"/>
      <c r="N29" s="37"/>
    </row>
    <row r="30" spans="1:14" ht="15" customHeight="1">
      <c r="A30" s="15" t="s">
        <v>506</v>
      </c>
      <c r="B30" s="16" t="s">
        <v>735</v>
      </c>
      <c r="C30" s="53">
        <v>0.05</v>
      </c>
      <c r="D30" s="36" t="s">
        <v>736</v>
      </c>
      <c r="E30" s="184">
        <v>500</v>
      </c>
      <c r="F30" s="184">
        <f t="shared" si="9"/>
        <v>25</v>
      </c>
      <c r="G30" s="184">
        <v>30</v>
      </c>
      <c r="H30" s="85">
        <f t="shared" si="7"/>
        <v>6</v>
      </c>
      <c r="I30" s="107" t="s">
        <v>633</v>
      </c>
      <c r="J30" s="147">
        <f t="shared" si="10"/>
        <v>100</v>
      </c>
      <c r="K30" s="37"/>
      <c r="L30" s="37"/>
      <c r="M30" s="37"/>
      <c r="N30" s="37"/>
    </row>
    <row r="31" spans="1:14" ht="15" customHeight="1">
      <c r="A31" s="15" t="s">
        <v>553</v>
      </c>
      <c r="B31" s="16" t="s">
        <v>737</v>
      </c>
      <c r="C31" s="53">
        <v>0.8</v>
      </c>
      <c r="D31" s="36" t="s">
        <v>738</v>
      </c>
      <c r="E31" s="184">
        <v>25</v>
      </c>
      <c r="F31" s="184">
        <f t="shared" si="9"/>
        <v>20</v>
      </c>
      <c r="G31" s="184">
        <v>25</v>
      </c>
      <c r="H31" s="85">
        <f t="shared" si="7"/>
        <v>100</v>
      </c>
      <c r="I31" s="107" t="s">
        <v>633</v>
      </c>
      <c r="J31" s="147">
        <f t="shared" si="10"/>
        <v>100</v>
      </c>
      <c r="K31" s="37"/>
      <c r="L31" s="37"/>
      <c r="M31" s="37"/>
      <c r="N31" s="37"/>
    </row>
    <row r="32" spans="1:14" ht="15" customHeight="1">
      <c r="A32" s="278" t="s">
        <v>739</v>
      </c>
      <c r="B32" s="258"/>
      <c r="C32" s="42"/>
      <c r="D32" s="15"/>
      <c r="E32" s="184"/>
      <c r="F32" s="184"/>
      <c r="G32" s="184"/>
      <c r="H32" s="85"/>
      <c r="I32" s="85"/>
      <c r="J32" s="85"/>
      <c r="K32" s="144">
        <f>AVERAGE(J33:J35)</f>
        <v>86.145833333333329</v>
      </c>
      <c r="L32" s="37"/>
      <c r="M32" s="37"/>
      <c r="N32" s="37"/>
    </row>
    <row r="33" spans="1:16" ht="30" customHeight="1">
      <c r="A33" s="105" t="s">
        <v>176</v>
      </c>
      <c r="B33" s="16" t="s">
        <v>740</v>
      </c>
      <c r="C33" s="53">
        <v>0.6</v>
      </c>
      <c r="D33" s="15" t="s">
        <v>741</v>
      </c>
      <c r="E33" s="184">
        <v>55</v>
      </c>
      <c r="F33" s="184">
        <f t="shared" si="9"/>
        <v>33</v>
      </c>
      <c r="G33" s="184">
        <v>35</v>
      </c>
      <c r="H33" s="85">
        <f t="shared" ref="H33:H35" si="11">G33/E33*100</f>
        <v>63.636363636363633</v>
      </c>
      <c r="I33" s="107" t="s">
        <v>633</v>
      </c>
      <c r="J33" s="147">
        <f t="shared" ref="J33:J35" si="12">IF(G33/F33*100&gt;=100,100,IF(G33/F33*100&lt;100,G33/F33*100))</f>
        <v>100</v>
      </c>
      <c r="K33" s="85"/>
      <c r="L33" s="37"/>
      <c r="M33" s="37"/>
      <c r="N33" s="37"/>
    </row>
    <row r="34" spans="1:16" ht="45" customHeight="1">
      <c r="A34" s="42" t="s">
        <v>229</v>
      </c>
      <c r="B34" s="16" t="s">
        <v>742</v>
      </c>
      <c r="C34" s="53">
        <v>1</v>
      </c>
      <c r="D34" s="15" t="s">
        <v>743</v>
      </c>
      <c r="E34" s="184" t="s">
        <v>938</v>
      </c>
      <c r="F34" s="184" t="s">
        <v>938</v>
      </c>
      <c r="G34" s="184">
        <v>46.59</v>
      </c>
      <c r="H34" s="85">
        <v>100</v>
      </c>
      <c r="I34" s="107" t="s">
        <v>633</v>
      </c>
      <c r="J34" s="147">
        <v>100</v>
      </c>
      <c r="K34" s="85"/>
      <c r="L34" s="37"/>
      <c r="M34" s="37"/>
      <c r="N34" s="37"/>
    </row>
    <row r="35" spans="1:16" ht="30" customHeight="1">
      <c r="A35" s="42" t="s">
        <v>190</v>
      </c>
      <c r="B35" s="16" t="s">
        <v>744</v>
      </c>
      <c r="C35" s="53">
        <v>1</v>
      </c>
      <c r="D35" s="15" t="s">
        <v>745</v>
      </c>
      <c r="E35" s="184">
        <v>960</v>
      </c>
      <c r="F35" s="184">
        <f t="shared" ref="F35" si="13">C35*E35</f>
        <v>960</v>
      </c>
      <c r="G35" s="184">
        <v>561</v>
      </c>
      <c r="H35" s="85">
        <f t="shared" si="11"/>
        <v>58.4375</v>
      </c>
      <c r="I35" s="107" t="s">
        <v>633</v>
      </c>
      <c r="J35" s="147">
        <f t="shared" si="12"/>
        <v>58.4375</v>
      </c>
      <c r="K35" s="85"/>
      <c r="L35" s="37"/>
      <c r="M35" s="37"/>
      <c r="N35" s="37"/>
    </row>
    <row r="36" spans="1:16" ht="15" customHeight="1">
      <c r="A36" s="278" t="s">
        <v>746</v>
      </c>
      <c r="B36" s="258"/>
      <c r="C36" s="42"/>
      <c r="D36" s="15"/>
      <c r="E36" s="184"/>
      <c r="F36" s="184"/>
      <c r="G36" s="184"/>
      <c r="H36" s="85"/>
      <c r="I36" s="85"/>
      <c r="J36" s="85"/>
      <c r="K36" s="144">
        <f>AVERAGE(J37:J38)</f>
        <v>100</v>
      </c>
      <c r="L36" s="37"/>
      <c r="M36" s="37"/>
      <c r="N36" s="37"/>
    </row>
    <row r="37" spans="1:16" ht="15" customHeight="1">
      <c r="A37" s="42" t="s">
        <v>176</v>
      </c>
      <c r="B37" s="16" t="s">
        <v>747</v>
      </c>
      <c r="C37" s="53" t="s">
        <v>748</v>
      </c>
      <c r="D37" s="15" t="s">
        <v>749</v>
      </c>
      <c r="E37" s="184">
        <v>0</v>
      </c>
      <c r="F37" s="184">
        <v>0</v>
      </c>
      <c r="G37" s="184">
        <v>0</v>
      </c>
      <c r="H37" s="85">
        <v>0</v>
      </c>
      <c r="I37" s="107" t="s">
        <v>633</v>
      </c>
      <c r="J37" s="152">
        <f>IF(H37&lt;60,100,IF(H37&lt;=70,75,IF(H37&lt;=80,50,IF(H37&lt;=90,25,IF(H37&gt;10,0)))))</f>
        <v>100</v>
      </c>
      <c r="K37" s="85"/>
      <c r="L37" s="37"/>
      <c r="M37" s="37"/>
      <c r="N37" s="37"/>
    </row>
    <row r="38" spans="1:16" ht="30" customHeight="1">
      <c r="A38" s="42" t="s">
        <v>229</v>
      </c>
      <c r="B38" s="16" t="s">
        <v>750</v>
      </c>
      <c r="C38" s="53">
        <v>1</v>
      </c>
      <c r="D38" s="15" t="s">
        <v>715</v>
      </c>
      <c r="E38" s="184">
        <v>0</v>
      </c>
      <c r="F38" s="184">
        <f t="shared" ref="F38" si="14">C38*E38</f>
        <v>0</v>
      </c>
      <c r="G38" s="184">
        <v>0</v>
      </c>
      <c r="H38" s="85">
        <v>0</v>
      </c>
      <c r="I38" s="189" t="s">
        <v>633</v>
      </c>
      <c r="J38" s="190">
        <v>100</v>
      </c>
      <c r="K38" s="85"/>
      <c r="L38" s="37"/>
      <c r="M38" s="37"/>
      <c r="N38" s="37"/>
    </row>
    <row r="39" spans="1:16" ht="14.25" customHeight="1"/>
    <row r="40" spans="1:16" ht="15" customHeight="1">
      <c r="A40" s="161"/>
      <c r="B40" s="298" t="s">
        <v>671</v>
      </c>
      <c r="C40" s="257"/>
      <c r="D40" s="191"/>
      <c r="E40" s="2"/>
      <c r="F40" s="2"/>
      <c r="G40" s="2"/>
      <c r="H40" s="2"/>
      <c r="I40" s="2"/>
      <c r="J40" s="2"/>
      <c r="K40" s="2"/>
      <c r="L40" s="2"/>
      <c r="M40" s="2"/>
      <c r="O40" s="2"/>
      <c r="P40" s="2"/>
    </row>
    <row r="41" spans="1:16" ht="15" customHeight="1">
      <c r="A41" s="161"/>
      <c r="B41" s="134" t="s">
        <v>595</v>
      </c>
      <c r="C41" s="165" t="s">
        <v>672</v>
      </c>
      <c r="E41" s="2"/>
      <c r="F41" s="2"/>
      <c r="G41" s="2"/>
      <c r="H41" s="2"/>
      <c r="I41" s="2"/>
      <c r="J41" s="2"/>
      <c r="K41" s="2"/>
      <c r="L41" s="2"/>
      <c r="M41" s="2"/>
      <c r="O41" s="2"/>
      <c r="P41" s="2"/>
    </row>
    <row r="42" spans="1:16" ht="15" customHeight="1">
      <c r="A42" s="161"/>
      <c r="B42" s="134" t="s">
        <v>597</v>
      </c>
      <c r="C42" s="166" t="s">
        <v>598</v>
      </c>
      <c r="E42" s="2"/>
      <c r="F42" s="2"/>
      <c r="G42" s="2"/>
      <c r="H42" s="2"/>
      <c r="I42" s="2"/>
      <c r="J42" s="2"/>
      <c r="K42" s="2"/>
      <c r="L42" s="2"/>
      <c r="M42" s="2"/>
      <c r="O42" s="2"/>
      <c r="P42" s="2"/>
    </row>
    <row r="43" spans="1:16" ht="15" customHeight="1">
      <c r="A43" s="31"/>
      <c r="B43" s="134" t="s">
        <v>599</v>
      </c>
      <c r="C43" s="165" t="s">
        <v>751</v>
      </c>
      <c r="E43" s="31"/>
      <c r="F43" s="31"/>
      <c r="G43" s="31"/>
      <c r="H43" s="31"/>
      <c r="I43" s="31"/>
      <c r="J43" s="31"/>
      <c r="K43" s="31"/>
      <c r="L43" s="31"/>
      <c r="M43" s="31"/>
      <c r="O43" s="2"/>
      <c r="P43" s="2"/>
    </row>
    <row r="44" spans="1:16" ht="30" customHeight="1">
      <c r="A44" s="168" t="s">
        <v>601</v>
      </c>
      <c r="B44" s="126" t="s">
        <v>602</v>
      </c>
      <c r="C44" s="173"/>
      <c r="D44" s="169"/>
      <c r="E44" s="170"/>
      <c r="F44" s="170"/>
      <c r="G44" s="171"/>
      <c r="H44" s="171"/>
      <c r="I44" s="171"/>
      <c r="J44" s="171"/>
      <c r="K44" s="171"/>
      <c r="L44" s="171"/>
      <c r="M44" s="171"/>
    </row>
    <row r="45" spans="1:16" ht="15" customHeight="1">
      <c r="A45" s="172">
        <v>2</v>
      </c>
      <c r="B45" s="126" t="s">
        <v>752</v>
      </c>
      <c r="C45" s="126"/>
      <c r="D45" s="126"/>
      <c r="E45" s="126"/>
      <c r="F45" s="126"/>
      <c r="G45" s="126"/>
      <c r="H45" s="126"/>
      <c r="I45" s="126"/>
      <c r="J45" s="126"/>
      <c r="K45" s="126"/>
      <c r="L45" s="126"/>
      <c r="M45" s="126"/>
    </row>
    <row r="46" spans="1:16" ht="15" customHeight="1">
      <c r="A46" s="172"/>
      <c r="B46" s="126" t="s">
        <v>753</v>
      </c>
      <c r="C46" s="126"/>
      <c r="D46" s="126"/>
      <c r="E46" s="126"/>
      <c r="F46" s="126"/>
      <c r="G46" s="126"/>
      <c r="H46" s="126"/>
      <c r="I46" s="126"/>
      <c r="J46" s="126"/>
      <c r="K46" s="126"/>
      <c r="L46" s="132"/>
      <c r="M46" s="132"/>
    </row>
    <row r="47" spans="1:16" ht="15" customHeight="1">
      <c r="A47" s="172"/>
      <c r="B47" s="126" t="s">
        <v>754</v>
      </c>
      <c r="C47" s="126"/>
      <c r="D47" s="126"/>
      <c r="E47" s="126"/>
      <c r="F47" s="126"/>
      <c r="G47" s="126"/>
      <c r="H47" s="126"/>
      <c r="I47" s="126"/>
      <c r="J47" s="126"/>
      <c r="K47" s="126"/>
      <c r="L47" s="132"/>
      <c r="M47" s="132"/>
    </row>
    <row r="48" spans="1:16" ht="33.75" customHeight="1">
      <c r="A48" s="172"/>
      <c r="B48" s="288" t="s">
        <v>755</v>
      </c>
      <c r="C48" s="249"/>
      <c r="D48" s="249"/>
      <c r="E48" s="249"/>
      <c r="F48" s="249"/>
      <c r="G48" s="249"/>
      <c r="H48" s="249"/>
      <c r="I48" s="249"/>
      <c r="J48" s="249"/>
      <c r="K48" s="249"/>
      <c r="L48" s="249"/>
      <c r="M48" s="249"/>
      <c r="N48" s="249"/>
    </row>
    <row r="49" spans="1:13" ht="15" customHeight="1">
      <c r="A49" s="172">
        <v>3</v>
      </c>
      <c r="B49" s="126" t="s">
        <v>756</v>
      </c>
      <c r="C49" s="126"/>
      <c r="D49" s="126"/>
      <c r="E49" s="126"/>
      <c r="F49" s="126"/>
      <c r="G49" s="126"/>
      <c r="H49" s="126"/>
      <c r="I49" s="126"/>
      <c r="J49" s="126"/>
      <c r="K49" s="126"/>
      <c r="L49" s="132"/>
      <c r="M49" s="132"/>
    </row>
    <row r="50" spans="1:13" ht="15" customHeight="1">
      <c r="A50" s="172">
        <v>4</v>
      </c>
      <c r="B50" s="135" t="s">
        <v>757</v>
      </c>
      <c r="C50" s="135"/>
      <c r="D50" s="135"/>
      <c r="E50" s="135"/>
      <c r="F50" s="135"/>
      <c r="G50" s="132"/>
      <c r="H50" s="132"/>
      <c r="I50" s="132"/>
      <c r="J50" s="132"/>
      <c r="K50" s="132"/>
      <c r="L50" s="132"/>
      <c r="M50" s="132"/>
    </row>
    <row r="51" spans="1:13" ht="15" customHeight="1">
      <c r="A51" s="172">
        <v>5</v>
      </c>
      <c r="B51" s="135" t="s">
        <v>758</v>
      </c>
      <c r="C51" s="135"/>
      <c r="D51" s="135"/>
      <c r="E51" s="135"/>
      <c r="F51" s="135"/>
      <c r="G51" s="132"/>
      <c r="H51" s="132"/>
      <c r="I51" s="132"/>
      <c r="J51" s="132"/>
      <c r="K51" s="132"/>
      <c r="L51" s="132"/>
      <c r="M51" s="132"/>
    </row>
    <row r="52" spans="1:13" ht="15" customHeight="1">
      <c r="A52" s="172">
        <v>6</v>
      </c>
      <c r="B52" s="126" t="s">
        <v>759</v>
      </c>
      <c r="C52" s="126"/>
      <c r="D52" s="126"/>
      <c r="E52" s="126"/>
      <c r="F52" s="126"/>
      <c r="G52" s="126"/>
      <c r="H52" s="126"/>
      <c r="I52" s="126"/>
      <c r="J52" s="126"/>
      <c r="K52" s="126"/>
      <c r="L52" s="173"/>
      <c r="M52" s="173"/>
    </row>
    <row r="53" spans="1:13" ht="15" customHeight="1">
      <c r="A53" s="172">
        <v>7</v>
      </c>
      <c r="B53" s="126" t="s">
        <v>760</v>
      </c>
      <c r="C53" s="173"/>
      <c r="D53" s="173"/>
      <c r="E53" s="173"/>
      <c r="F53" s="173"/>
      <c r="G53" s="173"/>
      <c r="H53" s="173"/>
      <c r="I53" s="173"/>
      <c r="J53" s="173"/>
      <c r="K53" s="173"/>
      <c r="L53" s="173"/>
      <c r="M53" s="173"/>
    </row>
    <row r="54" spans="1:13" ht="15" customHeight="1">
      <c r="A54" s="172">
        <v>8</v>
      </c>
      <c r="B54" s="126" t="s">
        <v>761</v>
      </c>
      <c r="C54" s="173"/>
      <c r="D54" s="173"/>
      <c r="E54" s="173"/>
      <c r="F54" s="173"/>
      <c r="G54" s="173"/>
      <c r="H54" s="173"/>
      <c r="I54" s="173"/>
      <c r="J54" s="173"/>
      <c r="K54" s="173"/>
      <c r="L54" s="173"/>
      <c r="M54" s="173"/>
    </row>
    <row r="55" spans="1:13" ht="15" customHeight="1">
      <c r="A55" s="175" t="s">
        <v>613</v>
      </c>
      <c r="B55" s="126" t="s">
        <v>762</v>
      </c>
      <c r="C55" s="173"/>
      <c r="D55" s="173"/>
      <c r="E55" s="173"/>
      <c r="F55" s="173"/>
      <c r="G55" s="173"/>
      <c r="H55" s="173"/>
      <c r="I55" s="173"/>
      <c r="J55" s="173"/>
      <c r="K55" s="173"/>
      <c r="L55" s="173"/>
      <c r="M55" s="173"/>
    </row>
    <row r="56" spans="1:13" ht="15" customHeight="1">
      <c r="A56" s="172">
        <v>9</v>
      </c>
      <c r="B56" s="126" t="s">
        <v>763</v>
      </c>
      <c r="C56" s="173"/>
      <c r="D56" s="173"/>
      <c r="E56" s="173"/>
      <c r="F56" s="173"/>
      <c r="G56" s="173"/>
      <c r="H56" s="173"/>
      <c r="I56" s="173"/>
      <c r="J56" s="173"/>
      <c r="K56" s="173"/>
      <c r="L56" s="173"/>
      <c r="M56" s="173"/>
    </row>
    <row r="57" spans="1:13" ht="15" customHeight="1">
      <c r="A57" s="172">
        <v>10</v>
      </c>
      <c r="B57" s="126" t="s">
        <v>764</v>
      </c>
      <c r="C57" s="173"/>
      <c r="D57" s="173"/>
      <c r="E57" s="173"/>
      <c r="F57" s="173"/>
      <c r="G57" s="173"/>
      <c r="H57" s="173"/>
      <c r="I57" s="173"/>
      <c r="J57" s="173"/>
      <c r="K57" s="173"/>
      <c r="L57" s="173"/>
      <c r="M57" s="173"/>
    </row>
    <row r="58" spans="1:13" ht="15" customHeight="1">
      <c r="A58" s="172"/>
      <c r="B58" s="126" t="s">
        <v>617</v>
      </c>
      <c r="C58" s="173"/>
      <c r="D58" s="173"/>
      <c r="E58" s="173"/>
      <c r="F58" s="173"/>
      <c r="G58" s="173"/>
      <c r="H58" s="173"/>
      <c r="I58" s="173"/>
      <c r="J58" s="173"/>
      <c r="K58" s="173"/>
      <c r="L58" s="173"/>
      <c r="M58" s="173"/>
    </row>
    <row r="59" spans="1:13" ht="15" customHeight="1">
      <c r="A59" s="172">
        <v>11</v>
      </c>
      <c r="B59" s="126" t="s">
        <v>765</v>
      </c>
      <c r="C59" s="173"/>
      <c r="D59" s="173"/>
      <c r="E59" s="173"/>
      <c r="F59" s="173"/>
      <c r="G59" s="173"/>
      <c r="H59" s="173"/>
      <c r="I59" s="173"/>
      <c r="J59" s="173"/>
      <c r="K59" s="173"/>
      <c r="L59" s="173"/>
      <c r="M59" s="173"/>
    </row>
    <row r="60" spans="1:13" ht="15" customHeight="1">
      <c r="A60" s="172">
        <v>12</v>
      </c>
      <c r="B60" s="176" t="s">
        <v>766</v>
      </c>
      <c r="C60" s="173"/>
      <c r="D60" s="173"/>
      <c r="E60" s="173"/>
      <c r="F60" s="173"/>
      <c r="G60" s="173"/>
      <c r="H60" s="173"/>
      <c r="I60" s="173"/>
      <c r="J60" s="173"/>
      <c r="K60" s="173"/>
      <c r="L60" s="173"/>
      <c r="M60" s="173"/>
    </row>
    <row r="61" spans="1:13" ht="15" customHeight="1">
      <c r="A61" s="172">
        <v>13</v>
      </c>
      <c r="B61" s="139" t="s">
        <v>767</v>
      </c>
      <c r="C61" s="39"/>
      <c r="D61" s="39"/>
      <c r="E61" s="39"/>
      <c r="F61" s="192"/>
      <c r="G61" s="173"/>
      <c r="H61" s="173"/>
      <c r="I61" s="173"/>
      <c r="J61" s="173"/>
      <c r="K61" s="173"/>
      <c r="L61" s="173"/>
      <c r="M61" s="178"/>
    </row>
    <row r="62" spans="1:13" ht="15" customHeight="1">
      <c r="A62" s="172">
        <v>14</v>
      </c>
      <c r="B62" s="139" t="s">
        <v>768</v>
      </c>
      <c r="C62" s="39"/>
      <c r="D62" s="39"/>
      <c r="E62" s="39"/>
      <c r="F62" s="192"/>
      <c r="G62" s="173"/>
      <c r="H62" s="173"/>
      <c r="I62" s="173"/>
      <c r="J62" s="173"/>
      <c r="K62" s="173"/>
      <c r="L62" s="173"/>
      <c r="M62" s="178"/>
    </row>
    <row r="63" spans="1:13" ht="14.25" customHeight="1"/>
    <row r="64" spans="1:13"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0">
    <mergeCell ref="A1:N1"/>
    <mergeCell ref="B2:M2"/>
    <mergeCell ref="A4:A5"/>
    <mergeCell ref="B4:B5"/>
    <mergeCell ref="C4:C5"/>
    <mergeCell ref="D4:D5"/>
    <mergeCell ref="E4:E5"/>
    <mergeCell ref="N4:N5"/>
    <mergeCell ref="A36:B36"/>
    <mergeCell ref="B40:C40"/>
    <mergeCell ref="B48:N48"/>
    <mergeCell ref="H4:H5"/>
    <mergeCell ref="I4:K4"/>
    <mergeCell ref="L4:L5"/>
    <mergeCell ref="M4:M5"/>
    <mergeCell ref="F4:F5"/>
    <mergeCell ref="G4:G5"/>
    <mergeCell ref="A8:B8"/>
    <mergeCell ref="A19:B19"/>
    <mergeCell ref="A32:B32"/>
  </mergeCells>
  <pageMargins left="0.70866141732283472" right="0.39370078740157483" top="0.39370078740157483" bottom="0.39370078740157483" header="0" footer="0"/>
  <pageSetup paperSize="9"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view="pageBreakPreview" zoomScale="60" zoomScaleNormal="55" workbookViewId="0">
      <selection activeCell="H10" sqref="H10"/>
    </sheetView>
  </sheetViews>
  <sheetFormatPr defaultColWidth="14.453125" defaultRowHeight="15" customHeight="1"/>
  <cols>
    <col min="1" max="1" width="9.54296875" customWidth="1"/>
    <col min="2" max="2" width="37.453125" customWidth="1"/>
    <col min="3" max="3" width="3.54296875" customWidth="1"/>
    <col min="4" max="4" width="9.453125" customWidth="1"/>
    <col min="5" max="5" width="10.453125" customWidth="1"/>
    <col min="6" max="6" width="9.54296875" customWidth="1"/>
    <col min="7" max="7" width="15.08984375" customWidth="1"/>
    <col min="8" max="8" width="22.08984375" customWidth="1"/>
    <col min="9" max="9" width="13.08984375" customWidth="1"/>
    <col min="10" max="10" width="10.453125" customWidth="1"/>
    <col min="11" max="11" width="11.453125" customWidth="1"/>
    <col min="12" max="12" width="14.08984375" customWidth="1"/>
    <col min="13" max="13" width="20.453125" customWidth="1"/>
    <col min="14" max="14" width="17.81640625" customWidth="1"/>
    <col min="15" max="15" width="16" customWidth="1"/>
    <col min="16" max="26" width="8" customWidth="1"/>
  </cols>
  <sheetData>
    <row r="1" spans="1:26" ht="15" customHeight="1">
      <c r="A1" s="302" t="s">
        <v>769</v>
      </c>
      <c r="B1" s="249"/>
      <c r="C1" s="249"/>
      <c r="D1" s="249"/>
      <c r="E1" s="249"/>
      <c r="F1" s="249"/>
      <c r="G1" s="249"/>
      <c r="H1" s="249"/>
      <c r="I1" s="249"/>
      <c r="J1" s="249"/>
      <c r="K1" s="249"/>
      <c r="L1" s="249"/>
      <c r="M1" s="249"/>
      <c r="N1" s="249"/>
      <c r="O1" s="249"/>
    </row>
    <row r="2" spans="1:26" ht="12" customHeight="1">
      <c r="A2" s="299" t="s">
        <v>770</v>
      </c>
      <c r="B2" s="249"/>
      <c r="C2" s="249"/>
      <c r="D2" s="249"/>
      <c r="E2" s="249"/>
      <c r="F2" s="249"/>
      <c r="G2" s="249"/>
      <c r="H2" s="249"/>
      <c r="I2" s="249"/>
      <c r="J2" s="249"/>
      <c r="K2" s="249"/>
      <c r="L2" s="249"/>
      <c r="M2" s="249"/>
      <c r="N2" s="249"/>
      <c r="O2" s="249"/>
    </row>
    <row r="3" spans="1:26" ht="5.25" hidden="1" customHeight="1">
      <c r="A3" s="167"/>
      <c r="B3" s="31"/>
      <c r="C3" s="31"/>
      <c r="D3" s="167"/>
      <c r="E3" s="31"/>
      <c r="F3" s="167"/>
      <c r="G3" s="167"/>
      <c r="H3" s="167"/>
      <c r="I3" s="167"/>
      <c r="J3" s="31"/>
      <c r="K3" s="167"/>
      <c r="L3" s="31"/>
      <c r="M3" s="31"/>
      <c r="N3" s="31"/>
      <c r="O3" s="31"/>
    </row>
    <row r="4" spans="1:26" ht="30" customHeight="1">
      <c r="A4" s="269" t="s">
        <v>2</v>
      </c>
      <c r="B4" s="270" t="s">
        <v>771</v>
      </c>
      <c r="C4" s="270" t="s">
        <v>625</v>
      </c>
      <c r="D4" s="271"/>
      <c r="E4" s="265" t="s">
        <v>204</v>
      </c>
      <c r="F4" s="263" t="s">
        <v>626</v>
      </c>
      <c r="G4" s="263" t="s">
        <v>627</v>
      </c>
      <c r="H4" s="263" t="s">
        <v>207</v>
      </c>
      <c r="I4" s="263" t="s">
        <v>208</v>
      </c>
      <c r="J4" s="264" t="s">
        <v>209</v>
      </c>
      <c r="K4" s="257"/>
      <c r="L4" s="258"/>
      <c r="M4" s="263" t="s">
        <v>210</v>
      </c>
      <c r="N4" s="290" t="s">
        <v>211</v>
      </c>
      <c r="O4" s="290" t="s">
        <v>212</v>
      </c>
    </row>
    <row r="5" spans="1:26" ht="27" customHeight="1">
      <c r="A5" s="253"/>
      <c r="B5" s="272"/>
      <c r="C5" s="272"/>
      <c r="D5" s="255"/>
      <c r="E5" s="255"/>
      <c r="F5" s="253"/>
      <c r="G5" s="253"/>
      <c r="H5" s="253"/>
      <c r="I5" s="253"/>
      <c r="J5" s="32" t="s">
        <v>214</v>
      </c>
      <c r="K5" s="32" t="s">
        <v>215</v>
      </c>
      <c r="L5" s="32" t="s">
        <v>216</v>
      </c>
      <c r="M5" s="253"/>
      <c r="N5" s="253"/>
      <c r="O5" s="253"/>
    </row>
    <row r="6" spans="1:26" ht="15" customHeight="1">
      <c r="A6" s="4" t="s">
        <v>11</v>
      </c>
      <c r="B6" s="4" t="s">
        <v>12</v>
      </c>
      <c r="C6" s="193"/>
      <c r="D6" s="194" t="s">
        <v>13</v>
      </c>
      <c r="E6" s="5" t="s">
        <v>14</v>
      </c>
      <c r="F6" s="5" t="s">
        <v>15</v>
      </c>
      <c r="G6" s="5" t="s">
        <v>16</v>
      </c>
      <c r="H6" s="5" t="s">
        <v>17</v>
      </c>
      <c r="I6" s="5" t="s">
        <v>18</v>
      </c>
      <c r="J6" s="5" t="s">
        <v>217</v>
      </c>
      <c r="K6" s="5" t="s">
        <v>218</v>
      </c>
      <c r="L6" s="5" t="s">
        <v>219</v>
      </c>
      <c r="M6" s="5" t="s">
        <v>220</v>
      </c>
      <c r="N6" s="5" t="s">
        <v>221</v>
      </c>
      <c r="O6" s="5" t="s">
        <v>222</v>
      </c>
    </row>
    <row r="7" spans="1:26" ht="15" customHeight="1">
      <c r="A7" s="35" t="s">
        <v>772</v>
      </c>
      <c r="B7" s="182" t="s">
        <v>773</v>
      </c>
      <c r="C7" s="195"/>
      <c r="D7" s="5"/>
      <c r="E7" s="5"/>
      <c r="F7" s="5"/>
      <c r="G7" s="5"/>
      <c r="H7" s="5"/>
      <c r="I7" s="5"/>
      <c r="J7" s="5"/>
      <c r="K7" s="5"/>
      <c r="L7" s="196">
        <f>(L8+L15+L20)</f>
        <v>289.74358974358972</v>
      </c>
      <c r="M7" s="5"/>
      <c r="N7" s="5"/>
      <c r="O7" s="5"/>
    </row>
    <row r="8" spans="1:26" ht="15" customHeight="1">
      <c r="A8" s="197" t="s">
        <v>774</v>
      </c>
      <c r="B8" s="182" t="s">
        <v>775</v>
      </c>
      <c r="C8" s="198"/>
      <c r="D8" s="3"/>
      <c r="E8" s="5"/>
      <c r="F8" s="4"/>
      <c r="G8" s="4"/>
      <c r="H8" s="4"/>
      <c r="I8" s="199"/>
      <c r="J8" s="200"/>
      <c r="K8" s="199"/>
      <c r="L8" s="201">
        <f>AVERAGE(K9:K14)</f>
        <v>89.743589743589737</v>
      </c>
      <c r="M8" s="5"/>
      <c r="N8" s="5"/>
      <c r="O8" s="5"/>
    </row>
    <row r="9" spans="1:26" ht="22.5" customHeight="1">
      <c r="A9" s="202" t="s">
        <v>776</v>
      </c>
      <c r="B9" s="203" t="s">
        <v>777</v>
      </c>
      <c r="C9" s="204" t="s">
        <v>778</v>
      </c>
      <c r="D9" s="205">
        <v>0.85</v>
      </c>
      <c r="E9" s="41" t="s">
        <v>779</v>
      </c>
      <c r="F9" s="4">
        <v>200</v>
      </c>
      <c r="G9" s="4">
        <f>85%*F9</f>
        <v>170</v>
      </c>
      <c r="H9" s="4">
        <v>200</v>
      </c>
      <c r="I9" s="199">
        <f t="shared" ref="I9:I13" si="0">H9/F9*100</f>
        <v>100</v>
      </c>
      <c r="J9" s="11"/>
      <c r="K9" s="206">
        <f t="shared" ref="K9:K13" si="1">IF(H9/G9*100&gt;=100,100,IF(H9/G9*100&lt;100,H9/G9*100))</f>
        <v>100</v>
      </c>
      <c r="L9" s="207"/>
      <c r="M9" s="200"/>
      <c r="N9" s="200"/>
      <c r="O9" s="200"/>
    </row>
    <row r="10" spans="1:26" ht="34.5" customHeight="1">
      <c r="A10" s="202" t="s">
        <v>780</v>
      </c>
      <c r="B10" s="203" t="s">
        <v>781</v>
      </c>
      <c r="C10" s="208"/>
      <c r="D10" s="205">
        <v>1</v>
      </c>
      <c r="E10" s="41" t="s">
        <v>782</v>
      </c>
      <c r="F10" s="4">
        <v>42</v>
      </c>
      <c r="G10" s="4">
        <f t="shared" ref="G10:G13" si="2">D10*F10</f>
        <v>42</v>
      </c>
      <c r="H10" s="4">
        <v>42</v>
      </c>
      <c r="I10" s="199">
        <f t="shared" si="0"/>
        <v>100</v>
      </c>
      <c r="J10" s="11"/>
      <c r="K10" s="206">
        <f t="shared" si="1"/>
        <v>100</v>
      </c>
      <c r="L10" s="207"/>
      <c r="M10" s="200"/>
      <c r="N10" s="200"/>
      <c r="O10" s="200"/>
    </row>
    <row r="11" spans="1:26" ht="23.25" customHeight="1">
      <c r="A11" s="202" t="s">
        <v>783</v>
      </c>
      <c r="B11" s="203" t="s">
        <v>784</v>
      </c>
      <c r="C11" s="208"/>
      <c r="D11" s="205">
        <v>1</v>
      </c>
      <c r="E11" s="41" t="s">
        <v>782</v>
      </c>
      <c r="F11" s="4">
        <v>28</v>
      </c>
      <c r="G11" s="4">
        <f t="shared" si="2"/>
        <v>28</v>
      </c>
      <c r="H11" s="4">
        <v>28</v>
      </c>
      <c r="I11" s="199">
        <f t="shared" si="0"/>
        <v>100</v>
      </c>
      <c r="J11" s="11"/>
      <c r="K11" s="206">
        <f t="shared" si="1"/>
        <v>100</v>
      </c>
      <c r="L11" s="207"/>
      <c r="M11" s="200"/>
      <c r="N11" s="200"/>
      <c r="O11" s="200"/>
    </row>
    <row r="12" spans="1:26" ht="37.5" customHeight="1">
      <c r="A12" s="202" t="s">
        <v>785</v>
      </c>
      <c r="B12" s="203" t="s">
        <v>786</v>
      </c>
      <c r="C12" s="208"/>
      <c r="D12" s="205">
        <v>0.9</v>
      </c>
      <c r="E12" s="41" t="s">
        <v>787</v>
      </c>
      <c r="F12" s="4">
        <v>52</v>
      </c>
      <c r="G12" s="4">
        <f t="shared" si="2"/>
        <v>46.800000000000004</v>
      </c>
      <c r="H12" s="4">
        <v>18</v>
      </c>
      <c r="I12" s="199">
        <f t="shared" si="0"/>
        <v>34.615384615384613</v>
      </c>
      <c r="J12" s="11"/>
      <c r="K12" s="206">
        <f t="shared" si="1"/>
        <v>38.46153846153846</v>
      </c>
      <c r="L12" s="207"/>
      <c r="M12" s="200"/>
      <c r="N12" s="200"/>
      <c r="O12" s="200"/>
    </row>
    <row r="13" spans="1:26" ht="39" customHeight="1">
      <c r="A13" s="202" t="s">
        <v>788</v>
      </c>
      <c r="B13" s="203" t="s">
        <v>789</v>
      </c>
      <c r="C13" s="208"/>
      <c r="D13" s="205">
        <v>1</v>
      </c>
      <c r="E13" s="41" t="s">
        <v>787</v>
      </c>
      <c r="F13" s="4">
        <v>125</v>
      </c>
      <c r="G13" s="4">
        <f t="shared" si="2"/>
        <v>125</v>
      </c>
      <c r="H13" s="4">
        <v>125</v>
      </c>
      <c r="I13" s="199">
        <f t="shared" si="0"/>
        <v>100</v>
      </c>
      <c r="J13" s="11"/>
      <c r="K13" s="206">
        <f t="shared" si="1"/>
        <v>100</v>
      </c>
      <c r="L13" s="11"/>
      <c r="M13" s="200"/>
      <c r="N13" s="200"/>
      <c r="O13" s="200"/>
    </row>
    <row r="14" spans="1:26" ht="24.75" customHeight="1">
      <c r="A14" s="202" t="s">
        <v>790</v>
      </c>
      <c r="B14" s="203" t="s">
        <v>791</v>
      </c>
      <c r="C14" s="204" t="s">
        <v>778</v>
      </c>
      <c r="D14" s="209">
        <v>76.61</v>
      </c>
      <c r="E14" s="41" t="s">
        <v>787</v>
      </c>
      <c r="F14" s="4">
        <v>150</v>
      </c>
      <c r="G14" s="4">
        <f>150</f>
        <v>150</v>
      </c>
      <c r="H14" s="4">
        <v>82.05</v>
      </c>
      <c r="I14" s="199">
        <f>H14/76.61*100</f>
        <v>107.10090066570943</v>
      </c>
      <c r="J14" s="11"/>
      <c r="K14" s="210">
        <f>IF(I14&gt;=76.61,100,IF(I14&gt;=75,80,IF(I14&gt;=70,60,IF(I14&gt;=65,40,IF(I14&gt;=60,20,IF(I14&gt;=55,0, ))))))</f>
        <v>100</v>
      </c>
      <c r="L14" s="11"/>
      <c r="M14" s="200"/>
      <c r="N14" s="200"/>
      <c r="O14" s="200"/>
      <c r="P14" s="2"/>
      <c r="Q14" s="2"/>
      <c r="R14" s="2"/>
      <c r="S14" s="2"/>
      <c r="T14" s="2"/>
      <c r="U14" s="2"/>
      <c r="V14" s="2"/>
      <c r="W14" s="2"/>
      <c r="X14" s="2"/>
      <c r="Y14" s="2"/>
      <c r="Z14" s="2"/>
    </row>
    <row r="15" spans="1:26" ht="22.5" customHeight="1">
      <c r="A15" s="211" t="s">
        <v>792</v>
      </c>
      <c r="B15" s="11" t="s">
        <v>793</v>
      </c>
      <c r="C15" s="212"/>
      <c r="D15" s="213"/>
      <c r="E15" s="11"/>
      <c r="F15" s="4"/>
      <c r="G15" s="4"/>
      <c r="H15" s="4"/>
      <c r="I15" s="199"/>
      <c r="J15" s="11"/>
      <c r="K15" s="199"/>
      <c r="L15" s="214">
        <f>AVERAGE(K16:K19)</f>
        <v>100</v>
      </c>
      <c r="M15" s="11"/>
      <c r="N15" s="11"/>
      <c r="O15" s="11"/>
    </row>
    <row r="16" spans="1:26" ht="31.5" customHeight="1">
      <c r="A16" s="211" t="s">
        <v>776</v>
      </c>
      <c r="B16" s="215" t="s">
        <v>794</v>
      </c>
      <c r="C16" s="215"/>
      <c r="D16" s="96">
        <v>1</v>
      </c>
      <c r="E16" s="11" t="s">
        <v>782</v>
      </c>
      <c r="F16" s="4">
        <v>6</v>
      </c>
      <c r="G16" s="4">
        <f t="shared" ref="G16:G19" si="3">D16*F16</f>
        <v>6</v>
      </c>
      <c r="H16" s="4">
        <v>6</v>
      </c>
      <c r="I16" s="199">
        <f t="shared" ref="I16:I19" si="4">H16/F16*100</f>
        <v>100</v>
      </c>
      <c r="J16" s="11"/>
      <c r="K16" s="216">
        <f t="shared" ref="K16:K19" si="5">IF(H16/G16*100&gt;=100,100,IF(H16/G16*100&lt;100,H16/G16*100))</f>
        <v>100</v>
      </c>
      <c r="L16" s="217"/>
      <c r="M16" s="11"/>
      <c r="N16" s="11"/>
      <c r="O16" s="11"/>
    </row>
    <row r="17" spans="1:15" ht="35.25" customHeight="1">
      <c r="A17" s="211" t="s">
        <v>780</v>
      </c>
      <c r="B17" s="215" t="s">
        <v>795</v>
      </c>
      <c r="C17" s="215"/>
      <c r="D17" s="218">
        <v>1</v>
      </c>
      <c r="E17" s="11" t="s">
        <v>782</v>
      </c>
      <c r="F17" s="4">
        <v>6</v>
      </c>
      <c r="G17" s="4">
        <f t="shared" si="3"/>
        <v>6</v>
      </c>
      <c r="H17" s="4">
        <v>6</v>
      </c>
      <c r="I17" s="199">
        <f t="shared" si="4"/>
        <v>100</v>
      </c>
      <c r="J17" s="11"/>
      <c r="K17" s="216">
        <f t="shared" si="5"/>
        <v>100</v>
      </c>
      <c r="L17" s="217"/>
      <c r="M17" s="11"/>
      <c r="N17" s="11"/>
      <c r="O17" s="11"/>
    </row>
    <row r="18" spans="1:15" ht="67.5" customHeight="1">
      <c r="A18" s="211" t="s">
        <v>783</v>
      </c>
      <c r="B18" s="112" t="s">
        <v>796</v>
      </c>
      <c r="C18" s="112"/>
      <c r="D18" s="218">
        <v>1</v>
      </c>
      <c r="E18" s="11" t="s">
        <v>782</v>
      </c>
      <c r="F18" s="4">
        <v>7</v>
      </c>
      <c r="G18" s="4">
        <f t="shared" si="3"/>
        <v>7</v>
      </c>
      <c r="H18" s="4">
        <v>7</v>
      </c>
      <c r="I18" s="199">
        <f t="shared" si="4"/>
        <v>100</v>
      </c>
      <c r="J18" s="11"/>
      <c r="K18" s="216">
        <f t="shared" si="5"/>
        <v>100</v>
      </c>
      <c r="L18" s="217"/>
      <c r="M18" s="11"/>
      <c r="N18" s="11"/>
      <c r="O18" s="11"/>
    </row>
    <row r="19" spans="1:15" ht="35.25" customHeight="1">
      <c r="A19" s="211" t="s">
        <v>785</v>
      </c>
      <c r="B19" s="112" t="s">
        <v>797</v>
      </c>
      <c r="C19" s="112"/>
      <c r="D19" s="96">
        <v>1</v>
      </c>
      <c r="E19" s="11" t="s">
        <v>798</v>
      </c>
      <c r="F19" s="4">
        <v>27</v>
      </c>
      <c r="G19" s="4">
        <f t="shared" si="3"/>
        <v>27</v>
      </c>
      <c r="H19" s="4">
        <v>27</v>
      </c>
      <c r="I19" s="199">
        <f t="shared" si="4"/>
        <v>100</v>
      </c>
      <c r="J19" s="11"/>
      <c r="K19" s="216">
        <f t="shared" si="5"/>
        <v>100</v>
      </c>
      <c r="L19" s="217"/>
      <c r="M19" s="11"/>
      <c r="N19" s="11"/>
      <c r="O19" s="11"/>
    </row>
    <row r="20" spans="1:15" ht="18.75" customHeight="1">
      <c r="A20" s="211" t="s">
        <v>799</v>
      </c>
      <c r="B20" s="11" t="s">
        <v>800</v>
      </c>
      <c r="C20" s="11"/>
      <c r="D20" s="195"/>
      <c r="E20" s="11"/>
      <c r="F20" s="4"/>
      <c r="G20" s="4"/>
      <c r="H20" s="4"/>
      <c r="I20" s="199"/>
      <c r="J20" s="11"/>
      <c r="K20" s="199"/>
      <c r="L20" s="214">
        <f>K21</f>
        <v>100</v>
      </c>
      <c r="M20" s="11"/>
      <c r="N20" s="11"/>
      <c r="O20" s="11"/>
    </row>
    <row r="21" spans="1:15" ht="26.25" customHeight="1">
      <c r="A21" s="211" t="s">
        <v>776</v>
      </c>
      <c r="B21" s="11" t="s">
        <v>801</v>
      </c>
      <c r="C21" s="11"/>
      <c r="D21" s="96">
        <v>1</v>
      </c>
      <c r="E21" s="11" t="s">
        <v>798</v>
      </c>
      <c r="F21" s="4">
        <v>0</v>
      </c>
      <c r="G21" s="4">
        <v>0</v>
      </c>
      <c r="H21" s="4">
        <v>0</v>
      </c>
      <c r="I21" s="199">
        <v>100</v>
      </c>
      <c r="J21" s="11"/>
      <c r="K21" s="216">
        <v>100</v>
      </c>
      <c r="L21" s="217"/>
      <c r="M21" s="200"/>
      <c r="N21" s="200"/>
      <c r="O21" s="200"/>
    </row>
    <row r="22" spans="1:15" ht="15.5">
      <c r="A22" s="167"/>
      <c r="B22" s="31"/>
      <c r="C22" s="31"/>
      <c r="D22" s="167"/>
      <c r="E22" s="31"/>
      <c r="F22" s="167"/>
      <c r="G22" s="167"/>
      <c r="H22" s="167"/>
      <c r="I22" s="167"/>
      <c r="J22" s="31"/>
      <c r="K22" s="167"/>
      <c r="L22" s="31"/>
    </row>
    <row r="23" spans="1:15" ht="15.5">
      <c r="A23" s="30"/>
      <c r="B23" s="300" t="s">
        <v>802</v>
      </c>
      <c r="C23" s="257"/>
      <c r="D23" s="258"/>
      <c r="E23" s="219"/>
      <c r="F23" s="30"/>
      <c r="G23" s="30"/>
      <c r="H23" s="30"/>
      <c r="I23" s="30"/>
      <c r="K23" s="30"/>
    </row>
    <row r="24" spans="1:15" ht="15.5">
      <c r="A24" s="30"/>
      <c r="B24" s="10" t="s">
        <v>595</v>
      </c>
      <c r="C24" s="10"/>
      <c r="D24" s="165" t="s">
        <v>672</v>
      </c>
      <c r="E24" s="219"/>
      <c r="F24" s="30"/>
      <c r="G24" s="30"/>
      <c r="H24" s="30"/>
      <c r="I24" s="30"/>
      <c r="K24" s="30"/>
    </row>
    <row r="25" spans="1:15" ht="30" customHeight="1">
      <c r="A25" s="30"/>
      <c r="B25" s="10" t="s">
        <v>597</v>
      </c>
      <c r="C25" s="10"/>
      <c r="D25" s="166" t="s">
        <v>598</v>
      </c>
      <c r="E25" s="219"/>
      <c r="F25" s="30"/>
      <c r="G25" s="30"/>
      <c r="H25" s="30"/>
      <c r="I25" s="30"/>
      <c r="K25" s="30"/>
    </row>
    <row r="26" spans="1:15" ht="15.5">
      <c r="A26" s="30"/>
      <c r="B26" s="10" t="s">
        <v>599</v>
      </c>
      <c r="C26" s="10"/>
      <c r="D26" s="165" t="s">
        <v>803</v>
      </c>
      <c r="E26" s="219"/>
      <c r="F26" s="30"/>
      <c r="G26" s="30"/>
      <c r="H26" s="30"/>
      <c r="I26" s="30"/>
      <c r="K26" s="30"/>
    </row>
    <row r="27" spans="1:15" ht="15.5">
      <c r="A27" s="30"/>
      <c r="D27" s="30"/>
      <c r="E27" s="219"/>
      <c r="F27" s="30"/>
      <c r="G27" s="30"/>
      <c r="H27" s="30"/>
      <c r="I27" s="30"/>
      <c r="K27" s="30"/>
    </row>
    <row r="28" spans="1:15" ht="30" customHeight="1">
      <c r="A28" s="166" t="s">
        <v>601</v>
      </c>
      <c r="B28" s="126" t="s">
        <v>602</v>
      </c>
      <c r="C28" s="126"/>
      <c r="D28" s="174"/>
      <c r="E28" s="169"/>
      <c r="F28" s="170"/>
      <c r="G28" s="170"/>
      <c r="H28" s="171"/>
      <c r="I28" s="171"/>
      <c r="J28" s="171"/>
      <c r="K28" s="171"/>
      <c r="L28" s="171"/>
      <c r="M28" s="171"/>
      <c r="N28" s="171"/>
    </row>
    <row r="29" spans="1:15" ht="15.5">
      <c r="A29" s="172">
        <v>2</v>
      </c>
      <c r="B29" s="126" t="s">
        <v>804</v>
      </c>
      <c r="C29" s="126"/>
      <c r="D29" s="132"/>
      <c r="E29" s="126"/>
      <c r="F29" s="132"/>
      <c r="G29" s="132"/>
      <c r="H29" s="132"/>
      <c r="I29" s="132"/>
      <c r="J29" s="126"/>
      <c r="K29" s="132"/>
      <c r="L29" s="126"/>
      <c r="M29" s="126"/>
      <c r="N29" s="126"/>
    </row>
    <row r="30" spans="1:15" ht="15.5">
      <c r="A30" s="172"/>
      <c r="B30" s="126" t="s">
        <v>805</v>
      </c>
      <c r="C30" s="126"/>
      <c r="D30" s="132"/>
      <c r="E30" s="126"/>
      <c r="F30" s="132"/>
      <c r="G30" s="132"/>
      <c r="H30" s="132"/>
      <c r="I30" s="132"/>
      <c r="J30" s="126"/>
      <c r="K30" s="132"/>
      <c r="L30" s="126"/>
      <c r="M30" s="132"/>
      <c r="N30" s="132"/>
    </row>
    <row r="31" spans="1:15" ht="15.5">
      <c r="A31" s="172"/>
      <c r="B31" s="126" t="s">
        <v>806</v>
      </c>
      <c r="C31" s="126"/>
      <c r="D31" s="132"/>
      <c r="E31" s="126"/>
      <c r="F31" s="132"/>
      <c r="G31" s="132"/>
      <c r="H31" s="132"/>
      <c r="I31" s="132"/>
      <c r="J31" s="126"/>
      <c r="K31" s="132"/>
      <c r="L31" s="126"/>
      <c r="M31" s="132"/>
      <c r="N31" s="132"/>
    </row>
    <row r="32" spans="1:15" ht="24.75" customHeight="1">
      <c r="A32" s="172"/>
      <c r="B32" s="301" t="s">
        <v>807</v>
      </c>
      <c r="C32" s="249"/>
      <c r="D32" s="249"/>
      <c r="E32" s="249"/>
      <c r="F32" s="249"/>
      <c r="G32" s="249"/>
      <c r="H32" s="249"/>
      <c r="I32" s="249"/>
      <c r="J32" s="249"/>
      <c r="K32" s="249"/>
      <c r="L32" s="249"/>
      <c r="M32" s="249"/>
      <c r="N32" s="249"/>
      <c r="O32" s="249"/>
    </row>
    <row r="33" spans="1:14" ht="15.5">
      <c r="A33" s="172">
        <v>3</v>
      </c>
      <c r="B33" s="126" t="s">
        <v>808</v>
      </c>
      <c r="C33" s="126"/>
      <c r="D33" s="132"/>
      <c r="E33" s="126"/>
      <c r="F33" s="132"/>
      <c r="G33" s="132"/>
      <c r="H33" s="132"/>
      <c r="I33" s="132"/>
      <c r="J33" s="126"/>
      <c r="K33" s="132"/>
      <c r="L33" s="126"/>
      <c r="M33" s="132"/>
      <c r="N33" s="132"/>
    </row>
    <row r="34" spans="1:14" ht="15.5">
      <c r="A34" s="172">
        <v>4</v>
      </c>
      <c r="B34" s="135" t="s">
        <v>809</v>
      </c>
      <c r="C34" s="135"/>
      <c r="D34" s="132"/>
      <c r="E34" s="135"/>
      <c r="F34" s="132"/>
      <c r="G34" s="132"/>
      <c r="H34" s="132"/>
      <c r="I34" s="132"/>
      <c r="J34" s="132"/>
      <c r="K34" s="132"/>
      <c r="L34" s="132"/>
      <c r="M34" s="132"/>
      <c r="N34" s="132"/>
    </row>
    <row r="35" spans="1:14" ht="15.5">
      <c r="A35" s="172">
        <v>5</v>
      </c>
      <c r="B35" s="135" t="s">
        <v>810</v>
      </c>
      <c r="C35" s="135"/>
      <c r="D35" s="132"/>
      <c r="E35" s="135"/>
      <c r="F35" s="132"/>
      <c r="G35" s="132"/>
      <c r="H35" s="132"/>
      <c r="I35" s="132"/>
      <c r="J35" s="132"/>
      <c r="K35" s="132"/>
      <c r="L35" s="132"/>
      <c r="M35" s="132"/>
      <c r="N35" s="132"/>
    </row>
    <row r="36" spans="1:14" ht="15.5">
      <c r="A36" s="172">
        <v>6</v>
      </c>
      <c r="B36" s="126" t="s">
        <v>811</v>
      </c>
      <c r="C36" s="126"/>
      <c r="D36" s="132"/>
      <c r="E36" s="126"/>
      <c r="F36" s="132"/>
      <c r="G36" s="132"/>
      <c r="H36" s="132"/>
      <c r="I36" s="132"/>
      <c r="J36" s="126"/>
      <c r="K36" s="132"/>
      <c r="L36" s="126"/>
      <c r="M36" s="173"/>
      <c r="N36" s="173"/>
    </row>
    <row r="37" spans="1:14" ht="15.5">
      <c r="A37" s="172">
        <v>7</v>
      </c>
      <c r="B37" s="126" t="s">
        <v>812</v>
      </c>
      <c r="C37" s="126"/>
      <c r="D37" s="174"/>
      <c r="E37" s="173"/>
      <c r="F37" s="174"/>
      <c r="G37" s="174"/>
      <c r="H37" s="174"/>
      <c r="I37" s="174"/>
      <c r="J37" s="173"/>
      <c r="K37" s="174"/>
      <c r="L37" s="173"/>
      <c r="M37" s="173"/>
      <c r="N37" s="173"/>
    </row>
    <row r="38" spans="1:14" ht="15.5">
      <c r="A38" s="172">
        <v>8</v>
      </c>
      <c r="B38" s="126" t="s">
        <v>813</v>
      </c>
      <c r="C38" s="126"/>
      <c r="D38" s="174"/>
      <c r="E38" s="173"/>
      <c r="F38" s="174"/>
      <c r="G38" s="174"/>
      <c r="H38" s="174"/>
      <c r="I38" s="174"/>
      <c r="J38" s="173"/>
      <c r="K38" s="174"/>
      <c r="L38" s="173"/>
      <c r="M38" s="173"/>
      <c r="N38" s="173"/>
    </row>
    <row r="39" spans="1:14" ht="15.5">
      <c r="A39" s="175" t="s">
        <v>613</v>
      </c>
      <c r="B39" s="126" t="s">
        <v>814</v>
      </c>
      <c r="C39" s="126"/>
      <c r="D39" s="174"/>
      <c r="E39" s="173"/>
      <c r="F39" s="174"/>
      <c r="G39" s="174"/>
      <c r="H39" s="174"/>
      <c r="I39" s="174"/>
      <c r="J39" s="173"/>
      <c r="K39" s="174"/>
      <c r="L39" s="173"/>
      <c r="M39" s="173"/>
      <c r="N39" s="173"/>
    </row>
    <row r="40" spans="1:14" ht="15.5">
      <c r="A40" s="172">
        <v>9</v>
      </c>
      <c r="B40" s="126" t="s">
        <v>815</v>
      </c>
      <c r="C40" s="126"/>
      <c r="D40" s="174"/>
      <c r="E40" s="173"/>
      <c r="F40" s="174"/>
      <c r="G40" s="174"/>
      <c r="H40" s="174"/>
      <c r="I40" s="174"/>
      <c r="J40" s="173"/>
      <c r="K40" s="174"/>
      <c r="L40" s="173"/>
      <c r="M40" s="173"/>
      <c r="N40" s="173"/>
    </row>
    <row r="41" spans="1:14" ht="15.5">
      <c r="A41" s="172">
        <v>10</v>
      </c>
      <c r="B41" s="126" t="s">
        <v>816</v>
      </c>
      <c r="C41" s="126"/>
      <c r="D41" s="174"/>
      <c r="E41" s="173"/>
      <c r="F41" s="174"/>
      <c r="G41" s="174"/>
      <c r="H41" s="174"/>
      <c r="I41" s="174"/>
      <c r="J41" s="173"/>
      <c r="K41" s="174"/>
      <c r="L41" s="173"/>
      <c r="M41" s="173"/>
      <c r="N41" s="173"/>
    </row>
    <row r="42" spans="1:14" ht="15.5">
      <c r="A42" s="172"/>
      <c r="B42" s="126" t="s">
        <v>617</v>
      </c>
      <c r="C42" s="126"/>
      <c r="D42" s="174"/>
      <c r="E42" s="173"/>
      <c r="F42" s="174"/>
      <c r="G42" s="174"/>
      <c r="H42" s="174"/>
      <c r="I42" s="174"/>
      <c r="J42" s="173"/>
      <c r="K42" s="174"/>
      <c r="L42" s="173"/>
      <c r="M42" s="173"/>
      <c r="N42" s="173"/>
    </row>
    <row r="43" spans="1:14" ht="15.5">
      <c r="A43" s="172">
        <v>11</v>
      </c>
      <c r="B43" s="126" t="s">
        <v>817</v>
      </c>
      <c r="C43" s="126"/>
      <c r="D43" s="174"/>
      <c r="E43" s="173"/>
      <c r="F43" s="174"/>
      <c r="G43" s="174"/>
      <c r="H43" s="174"/>
      <c r="I43" s="174"/>
      <c r="J43" s="173"/>
      <c r="K43" s="174"/>
      <c r="L43" s="173"/>
      <c r="M43" s="173"/>
      <c r="N43" s="173"/>
    </row>
    <row r="44" spans="1:14" ht="15.5">
      <c r="A44" s="172">
        <v>12</v>
      </c>
      <c r="B44" s="176" t="s">
        <v>818</v>
      </c>
      <c r="C44" s="176"/>
      <c r="D44" s="174"/>
      <c r="E44" s="173"/>
      <c r="F44" s="174"/>
      <c r="G44" s="174"/>
      <c r="H44" s="174"/>
      <c r="I44" s="174"/>
      <c r="J44" s="173"/>
      <c r="K44" s="174"/>
      <c r="L44" s="173"/>
      <c r="M44" s="173"/>
      <c r="N44" s="173"/>
    </row>
    <row r="45" spans="1:14" ht="15.5">
      <c r="A45" s="172">
        <v>13</v>
      </c>
      <c r="B45" s="139" t="s">
        <v>819</v>
      </c>
      <c r="C45" s="139"/>
      <c r="D45" s="172"/>
      <c r="E45" s="39"/>
      <c r="F45" s="172"/>
      <c r="G45" s="177"/>
      <c r="H45" s="174"/>
      <c r="I45" s="174"/>
      <c r="J45" s="173"/>
      <c r="K45" s="174"/>
      <c r="L45" s="173"/>
      <c r="M45" s="173"/>
      <c r="N45" s="178"/>
    </row>
    <row r="46" spans="1:14" ht="15.5">
      <c r="A46" s="172">
        <v>14</v>
      </c>
      <c r="B46" s="139" t="s">
        <v>820</v>
      </c>
      <c r="C46" s="139"/>
      <c r="D46" s="172"/>
      <c r="E46" s="39"/>
      <c r="F46" s="172"/>
      <c r="G46" s="177"/>
      <c r="H46" s="174"/>
      <c r="I46" s="174"/>
      <c r="J46" s="173"/>
      <c r="K46" s="174"/>
      <c r="L46" s="173"/>
      <c r="M46" s="173"/>
      <c r="N46" s="178"/>
    </row>
    <row r="47" spans="1:14" ht="15.5">
      <c r="A47" s="30"/>
      <c r="D47" s="30"/>
      <c r="E47" s="219"/>
      <c r="F47" s="30"/>
      <c r="G47" s="30"/>
      <c r="H47" s="30"/>
      <c r="I47" s="30"/>
      <c r="K47" s="30"/>
    </row>
    <row r="48" spans="1:14" ht="15.5">
      <c r="A48" s="30"/>
      <c r="D48" s="30"/>
      <c r="E48" s="219"/>
      <c r="F48" s="30"/>
      <c r="G48" s="30"/>
      <c r="H48" s="30"/>
      <c r="I48" s="30"/>
      <c r="K48" s="30"/>
    </row>
    <row r="49" spans="1:11" ht="15.5">
      <c r="A49" s="30"/>
      <c r="D49" s="30"/>
      <c r="E49" s="219"/>
      <c r="F49" s="30"/>
      <c r="G49" s="30"/>
      <c r="H49" s="30"/>
      <c r="I49" s="30"/>
      <c r="K49" s="30"/>
    </row>
    <row r="50" spans="1:11" ht="15.5">
      <c r="A50" s="30"/>
      <c r="D50" s="30"/>
      <c r="E50" s="219"/>
      <c r="F50" s="30"/>
      <c r="G50" s="30"/>
      <c r="H50" s="30"/>
      <c r="I50" s="30"/>
      <c r="K50" s="30"/>
    </row>
    <row r="51" spans="1:11" ht="15.5">
      <c r="A51" s="30"/>
      <c r="D51" s="30"/>
      <c r="E51" s="219"/>
      <c r="F51" s="30"/>
      <c r="G51" s="30"/>
      <c r="H51" s="30"/>
      <c r="I51" s="30"/>
      <c r="K51" s="30"/>
    </row>
    <row r="52" spans="1:11" ht="15.5">
      <c r="A52" s="30"/>
      <c r="D52" s="30"/>
      <c r="E52" s="219"/>
      <c r="F52" s="30"/>
      <c r="G52" s="30"/>
      <c r="H52" s="30"/>
      <c r="I52" s="30"/>
      <c r="K52" s="30"/>
    </row>
    <row r="53" spans="1:11" ht="15.5">
      <c r="A53" s="30"/>
      <c r="D53" s="30"/>
      <c r="E53" s="219"/>
      <c r="F53" s="30"/>
      <c r="G53" s="30"/>
      <c r="H53" s="30"/>
      <c r="I53" s="30"/>
      <c r="K53" s="30"/>
    </row>
    <row r="54" spans="1:11" ht="15.5">
      <c r="A54" s="30"/>
      <c r="D54" s="30"/>
      <c r="E54" s="219"/>
      <c r="F54" s="30"/>
      <c r="G54" s="30"/>
      <c r="H54" s="30"/>
      <c r="I54" s="30"/>
      <c r="K54" s="30"/>
    </row>
    <row r="55" spans="1:11" ht="15.5">
      <c r="A55" s="30"/>
      <c r="D55" s="30"/>
      <c r="E55" s="219"/>
      <c r="F55" s="30"/>
      <c r="G55" s="30"/>
      <c r="H55" s="30"/>
      <c r="I55" s="30"/>
      <c r="K55" s="30"/>
    </row>
    <row r="56" spans="1:11" ht="15.5">
      <c r="A56" s="30"/>
      <c r="D56" s="30"/>
      <c r="E56" s="219"/>
      <c r="F56" s="30"/>
      <c r="G56" s="30"/>
      <c r="H56" s="30"/>
      <c r="I56" s="30"/>
      <c r="K56" s="30"/>
    </row>
    <row r="57" spans="1:11" ht="15.5">
      <c r="A57" s="30"/>
      <c r="D57" s="30"/>
      <c r="E57" s="219"/>
      <c r="F57" s="30"/>
      <c r="G57" s="30"/>
      <c r="H57" s="30"/>
      <c r="I57" s="30"/>
      <c r="K57" s="30"/>
    </row>
    <row r="58" spans="1:11" ht="15.5">
      <c r="A58" s="30"/>
      <c r="D58" s="30"/>
      <c r="E58" s="219"/>
      <c r="F58" s="30"/>
      <c r="G58" s="30"/>
      <c r="H58" s="30"/>
      <c r="I58" s="30"/>
      <c r="K58" s="30"/>
    </row>
    <row r="59" spans="1:11" ht="15.5">
      <c r="A59" s="30"/>
      <c r="D59" s="30"/>
      <c r="E59" s="219"/>
      <c r="F59" s="30"/>
      <c r="G59" s="30"/>
      <c r="H59" s="30"/>
      <c r="I59" s="30"/>
      <c r="K59" s="30"/>
    </row>
    <row r="60" spans="1:11" ht="15.5">
      <c r="A60" s="30"/>
      <c r="D60" s="30"/>
      <c r="E60" s="219"/>
      <c r="F60" s="30"/>
      <c r="G60" s="30"/>
      <c r="H60" s="30"/>
      <c r="I60" s="30"/>
      <c r="K60" s="30"/>
    </row>
    <row r="61" spans="1:11" ht="15.5">
      <c r="A61" s="30"/>
      <c r="D61" s="30"/>
      <c r="E61" s="219"/>
      <c r="F61" s="30"/>
      <c r="G61" s="30"/>
      <c r="H61" s="30"/>
      <c r="I61" s="30"/>
      <c r="K61" s="30"/>
    </row>
    <row r="62" spans="1:11" ht="15.5">
      <c r="A62" s="30"/>
      <c r="D62" s="30"/>
      <c r="E62" s="219"/>
      <c r="F62" s="30"/>
      <c r="G62" s="30"/>
      <c r="H62" s="30"/>
      <c r="I62" s="30"/>
      <c r="K62" s="30"/>
    </row>
    <row r="63" spans="1:11" ht="15.5">
      <c r="A63" s="30"/>
      <c r="D63" s="30"/>
      <c r="E63" s="219"/>
      <c r="F63" s="30"/>
      <c r="G63" s="30"/>
      <c r="H63" s="30"/>
      <c r="I63" s="30"/>
      <c r="K63" s="30"/>
    </row>
    <row r="64" spans="1:11" ht="15.5">
      <c r="A64" s="30"/>
      <c r="D64" s="30"/>
      <c r="E64" s="219"/>
      <c r="F64" s="30"/>
      <c r="G64" s="30"/>
      <c r="H64" s="30"/>
      <c r="I64" s="30"/>
      <c r="K64" s="30"/>
    </row>
    <row r="65" spans="1:11" ht="15.5">
      <c r="A65" s="30"/>
      <c r="D65" s="30"/>
      <c r="E65" s="219"/>
      <c r="F65" s="30"/>
      <c r="G65" s="30"/>
      <c r="H65" s="30"/>
      <c r="I65" s="30"/>
      <c r="K65" s="30"/>
    </row>
    <row r="66" spans="1:11" ht="15.5">
      <c r="A66" s="30"/>
      <c r="D66" s="30"/>
      <c r="E66" s="219"/>
      <c r="F66" s="30"/>
      <c r="G66" s="30"/>
      <c r="H66" s="30"/>
      <c r="I66" s="30"/>
      <c r="K66" s="30"/>
    </row>
    <row r="67" spans="1:11" ht="15.5">
      <c r="A67" s="30"/>
      <c r="D67" s="30"/>
      <c r="E67" s="219"/>
      <c r="F67" s="30"/>
      <c r="G67" s="30"/>
      <c r="H67" s="30"/>
      <c r="I67" s="30"/>
      <c r="K67" s="30"/>
    </row>
    <row r="68" spans="1:11" ht="15.5">
      <c r="A68" s="30"/>
      <c r="D68" s="30"/>
      <c r="E68" s="219"/>
      <c r="F68" s="30"/>
      <c r="G68" s="30"/>
      <c r="H68" s="30"/>
      <c r="I68" s="30"/>
      <c r="K68" s="30"/>
    </row>
    <row r="69" spans="1:11" ht="15.5">
      <c r="A69" s="30"/>
      <c r="D69" s="30"/>
      <c r="E69" s="219"/>
      <c r="F69" s="30"/>
      <c r="G69" s="30"/>
      <c r="H69" s="30"/>
      <c r="I69" s="30"/>
      <c r="K69" s="30"/>
    </row>
    <row r="70" spans="1:11" ht="15.5">
      <c r="A70" s="30"/>
      <c r="D70" s="30"/>
      <c r="E70" s="219"/>
      <c r="F70" s="30"/>
      <c r="G70" s="30"/>
      <c r="H70" s="30"/>
      <c r="I70" s="30"/>
      <c r="K70" s="30"/>
    </row>
    <row r="71" spans="1:11" ht="15.5">
      <c r="A71" s="30"/>
      <c r="D71" s="30"/>
      <c r="E71" s="219"/>
      <c r="F71" s="30"/>
      <c r="G71" s="30"/>
      <c r="H71" s="30"/>
      <c r="I71" s="30"/>
      <c r="K71" s="30"/>
    </row>
    <row r="72" spans="1:11" ht="15.5">
      <c r="A72" s="30"/>
      <c r="D72" s="30"/>
      <c r="E72" s="219"/>
      <c r="F72" s="30"/>
      <c r="G72" s="30"/>
      <c r="H72" s="30"/>
      <c r="I72" s="30"/>
      <c r="K72" s="30"/>
    </row>
    <row r="73" spans="1:11" ht="15.5">
      <c r="A73" s="30"/>
      <c r="D73" s="30"/>
      <c r="E73" s="219"/>
      <c r="F73" s="30"/>
      <c r="G73" s="30"/>
      <c r="H73" s="30"/>
      <c r="I73" s="30"/>
      <c r="K73" s="30"/>
    </row>
    <row r="74" spans="1:11" ht="15.5">
      <c r="A74" s="30"/>
      <c r="D74" s="30"/>
      <c r="E74" s="219"/>
      <c r="F74" s="30"/>
      <c r="G74" s="30"/>
      <c r="H74" s="30"/>
      <c r="I74" s="30"/>
      <c r="K74" s="30"/>
    </row>
    <row r="75" spans="1:11" ht="15.5">
      <c r="A75" s="30"/>
      <c r="D75" s="30"/>
      <c r="E75" s="219"/>
      <c r="F75" s="30"/>
      <c r="G75" s="30"/>
      <c r="H75" s="30"/>
      <c r="I75" s="30"/>
      <c r="K75" s="30"/>
    </row>
    <row r="76" spans="1:11" ht="15.5">
      <c r="A76" s="30"/>
      <c r="D76" s="30"/>
      <c r="E76" s="219"/>
      <c r="F76" s="30"/>
      <c r="G76" s="30"/>
      <c r="H76" s="30"/>
      <c r="I76" s="30"/>
      <c r="K76" s="30"/>
    </row>
    <row r="77" spans="1:11" ht="15.5">
      <c r="A77" s="30"/>
      <c r="D77" s="30"/>
      <c r="E77" s="219"/>
      <c r="F77" s="30"/>
      <c r="G77" s="30"/>
      <c r="H77" s="30"/>
      <c r="I77" s="30"/>
      <c r="K77" s="30"/>
    </row>
    <row r="78" spans="1:11" ht="15.5">
      <c r="A78" s="30"/>
      <c r="D78" s="30"/>
      <c r="E78" s="219"/>
      <c r="F78" s="30"/>
      <c r="G78" s="30"/>
      <c r="H78" s="30"/>
      <c r="I78" s="30"/>
      <c r="K78" s="30"/>
    </row>
    <row r="79" spans="1:11" ht="15.5">
      <c r="A79" s="30"/>
      <c r="D79" s="30"/>
      <c r="E79" s="219"/>
      <c r="F79" s="30"/>
      <c r="G79" s="30"/>
      <c r="H79" s="30"/>
      <c r="I79" s="30"/>
      <c r="K79" s="30"/>
    </row>
    <row r="80" spans="1:11" ht="15.5">
      <c r="A80" s="30"/>
      <c r="D80" s="30"/>
      <c r="E80" s="219"/>
      <c r="F80" s="30"/>
      <c r="G80" s="30"/>
      <c r="H80" s="30"/>
      <c r="I80" s="30"/>
      <c r="K80" s="30"/>
    </row>
    <row r="81" spans="1:11" ht="15.5">
      <c r="A81" s="30"/>
      <c r="D81" s="30"/>
      <c r="E81" s="219"/>
      <c r="F81" s="30"/>
      <c r="G81" s="30"/>
      <c r="H81" s="30"/>
      <c r="I81" s="30"/>
      <c r="K81" s="30"/>
    </row>
    <row r="82" spans="1:11" ht="15.5">
      <c r="A82" s="30"/>
      <c r="D82" s="30"/>
      <c r="E82" s="219"/>
      <c r="F82" s="30"/>
      <c r="G82" s="30"/>
      <c r="H82" s="30"/>
      <c r="I82" s="30"/>
      <c r="K82" s="30"/>
    </row>
    <row r="83" spans="1:11" ht="15.5">
      <c r="A83" s="30"/>
      <c r="D83" s="30"/>
      <c r="E83" s="219"/>
      <c r="F83" s="30"/>
      <c r="G83" s="30"/>
      <c r="H83" s="30"/>
      <c r="I83" s="30"/>
      <c r="K83" s="30"/>
    </row>
    <row r="84" spans="1:11" ht="15.5">
      <c r="A84" s="30"/>
      <c r="D84" s="30"/>
      <c r="E84" s="219"/>
      <c r="F84" s="30"/>
      <c r="G84" s="30"/>
      <c r="H84" s="30"/>
      <c r="I84" s="30"/>
      <c r="K84" s="30"/>
    </row>
    <row r="85" spans="1:11" ht="15.5">
      <c r="A85" s="30"/>
      <c r="D85" s="30"/>
      <c r="E85" s="219"/>
      <c r="F85" s="30"/>
      <c r="G85" s="30"/>
      <c r="H85" s="30"/>
      <c r="I85" s="30"/>
      <c r="K85" s="30"/>
    </row>
    <row r="86" spans="1:11" ht="15.5">
      <c r="A86" s="30"/>
      <c r="D86" s="30"/>
      <c r="E86" s="219"/>
      <c r="F86" s="30"/>
      <c r="G86" s="30"/>
      <c r="H86" s="30"/>
      <c r="I86" s="30"/>
      <c r="K86" s="30"/>
    </row>
    <row r="87" spans="1:11" ht="15.5">
      <c r="A87" s="30"/>
      <c r="D87" s="30"/>
      <c r="E87" s="219"/>
      <c r="F87" s="30"/>
      <c r="G87" s="30"/>
      <c r="H87" s="30"/>
      <c r="I87" s="30"/>
      <c r="K87" s="30"/>
    </row>
    <row r="88" spans="1:11" ht="15.5">
      <c r="A88" s="30"/>
      <c r="D88" s="30"/>
      <c r="E88" s="219"/>
      <c r="F88" s="30"/>
      <c r="G88" s="30"/>
      <c r="H88" s="30"/>
      <c r="I88" s="30"/>
      <c r="K88" s="30"/>
    </row>
    <row r="89" spans="1:11" ht="15.5">
      <c r="A89" s="30"/>
      <c r="D89" s="30"/>
      <c r="E89" s="219"/>
      <c r="F89" s="30"/>
      <c r="G89" s="30"/>
      <c r="H89" s="30"/>
      <c r="I89" s="30"/>
      <c r="K89" s="30"/>
    </row>
    <row r="90" spans="1:11" ht="15.5">
      <c r="A90" s="30"/>
      <c r="D90" s="30"/>
      <c r="E90" s="219"/>
      <c r="F90" s="30"/>
      <c r="G90" s="30"/>
      <c r="H90" s="30"/>
      <c r="I90" s="30"/>
      <c r="K90" s="30"/>
    </row>
    <row r="91" spans="1:11" ht="15.5">
      <c r="A91" s="30"/>
      <c r="D91" s="30"/>
      <c r="E91" s="219"/>
      <c r="F91" s="30"/>
      <c r="G91" s="30"/>
      <c r="H91" s="30"/>
      <c r="I91" s="30"/>
      <c r="K91" s="30"/>
    </row>
    <row r="92" spans="1:11" ht="15.5">
      <c r="A92" s="30"/>
      <c r="D92" s="30"/>
      <c r="E92" s="219"/>
      <c r="F92" s="30"/>
      <c r="G92" s="30"/>
      <c r="H92" s="30"/>
      <c r="I92" s="30"/>
      <c r="K92" s="30"/>
    </row>
    <row r="93" spans="1:11" ht="15.5">
      <c r="A93" s="30"/>
      <c r="D93" s="30"/>
      <c r="E93" s="219"/>
      <c r="F93" s="30"/>
      <c r="G93" s="30"/>
      <c r="H93" s="30"/>
      <c r="I93" s="30"/>
      <c r="K93" s="30"/>
    </row>
    <row r="94" spans="1:11" ht="15.5">
      <c r="A94" s="30"/>
      <c r="D94" s="30"/>
      <c r="E94" s="219"/>
      <c r="F94" s="30"/>
      <c r="G94" s="30"/>
      <c r="H94" s="30"/>
      <c r="I94" s="30"/>
      <c r="K94" s="30"/>
    </row>
    <row r="95" spans="1:11" ht="15.5">
      <c r="A95" s="30"/>
      <c r="D95" s="30"/>
      <c r="E95" s="219"/>
      <c r="F95" s="30"/>
      <c r="G95" s="30"/>
      <c r="H95" s="30"/>
      <c r="I95" s="30"/>
      <c r="K95" s="30"/>
    </row>
    <row r="96" spans="1:11" ht="15.5">
      <c r="A96" s="30"/>
      <c r="D96" s="30"/>
      <c r="E96" s="219"/>
      <c r="F96" s="30"/>
      <c r="G96" s="30"/>
      <c r="H96" s="30"/>
      <c r="I96" s="30"/>
      <c r="K96" s="30"/>
    </row>
    <row r="97" spans="1:11" ht="15.5">
      <c r="A97" s="30"/>
      <c r="D97" s="30"/>
      <c r="E97" s="219"/>
      <c r="F97" s="30"/>
      <c r="G97" s="30"/>
      <c r="H97" s="30"/>
      <c r="I97" s="30"/>
      <c r="K97" s="30"/>
    </row>
    <row r="98" spans="1:11" ht="15.5">
      <c r="A98" s="30"/>
      <c r="D98" s="30"/>
      <c r="E98" s="219"/>
      <c r="F98" s="30"/>
      <c r="G98" s="30"/>
      <c r="H98" s="30"/>
      <c r="I98" s="30"/>
      <c r="K98" s="30"/>
    </row>
    <row r="99" spans="1:11" ht="15.5">
      <c r="A99" s="30"/>
      <c r="D99" s="30"/>
      <c r="E99" s="219"/>
      <c r="F99" s="30"/>
      <c r="G99" s="30"/>
      <c r="H99" s="30"/>
      <c r="I99" s="30"/>
      <c r="K99" s="30"/>
    </row>
    <row r="100" spans="1:11" ht="15.5">
      <c r="A100" s="30"/>
      <c r="D100" s="30"/>
      <c r="E100" s="219"/>
      <c r="F100" s="30"/>
      <c r="G100" s="30"/>
      <c r="H100" s="30"/>
      <c r="I100" s="30"/>
      <c r="K100" s="30"/>
    </row>
    <row r="101" spans="1:11" ht="15.5">
      <c r="A101" s="30"/>
      <c r="D101" s="30"/>
      <c r="E101" s="219"/>
      <c r="F101" s="30"/>
      <c r="G101" s="30"/>
      <c r="H101" s="30"/>
      <c r="I101" s="30"/>
      <c r="K101" s="30"/>
    </row>
    <row r="102" spans="1:11" ht="15.5">
      <c r="A102" s="30"/>
      <c r="D102" s="30"/>
      <c r="E102" s="219"/>
      <c r="F102" s="30"/>
      <c r="G102" s="30"/>
      <c r="H102" s="30"/>
      <c r="I102" s="30"/>
      <c r="K102" s="30"/>
    </row>
    <row r="103" spans="1:11" ht="15.5">
      <c r="A103" s="30"/>
      <c r="D103" s="30"/>
      <c r="E103" s="219"/>
      <c r="F103" s="30"/>
      <c r="G103" s="30"/>
      <c r="H103" s="30"/>
      <c r="I103" s="30"/>
      <c r="K103" s="30"/>
    </row>
    <row r="104" spans="1:11" ht="15.5">
      <c r="A104" s="30"/>
      <c r="D104" s="30"/>
      <c r="E104" s="219"/>
      <c r="F104" s="30"/>
      <c r="G104" s="30"/>
      <c r="H104" s="30"/>
      <c r="I104" s="30"/>
      <c r="K104" s="30"/>
    </row>
    <row r="105" spans="1:11" ht="15.5">
      <c r="A105" s="30"/>
      <c r="D105" s="30"/>
      <c r="E105" s="219"/>
      <c r="F105" s="30"/>
      <c r="G105" s="30"/>
      <c r="H105" s="30"/>
      <c r="I105" s="30"/>
      <c r="K105" s="30"/>
    </row>
    <row r="106" spans="1:11" ht="15.5">
      <c r="A106" s="30"/>
      <c r="D106" s="30"/>
      <c r="E106" s="219"/>
      <c r="F106" s="30"/>
      <c r="G106" s="30"/>
      <c r="H106" s="30"/>
      <c r="I106" s="30"/>
      <c r="K106" s="30"/>
    </row>
    <row r="107" spans="1:11" ht="15.5">
      <c r="A107" s="30"/>
      <c r="D107" s="30"/>
      <c r="E107" s="219"/>
      <c r="F107" s="30"/>
      <c r="G107" s="30"/>
      <c r="H107" s="30"/>
      <c r="I107" s="30"/>
      <c r="K107" s="30"/>
    </row>
    <row r="108" spans="1:11" ht="15.5">
      <c r="A108" s="30"/>
      <c r="D108" s="30"/>
      <c r="E108" s="219"/>
      <c r="F108" s="30"/>
      <c r="G108" s="30"/>
      <c r="H108" s="30"/>
      <c r="I108" s="30"/>
      <c r="K108" s="30"/>
    </row>
    <row r="109" spans="1:11" ht="15.5">
      <c r="A109" s="30"/>
      <c r="D109" s="30"/>
      <c r="E109" s="219"/>
      <c r="F109" s="30"/>
      <c r="G109" s="30"/>
      <c r="H109" s="30"/>
      <c r="I109" s="30"/>
      <c r="K109" s="30"/>
    </row>
    <row r="110" spans="1:11" ht="15.5">
      <c r="A110" s="30"/>
      <c r="D110" s="30"/>
      <c r="E110" s="219"/>
      <c r="F110" s="30"/>
      <c r="G110" s="30"/>
      <c r="H110" s="30"/>
      <c r="I110" s="30"/>
      <c r="K110" s="30"/>
    </row>
    <row r="111" spans="1:11" ht="15.5">
      <c r="A111" s="30"/>
      <c r="D111" s="30"/>
      <c r="E111" s="219"/>
      <c r="F111" s="30"/>
      <c r="G111" s="30"/>
      <c r="H111" s="30"/>
      <c r="I111" s="30"/>
      <c r="K111" s="30"/>
    </row>
    <row r="112" spans="1:11" ht="15.5">
      <c r="A112" s="30"/>
      <c r="D112" s="30"/>
      <c r="E112" s="219"/>
      <c r="F112" s="30"/>
      <c r="G112" s="30"/>
      <c r="H112" s="30"/>
      <c r="I112" s="30"/>
      <c r="K112" s="30"/>
    </row>
    <row r="113" spans="1:11" ht="15.5">
      <c r="A113" s="30"/>
      <c r="D113" s="30"/>
      <c r="E113" s="219"/>
      <c r="F113" s="30"/>
      <c r="G113" s="30"/>
      <c r="H113" s="30"/>
      <c r="I113" s="30"/>
      <c r="K113" s="30"/>
    </row>
    <row r="114" spans="1:11" ht="15.5">
      <c r="A114" s="30"/>
      <c r="D114" s="30"/>
      <c r="E114" s="219"/>
      <c r="F114" s="30"/>
      <c r="G114" s="30"/>
      <c r="H114" s="30"/>
      <c r="I114" s="30"/>
      <c r="K114" s="30"/>
    </row>
    <row r="115" spans="1:11" ht="15.5">
      <c r="A115" s="30"/>
      <c r="D115" s="30"/>
      <c r="E115" s="219"/>
      <c r="F115" s="30"/>
      <c r="G115" s="30"/>
      <c r="H115" s="30"/>
      <c r="I115" s="30"/>
      <c r="K115" s="30"/>
    </row>
    <row r="116" spans="1:11" ht="15.5">
      <c r="A116" s="30"/>
      <c r="D116" s="30"/>
      <c r="E116" s="219"/>
      <c r="F116" s="30"/>
      <c r="G116" s="30"/>
      <c r="H116" s="30"/>
      <c r="I116" s="30"/>
      <c r="K116" s="30"/>
    </row>
    <row r="117" spans="1:11" ht="15.5">
      <c r="A117" s="30"/>
      <c r="D117" s="30"/>
      <c r="E117" s="219"/>
      <c r="F117" s="30"/>
      <c r="G117" s="30"/>
      <c r="H117" s="30"/>
      <c r="I117" s="30"/>
      <c r="K117" s="30"/>
    </row>
    <row r="118" spans="1:11" ht="15.5">
      <c r="A118" s="30"/>
      <c r="D118" s="30"/>
      <c r="E118" s="219"/>
      <c r="F118" s="30"/>
      <c r="G118" s="30"/>
      <c r="H118" s="30"/>
      <c r="I118" s="30"/>
      <c r="K118" s="30"/>
    </row>
    <row r="119" spans="1:11" ht="15.5">
      <c r="A119" s="30"/>
      <c r="D119" s="30"/>
      <c r="E119" s="219"/>
      <c r="F119" s="30"/>
      <c r="G119" s="30"/>
      <c r="H119" s="30"/>
      <c r="I119" s="30"/>
      <c r="K119" s="30"/>
    </row>
    <row r="120" spans="1:11" ht="15.5">
      <c r="A120" s="30"/>
      <c r="D120" s="30"/>
      <c r="E120" s="219"/>
      <c r="F120" s="30"/>
      <c r="G120" s="30"/>
      <c r="H120" s="30"/>
      <c r="I120" s="30"/>
      <c r="K120" s="30"/>
    </row>
    <row r="121" spans="1:11" ht="15.5">
      <c r="A121" s="30"/>
      <c r="D121" s="30"/>
      <c r="E121" s="219"/>
      <c r="F121" s="30"/>
      <c r="G121" s="30"/>
      <c r="H121" s="30"/>
      <c r="I121" s="30"/>
      <c r="K121" s="30"/>
    </row>
    <row r="122" spans="1:11" ht="15.5">
      <c r="A122" s="30"/>
      <c r="D122" s="30"/>
      <c r="E122" s="219"/>
      <c r="F122" s="30"/>
      <c r="G122" s="30"/>
      <c r="H122" s="30"/>
      <c r="I122" s="30"/>
      <c r="K122" s="30"/>
    </row>
    <row r="123" spans="1:11" ht="15.5">
      <c r="A123" s="30"/>
      <c r="D123" s="30"/>
      <c r="E123" s="219"/>
      <c r="F123" s="30"/>
      <c r="G123" s="30"/>
      <c r="H123" s="30"/>
      <c r="I123" s="30"/>
      <c r="K123" s="30"/>
    </row>
    <row r="124" spans="1:11" ht="15.5">
      <c r="A124" s="30"/>
      <c r="D124" s="30"/>
      <c r="E124" s="219"/>
      <c r="F124" s="30"/>
      <c r="G124" s="30"/>
      <c r="H124" s="30"/>
      <c r="I124" s="30"/>
      <c r="K124" s="30"/>
    </row>
    <row r="125" spans="1:11" ht="15.5">
      <c r="A125" s="30"/>
      <c r="D125" s="30"/>
      <c r="E125" s="219"/>
      <c r="F125" s="30"/>
      <c r="G125" s="30"/>
      <c r="H125" s="30"/>
      <c r="I125" s="30"/>
      <c r="K125" s="30"/>
    </row>
    <row r="126" spans="1:11" ht="15.5">
      <c r="A126" s="30"/>
      <c r="D126" s="30"/>
      <c r="E126" s="219"/>
      <c r="F126" s="30"/>
      <c r="G126" s="30"/>
      <c r="H126" s="30"/>
      <c r="I126" s="30"/>
      <c r="K126" s="30"/>
    </row>
    <row r="127" spans="1:11" ht="15.5">
      <c r="A127" s="30"/>
      <c r="D127" s="30"/>
      <c r="E127" s="219"/>
      <c r="F127" s="30"/>
      <c r="G127" s="30"/>
      <c r="H127" s="30"/>
      <c r="I127" s="30"/>
      <c r="K127" s="30"/>
    </row>
    <row r="128" spans="1:11" ht="15.5">
      <c r="A128" s="30"/>
      <c r="D128" s="30"/>
      <c r="E128" s="219"/>
      <c r="F128" s="30"/>
      <c r="G128" s="30"/>
      <c r="H128" s="30"/>
      <c r="I128" s="30"/>
      <c r="K128" s="30"/>
    </row>
    <row r="129" spans="1:11" ht="15.5">
      <c r="A129" s="30"/>
      <c r="D129" s="30"/>
      <c r="E129" s="219"/>
      <c r="F129" s="30"/>
      <c r="G129" s="30"/>
      <c r="H129" s="30"/>
      <c r="I129" s="30"/>
      <c r="K129" s="30"/>
    </row>
    <row r="130" spans="1:11" ht="15.5">
      <c r="A130" s="30"/>
      <c r="D130" s="30"/>
      <c r="E130" s="219"/>
      <c r="F130" s="30"/>
      <c r="G130" s="30"/>
      <c r="H130" s="30"/>
      <c r="I130" s="30"/>
      <c r="K130" s="30"/>
    </row>
    <row r="131" spans="1:11" ht="15.5">
      <c r="A131" s="30"/>
      <c r="D131" s="30"/>
      <c r="E131" s="219"/>
      <c r="F131" s="30"/>
      <c r="G131" s="30"/>
      <c r="H131" s="30"/>
      <c r="I131" s="30"/>
      <c r="K131" s="30"/>
    </row>
    <row r="132" spans="1:11" ht="15.5">
      <c r="A132" s="30"/>
      <c r="D132" s="30"/>
      <c r="E132" s="219"/>
      <c r="F132" s="30"/>
      <c r="G132" s="30"/>
      <c r="H132" s="30"/>
      <c r="I132" s="30"/>
      <c r="K132" s="30"/>
    </row>
    <row r="133" spans="1:11" ht="15.5">
      <c r="A133" s="30"/>
      <c r="D133" s="30"/>
      <c r="E133" s="219"/>
      <c r="F133" s="30"/>
      <c r="G133" s="30"/>
      <c r="H133" s="30"/>
      <c r="I133" s="30"/>
      <c r="K133" s="30"/>
    </row>
    <row r="134" spans="1:11" ht="15.5">
      <c r="A134" s="30"/>
      <c r="D134" s="30"/>
      <c r="E134" s="219"/>
      <c r="F134" s="30"/>
      <c r="G134" s="30"/>
      <c r="H134" s="30"/>
      <c r="I134" s="30"/>
      <c r="K134" s="30"/>
    </row>
    <row r="135" spans="1:11" ht="15.5">
      <c r="A135" s="30"/>
      <c r="D135" s="30"/>
      <c r="E135" s="219"/>
      <c r="F135" s="30"/>
      <c r="G135" s="30"/>
      <c r="H135" s="30"/>
      <c r="I135" s="30"/>
      <c r="K135" s="30"/>
    </row>
    <row r="136" spans="1:11" ht="15.5">
      <c r="A136" s="30"/>
      <c r="D136" s="30"/>
      <c r="E136" s="219"/>
      <c r="F136" s="30"/>
      <c r="G136" s="30"/>
      <c r="H136" s="30"/>
      <c r="I136" s="30"/>
      <c r="K136" s="30"/>
    </row>
    <row r="137" spans="1:11" ht="15.5">
      <c r="A137" s="30"/>
      <c r="D137" s="30"/>
      <c r="E137" s="219"/>
      <c r="F137" s="30"/>
      <c r="G137" s="30"/>
      <c r="H137" s="30"/>
      <c r="I137" s="30"/>
      <c r="K137" s="30"/>
    </row>
    <row r="138" spans="1:11" ht="15.5">
      <c r="A138" s="30"/>
      <c r="D138" s="30"/>
      <c r="E138" s="219"/>
      <c r="F138" s="30"/>
      <c r="G138" s="30"/>
      <c r="H138" s="30"/>
      <c r="I138" s="30"/>
      <c r="K138" s="30"/>
    </row>
    <row r="139" spans="1:11" ht="15.5">
      <c r="A139" s="30"/>
      <c r="D139" s="30"/>
      <c r="E139" s="219"/>
      <c r="F139" s="30"/>
      <c r="G139" s="30"/>
      <c r="H139" s="30"/>
      <c r="I139" s="30"/>
      <c r="K139" s="30"/>
    </row>
    <row r="140" spans="1:11" ht="15.5">
      <c r="A140" s="30"/>
      <c r="D140" s="30"/>
      <c r="E140" s="219"/>
      <c r="F140" s="30"/>
      <c r="G140" s="30"/>
      <c r="H140" s="30"/>
      <c r="I140" s="30"/>
      <c r="K140" s="30"/>
    </row>
    <row r="141" spans="1:11" ht="15.5">
      <c r="A141" s="30"/>
      <c r="D141" s="30"/>
      <c r="E141" s="219"/>
      <c r="F141" s="30"/>
      <c r="G141" s="30"/>
      <c r="H141" s="30"/>
      <c r="I141" s="30"/>
      <c r="K141" s="30"/>
    </row>
    <row r="142" spans="1:11" ht="15.5">
      <c r="A142" s="30"/>
      <c r="D142" s="30"/>
      <c r="E142" s="219"/>
      <c r="F142" s="30"/>
      <c r="G142" s="30"/>
      <c r="H142" s="30"/>
      <c r="I142" s="30"/>
      <c r="K142" s="30"/>
    </row>
    <row r="143" spans="1:11" ht="15.5">
      <c r="A143" s="30"/>
      <c r="D143" s="30"/>
      <c r="E143" s="219"/>
      <c r="F143" s="30"/>
      <c r="G143" s="30"/>
      <c r="H143" s="30"/>
      <c r="I143" s="30"/>
      <c r="K143" s="30"/>
    </row>
    <row r="144" spans="1:11" ht="15.5">
      <c r="A144" s="30"/>
      <c r="D144" s="30"/>
      <c r="E144" s="219"/>
      <c r="F144" s="30"/>
      <c r="G144" s="30"/>
      <c r="H144" s="30"/>
      <c r="I144" s="30"/>
      <c r="K144" s="30"/>
    </row>
    <row r="145" spans="1:11" ht="15.5">
      <c r="A145" s="30"/>
      <c r="D145" s="30"/>
      <c r="E145" s="219"/>
      <c r="F145" s="30"/>
      <c r="G145" s="30"/>
      <c r="H145" s="30"/>
      <c r="I145" s="30"/>
      <c r="K145" s="30"/>
    </row>
    <row r="146" spans="1:11" ht="15.5">
      <c r="A146" s="30"/>
      <c r="D146" s="30"/>
      <c r="E146" s="219"/>
      <c r="F146" s="30"/>
      <c r="G146" s="30"/>
      <c r="H146" s="30"/>
      <c r="I146" s="30"/>
      <c r="K146" s="30"/>
    </row>
    <row r="147" spans="1:11" ht="15.5">
      <c r="A147" s="30"/>
      <c r="D147" s="30"/>
      <c r="E147" s="219"/>
      <c r="F147" s="30"/>
      <c r="G147" s="30"/>
      <c r="H147" s="30"/>
      <c r="I147" s="30"/>
      <c r="K147" s="30"/>
    </row>
    <row r="148" spans="1:11" ht="15.5">
      <c r="A148" s="30"/>
      <c r="D148" s="30"/>
      <c r="E148" s="219"/>
      <c r="F148" s="30"/>
      <c r="G148" s="30"/>
      <c r="H148" s="30"/>
      <c r="I148" s="30"/>
      <c r="K148" s="30"/>
    </row>
    <row r="149" spans="1:11" ht="15.5">
      <c r="A149" s="30"/>
      <c r="D149" s="30"/>
      <c r="E149" s="219"/>
      <c r="F149" s="30"/>
      <c r="G149" s="30"/>
      <c r="H149" s="30"/>
      <c r="I149" s="30"/>
      <c r="K149" s="30"/>
    </row>
    <row r="150" spans="1:11" ht="15.5">
      <c r="A150" s="30"/>
      <c r="D150" s="30"/>
      <c r="E150" s="219"/>
      <c r="F150" s="30"/>
      <c r="G150" s="30"/>
      <c r="H150" s="30"/>
      <c r="I150" s="30"/>
      <c r="K150" s="30"/>
    </row>
    <row r="151" spans="1:11" ht="15.5">
      <c r="A151" s="30"/>
      <c r="D151" s="30"/>
      <c r="E151" s="219"/>
      <c r="F151" s="30"/>
      <c r="G151" s="30"/>
      <c r="H151" s="30"/>
      <c r="I151" s="30"/>
      <c r="K151" s="30"/>
    </row>
    <row r="152" spans="1:11" ht="15.5">
      <c r="A152" s="30"/>
      <c r="D152" s="30"/>
      <c r="E152" s="219"/>
      <c r="F152" s="30"/>
      <c r="G152" s="30"/>
      <c r="H152" s="30"/>
      <c r="I152" s="30"/>
      <c r="K152" s="30"/>
    </row>
    <row r="153" spans="1:11" ht="15.5">
      <c r="A153" s="30"/>
      <c r="D153" s="30"/>
      <c r="E153" s="219"/>
      <c r="F153" s="30"/>
      <c r="G153" s="30"/>
      <c r="H153" s="30"/>
      <c r="I153" s="30"/>
      <c r="K153" s="30"/>
    </row>
    <row r="154" spans="1:11" ht="15.5">
      <c r="A154" s="30"/>
      <c r="D154" s="30"/>
      <c r="E154" s="219"/>
      <c r="F154" s="30"/>
      <c r="G154" s="30"/>
      <c r="H154" s="30"/>
      <c r="I154" s="30"/>
      <c r="K154" s="30"/>
    </row>
    <row r="155" spans="1:11" ht="15.5">
      <c r="A155" s="30"/>
      <c r="D155" s="30"/>
      <c r="E155" s="219"/>
      <c r="F155" s="30"/>
      <c r="G155" s="30"/>
      <c r="H155" s="30"/>
      <c r="I155" s="30"/>
      <c r="K155" s="30"/>
    </row>
    <row r="156" spans="1:11" ht="15.5">
      <c r="A156" s="30"/>
      <c r="D156" s="30"/>
      <c r="E156" s="219"/>
      <c r="F156" s="30"/>
      <c r="G156" s="30"/>
      <c r="H156" s="30"/>
      <c r="I156" s="30"/>
      <c r="K156" s="30"/>
    </row>
    <row r="157" spans="1:11" ht="15.5">
      <c r="A157" s="30"/>
      <c r="D157" s="30"/>
      <c r="E157" s="219"/>
      <c r="F157" s="30"/>
      <c r="G157" s="30"/>
      <c r="H157" s="30"/>
      <c r="I157" s="30"/>
      <c r="K157" s="30"/>
    </row>
    <row r="158" spans="1:11" ht="15.5">
      <c r="A158" s="30"/>
      <c r="D158" s="30"/>
      <c r="E158" s="219"/>
      <c r="F158" s="30"/>
      <c r="G158" s="30"/>
      <c r="H158" s="30"/>
      <c r="I158" s="30"/>
      <c r="K158" s="30"/>
    </row>
    <row r="159" spans="1:11" ht="15.5">
      <c r="A159" s="30"/>
      <c r="D159" s="30"/>
      <c r="E159" s="219"/>
      <c r="F159" s="30"/>
      <c r="G159" s="30"/>
      <c r="H159" s="30"/>
      <c r="I159" s="30"/>
      <c r="K159" s="30"/>
    </row>
    <row r="160" spans="1:11" ht="15.5">
      <c r="A160" s="30"/>
      <c r="D160" s="30"/>
      <c r="E160" s="219"/>
      <c r="F160" s="30"/>
      <c r="G160" s="30"/>
      <c r="H160" s="30"/>
      <c r="I160" s="30"/>
      <c r="K160" s="30"/>
    </row>
    <row r="161" spans="1:11" ht="15.5">
      <c r="A161" s="30"/>
      <c r="D161" s="30"/>
      <c r="E161" s="219"/>
      <c r="F161" s="30"/>
      <c r="G161" s="30"/>
      <c r="H161" s="30"/>
      <c r="I161" s="30"/>
      <c r="K161" s="30"/>
    </row>
    <row r="162" spans="1:11" ht="15.5">
      <c r="A162" s="30"/>
      <c r="D162" s="30"/>
      <c r="E162" s="219"/>
      <c r="F162" s="30"/>
      <c r="G162" s="30"/>
      <c r="H162" s="30"/>
      <c r="I162" s="30"/>
      <c r="K162" s="30"/>
    </row>
    <row r="163" spans="1:11" ht="15.5">
      <c r="A163" s="30"/>
      <c r="D163" s="30"/>
      <c r="E163" s="219"/>
      <c r="F163" s="30"/>
      <c r="G163" s="30"/>
      <c r="H163" s="30"/>
      <c r="I163" s="30"/>
      <c r="K163" s="30"/>
    </row>
    <row r="164" spans="1:11" ht="15.5">
      <c r="A164" s="30"/>
      <c r="D164" s="30"/>
      <c r="E164" s="219"/>
      <c r="F164" s="30"/>
      <c r="G164" s="30"/>
      <c r="H164" s="30"/>
      <c r="I164" s="30"/>
      <c r="K164" s="30"/>
    </row>
    <row r="165" spans="1:11" ht="15.5">
      <c r="A165" s="30"/>
      <c r="D165" s="30"/>
      <c r="E165" s="219"/>
      <c r="F165" s="30"/>
      <c r="G165" s="30"/>
      <c r="H165" s="30"/>
      <c r="I165" s="30"/>
      <c r="K165" s="30"/>
    </row>
    <row r="166" spans="1:11" ht="15.5">
      <c r="A166" s="30"/>
      <c r="D166" s="30"/>
      <c r="E166" s="219"/>
      <c r="F166" s="30"/>
      <c r="G166" s="30"/>
      <c r="H166" s="30"/>
      <c r="I166" s="30"/>
      <c r="K166" s="30"/>
    </row>
    <row r="167" spans="1:11" ht="15.5">
      <c r="A167" s="30"/>
      <c r="D167" s="30"/>
      <c r="E167" s="219"/>
      <c r="F167" s="30"/>
      <c r="G167" s="30"/>
      <c r="H167" s="30"/>
      <c r="I167" s="30"/>
      <c r="K167" s="30"/>
    </row>
    <row r="168" spans="1:11" ht="15.5">
      <c r="A168" s="30"/>
      <c r="D168" s="30"/>
      <c r="E168" s="219"/>
      <c r="F168" s="30"/>
      <c r="G168" s="30"/>
      <c r="H168" s="30"/>
      <c r="I168" s="30"/>
      <c r="K168" s="30"/>
    </row>
    <row r="169" spans="1:11" ht="15.5">
      <c r="A169" s="30"/>
      <c r="D169" s="30"/>
      <c r="E169" s="219"/>
      <c r="F169" s="30"/>
      <c r="G169" s="30"/>
      <c r="H169" s="30"/>
      <c r="I169" s="30"/>
      <c r="K169" s="30"/>
    </row>
    <row r="170" spans="1:11" ht="15.5">
      <c r="A170" s="30"/>
      <c r="D170" s="30"/>
      <c r="E170" s="219"/>
      <c r="F170" s="30"/>
      <c r="G170" s="30"/>
      <c r="H170" s="30"/>
      <c r="I170" s="30"/>
      <c r="K170" s="30"/>
    </row>
    <row r="171" spans="1:11" ht="15.5">
      <c r="A171" s="30"/>
      <c r="D171" s="30"/>
      <c r="E171" s="219"/>
      <c r="F171" s="30"/>
      <c r="G171" s="30"/>
      <c r="H171" s="30"/>
      <c r="I171" s="30"/>
      <c r="K171" s="30"/>
    </row>
    <row r="172" spans="1:11" ht="15.5">
      <c r="A172" s="30"/>
      <c r="D172" s="30"/>
      <c r="E172" s="219"/>
      <c r="F172" s="30"/>
      <c r="G172" s="30"/>
      <c r="H172" s="30"/>
      <c r="I172" s="30"/>
      <c r="K172" s="30"/>
    </row>
    <row r="173" spans="1:11" ht="15.5">
      <c r="A173" s="30"/>
      <c r="D173" s="30"/>
      <c r="E173" s="219"/>
      <c r="F173" s="30"/>
      <c r="G173" s="30"/>
      <c r="H173" s="30"/>
      <c r="I173" s="30"/>
      <c r="K173" s="30"/>
    </row>
    <row r="174" spans="1:11" ht="15.5">
      <c r="A174" s="30"/>
      <c r="D174" s="30"/>
      <c r="E174" s="219"/>
      <c r="F174" s="30"/>
      <c r="G174" s="30"/>
      <c r="H174" s="30"/>
      <c r="I174" s="30"/>
      <c r="K174" s="30"/>
    </row>
    <row r="175" spans="1:11" ht="15.5">
      <c r="A175" s="30"/>
      <c r="D175" s="30"/>
      <c r="E175" s="219"/>
      <c r="F175" s="30"/>
      <c r="G175" s="30"/>
      <c r="H175" s="30"/>
      <c r="I175" s="30"/>
      <c r="K175" s="30"/>
    </row>
    <row r="176" spans="1:11" ht="15.5">
      <c r="A176" s="30"/>
      <c r="D176" s="30"/>
      <c r="E176" s="219"/>
      <c r="F176" s="30"/>
      <c r="G176" s="30"/>
      <c r="H176" s="30"/>
      <c r="I176" s="30"/>
      <c r="K176" s="30"/>
    </row>
    <row r="177" spans="1:11" ht="15.5">
      <c r="A177" s="30"/>
      <c r="D177" s="30"/>
      <c r="E177" s="219"/>
      <c r="F177" s="30"/>
      <c r="G177" s="30"/>
      <c r="H177" s="30"/>
      <c r="I177" s="30"/>
      <c r="K177" s="30"/>
    </row>
    <row r="178" spans="1:11" ht="15.5">
      <c r="A178" s="30"/>
      <c r="D178" s="30"/>
      <c r="E178" s="219"/>
      <c r="F178" s="30"/>
      <c r="G178" s="30"/>
      <c r="H178" s="30"/>
      <c r="I178" s="30"/>
      <c r="K178" s="30"/>
    </row>
    <row r="179" spans="1:11" ht="15.5">
      <c r="A179" s="30"/>
      <c r="D179" s="30"/>
      <c r="E179" s="219"/>
      <c r="F179" s="30"/>
      <c r="G179" s="30"/>
      <c r="H179" s="30"/>
      <c r="I179" s="30"/>
      <c r="K179" s="30"/>
    </row>
    <row r="180" spans="1:11" ht="15.5">
      <c r="A180" s="30"/>
      <c r="D180" s="30"/>
      <c r="E180" s="219"/>
      <c r="F180" s="30"/>
      <c r="G180" s="30"/>
      <c r="H180" s="30"/>
      <c r="I180" s="30"/>
      <c r="K180" s="30"/>
    </row>
    <row r="181" spans="1:11" ht="15.5">
      <c r="A181" s="30"/>
      <c r="D181" s="30"/>
      <c r="E181" s="219"/>
      <c r="F181" s="30"/>
      <c r="G181" s="30"/>
      <c r="H181" s="30"/>
      <c r="I181" s="30"/>
      <c r="K181" s="30"/>
    </row>
    <row r="182" spans="1:11" ht="15.5">
      <c r="A182" s="30"/>
      <c r="D182" s="30"/>
      <c r="E182" s="219"/>
      <c r="F182" s="30"/>
      <c r="G182" s="30"/>
      <c r="H182" s="30"/>
      <c r="I182" s="30"/>
      <c r="K182" s="30"/>
    </row>
    <row r="183" spans="1:11" ht="15.5">
      <c r="A183" s="30"/>
      <c r="D183" s="30"/>
      <c r="E183" s="219"/>
      <c r="F183" s="30"/>
      <c r="G183" s="30"/>
      <c r="H183" s="30"/>
      <c r="I183" s="30"/>
      <c r="K183" s="30"/>
    </row>
    <row r="184" spans="1:11" ht="15.5">
      <c r="A184" s="30"/>
      <c r="D184" s="30"/>
      <c r="E184" s="219"/>
      <c r="F184" s="30"/>
      <c r="G184" s="30"/>
      <c r="H184" s="30"/>
      <c r="I184" s="30"/>
      <c r="K184" s="30"/>
    </row>
    <row r="185" spans="1:11" ht="15.5">
      <c r="A185" s="30"/>
      <c r="D185" s="30"/>
      <c r="E185" s="219"/>
      <c r="F185" s="30"/>
      <c r="G185" s="30"/>
      <c r="H185" s="30"/>
      <c r="I185" s="30"/>
      <c r="K185" s="30"/>
    </row>
    <row r="186" spans="1:11" ht="15.5">
      <c r="A186" s="30"/>
      <c r="D186" s="30"/>
      <c r="E186" s="219"/>
      <c r="F186" s="30"/>
      <c r="G186" s="30"/>
      <c r="H186" s="30"/>
      <c r="I186" s="30"/>
      <c r="K186" s="30"/>
    </row>
    <row r="187" spans="1:11" ht="15.5">
      <c r="A187" s="30"/>
      <c r="D187" s="30"/>
      <c r="E187" s="219"/>
      <c r="F187" s="30"/>
      <c r="G187" s="30"/>
      <c r="H187" s="30"/>
      <c r="I187" s="30"/>
      <c r="K187" s="30"/>
    </row>
    <row r="188" spans="1:11" ht="15.5">
      <c r="A188" s="30"/>
      <c r="D188" s="30"/>
      <c r="E188" s="219"/>
      <c r="F188" s="30"/>
      <c r="G188" s="30"/>
      <c r="H188" s="30"/>
      <c r="I188" s="30"/>
      <c r="K188" s="30"/>
    </row>
    <row r="189" spans="1:11" ht="15.5">
      <c r="A189" s="30"/>
      <c r="D189" s="30"/>
      <c r="E189" s="219"/>
      <c r="F189" s="30"/>
      <c r="G189" s="30"/>
      <c r="H189" s="30"/>
      <c r="I189" s="30"/>
      <c r="K189" s="30"/>
    </row>
    <row r="190" spans="1:11" ht="15.5">
      <c r="A190" s="30"/>
      <c r="D190" s="30"/>
      <c r="E190" s="219"/>
      <c r="F190" s="30"/>
      <c r="G190" s="30"/>
      <c r="H190" s="30"/>
      <c r="I190" s="30"/>
      <c r="K190" s="30"/>
    </row>
    <row r="191" spans="1:11" ht="15.5">
      <c r="A191" s="30"/>
      <c r="D191" s="30"/>
      <c r="E191" s="219"/>
      <c r="F191" s="30"/>
      <c r="G191" s="30"/>
      <c r="H191" s="30"/>
      <c r="I191" s="30"/>
      <c r="K191" s="30"/>
    </row>
    <row r="192" spans="1:11" ht="15.5">
      <c r="A192" s="30"/>
      <c r="D192" s="30"/>
      <c r="E192" s="219"/>
      <c r="F192" s="30"/>
      <c r="G192" s="30"/>
      <c r="H192" s="30"/>
      <c r="I192" s="30"/>
      <c r="K192" s="30"/>
    </row>
    <row r="193" spans="1:11" ht="15.5">
      <c r="A193" s="30"/>
      <c r="D193" s="30"/>
      <c r="E193" s="219"/>
      <c r="F193" s="30"/>
      <c r="G193" s="30"/>
      <c r="H193" s="30"/>
      <c r="I193" s="30"/>
      <c r="K193" s="30"/>
    </row>
    <row r="194" spans="1:11" ht="15.5">
      <c r="A194" s="30"/>
      <c r="D194" s="30"/>
      <c r="E194" s="219"/>
      <c r="F194" s="30"/>
      <c r="G194" s="30"/>
      <c r="H194" s="30"/>
      <c r="I194" s="30"/>
      <c r="K194" s="30"/>
    </row>
    <row r="195" spans="1:11" ht="15.5">
      <c r="A195" s="30"/>
      <c r="D195" s="30"/>
      <c r="E195" s="219"/>
      <c r="F195" s="30"/>
      <c r="G195" s="30"/>
      <c r="H195" s="30"/>
      <c r="I195" s="30"/>
      <c r="K195" s="30"/>
    </row>
    <row r="196" spans="1:11" ht="15.5">
      <c r="A196" s="30"/>
      <c r="D196" s="30"/>
      <c r="E196" s="219"/>
      <c r="F196" s="30"/>
      <c r="G196" s="30"/>
      <c r="H196" s="30"/>
      <c r="I196" s="30"/>
      <c r="K196" s="30"/>
    </row>
    <row r="197" spans="1:11" ht="15.5">
      <c r="A197" s="30"/>
      <c r="D197" s="30"/>
      <c r="E197" s="219"/>
      <c r="F197" s="30"/>
      <c r="G197" s="30"/>
      <c r="H197" s="30"/>
      <c r="I197" s="30"/>
      <c r="K197" s="30"/>
    </row>
    <row r="198" spans="1:11" ht="15.5">
      <c r="A198" s="30"/>
      <c r="D198" s="30"/>
      <c r="E198" s="219"/>
      <c r="F198" s="30"/>
      <c r="G198" s="30"/>
      <c r="H198" s="30"/>
      <c r="I198" s="30"/>
      <c r="K198" s="30"/>
    </row>
    <row r="199" spans="1:11" ht="15.5">
      <c r="A199" s="30"/>
      <c r="D199" s="30"/>
      <c r="E199" s="219"/>
      <c r="F199" s="30"/>
      <c r="G199" s="30"/>
      <c r="H199" s="30"/>
      <c r="I199" s="30"/>
      <c r="K199" s="30"/>
    </row>
    <row r="200" spans="1:11" ht="15.5">
      <c r="A200" s="30"/>
      <c r="D200" s="30"/>
      <c r="E200" s="219"/>
      <c r="F200" s="30"/>
      <c r="G200" s="30"/>
      <c r="H200" s="30"/>
      <c r="I200" s="30"/>
      <c r="K200" s="30"/>
    </row>
    <row r="201" spans="1:11" ht="15.5">
      <c r="A201" s="30"/>
      <c r="D201" s="30"/>
      <c r="E201" s="219"/>
      <c r="F201" s="30"/>
      <c r="G201" s="30"/>
      <c r="H201" s="30"/>
      <c r="I201" s="30"/>
      <c r="K201" s="30"/>
    </row>
    <row r="202" spans="1:11" ht="15.5">
      <c r="A202" s="30"/>
      <c r="D202" s="30"/>
      <c r="E202" s="219"/>
      <c r="F202" s="30"/>
      <c r="G202" s="30"/>
      <c r="H202" s="30"/>
      <c r="I202" s="30"/>
      <c r="K202" s="30"/>
    </row>
    <row r="203" spans="1:11" ht="15.5">
      <c r="A203" s="30"/>
      <c r="D203" s="30"/>
      <c r="E203" s="219"/>
      <c r="F203" s="30"/>
      <c r="G203" s="30"/>
      <c r="H203" s="30"/>
      <c r="I203" s="30"/>
      <c r="K203" s="30"/>
    </row>
    <row r="204" spans="1:11" ht="15.5">
      <c r="A204" s="30"/>
      <c r="D204" s="30"/>
      <c r="E204" s="219"/>
      <c r="F204" s="30"/>
      <c r="G204" s="30"/>
      <c r="H204" s="30"/>
      <c r="I204" s="30"/>
      <c r="K204" s="30"/>
    </row>
    <row r="205" spans="1:11" ht="15.5">
      <c r="A205" s="30"/>
      <c r="D205" s="30"/>
      <c r="E205" s="219"/>
      <c r="F205" s="30"/>
      <c r="G205" s="30"/>
      <c r="H205" s="30"/>
      <c r="I205" s="30"/>
      <c r="K205" s="30"/>
    </row>
    <row r="206" spans="1:11" ht="15.5">
      <c r="A206" s="30"/>
      <c r="D206" s="30"/>
      <c r="E206" s="219"/>
      <c r="F206" s="30"/>
      <c r="G206" s="30"/>
      <c r="H206" s="30"/>
      <c r="I206" s="30"/>
      <c r="K206" s="30"/>
    </row>
    <row r="207" spans="1:11" ht="15.5">
      <c r="A207" s="30"/>
      <c r="D207" s="30"/>
      <c r="E207" s="219"/>
      <c r="F207" s="30"/>
      <c r="G207" s="30"/>
      <c r="H207" s="30"/>
      <c r="I207" s="30"/>
      <c r="K207" s="30"/>
    </row>
    <row r="208" spans="1:11" ht="15.5">
      <c r="A208" s="30"/>
      <c r="D208" s="30"/>
      <c r="E208" s="219"/>
      <c r="F208" s="30"/>
      <c r="G208" s="30"/>
      <c r="H208" s="30"/>
      <c r="I208" s="30"/>
      <c r="K208" s="30"/>
    </row>
    <row r="209" spans="1:11" ht="15.5">
      <c r="A209" s="30"/>
      <c r="D209" s="30"/>
      <c r="E209" s="219"/>
      <c r="F209" s="30"/>
      <c r="G209" s="30"/>
      <c r="H209" s="30"/>
      <c r="I209" s="30"/>
      <c r="K209" s="30"/>
    </row>
    <row r="210" spans="1:11" ht="15.5">
      <c r="A210" s="30"/>
      <c r="D210" s="30"/>
      <c r="E210" s="219"/>
      <c r="F210" s="30"/>
      <c r="G210" s="30"/>
      <c r="H210" s="30"/>
      <c r="I210" s="30"/>
      <c r="K210" s="30"/>
    </row>
    <row r="211" spans="1:11" ht="15.5">
      <c r="A211" s="30"/>
      <c r="D211" s="30"/>
      <c r="E211" s="219"/>
      <c r="F211" s="30"/>
      <c r="G211" s="30"/>
      <c r="H211" s="30"/>
      <c r="I211" s="30"/>
      <c r="K211" s="30"/>
    </row>
    <row r="212" spans="1:11" ht="15.5">
      <c r="A212" s="30"/>
      <c r="D212" s="30"/>
      <c r="E212" s="219"/>
      <c r="F212" s="30"/>
      <c r="G212" s="30"/>
      <c r="H212" s="30"/>
      <c r="I212" s="30"/>
      <c r="K212" s="30"/>
    </row>
    <row r="213" spans="1:11" ht="15.5">
      <c r="A213" s="30"/>
      <c r="D213" s="30"/>
      <c r="E213" s="219"/>
      <c r="F213" s="30"/>
      <c r="G213" s="30"/>
      <c r="H213" s="30"/>
      <c r="I213" s="30"/>
      <c r="K213" s="30"/>
    </row>
    <row r="214" spans="1:11" ht="15.5">
      <c r="A214" s="30"/>
      <c r="D214" s="30"/>
      <c r="E214" s="219"/>
      <c r="F214" s="30"/>
      <c r="G214" s="30"/>
      <c r="H214" s="30"/>
      <c r="I214" s="30"/>
      <c r="K214" s="30"/>
    </row>
    <row r="215" spans="1:11" ht="15.5">
      <c r="A215" s="30"/>
      <c r="D215" s="30"/>
      <c r="E215" s="219"/>
      <c r="F215" s="30"/>
      <c r="G215" s="30"/>
      <c r="H215" s="30"/>
      <c r="I215" s="30"/>
      <c r="K215" s="30"/>
    </row>
    <row r="216" spans="1:11" ht="15.5">
      <c r="A216" s="30"/>
      <c r="D216" s="30"/>
      <c r="E216" s="219"/>
      <c r="F216" s="30"/>
      <c r="G216" s="30"/>
      <c r="H216" s="30"/>
      <c r="I216" s="30"/>
      <c r="K216" s="30"/>
    </row>
    <row r="217" spans="1:11" ht="15.5">
      <c r="A217" s="30"/>
      <c r="D217" s="30"/>
      <c r="E217" s="219"/>
      <c r="F217" s="30"/>
      <c r="G217" s="30"/>
      <c r="H217" s="30"/>
      <c r="I217" s="30"/>
      <c r="K217" s="30"/>
    </row>
    <row r="218" spans="1:11" ht="15.5">
      <c r="A218" s="30"/>
      <c r="D218" s="30"/>
      <c r="E218" s="219"/>
      <c r="F218" s="30"/>
      <c r="G218" s="30"/>
      <c r="H218" s="30"/>
      <c r="I218" s="30"/>
      <c r="K218" s="30"/>
    </row>
    <row r="219" spans="1:11" ht="15.5">
      <c r="A219" s="30"/>
      <c r="D219" s="30"/>
      <c r="E219" s="219"/>
      <c r="F219" s="30"/>
      <c r="G219" s="30"/>
      <c r="H219" s="30"/>
      <c r="I219" s="30"/>
      <c r="K219" s="30"/>
    </row>
    <row r="220" spans="1:11" ht="15.5">
      <c r="A220" s="30"/>
      <c r="D220" s="30"/>
      <c r="E220" s="219"/>
      <c r="F220" s="30"/>
      <c r="G220" s="30"/>
      <c r="H220" s="30"/>
      <c r="I220" s="30"/>
      <c r="K220" s="30"/>
    </row>
    <row r="221" spans="1:11" ht="15.5">
      <c r="A221" s="30"/>
      <c r="D221" s="30"/>
      <c r="E221" s="219"/>
      <c r="F221" s="30"/>
      <c r="G221" s="30"/>
      <c r="H221" s="30"/>
      <c r="I221" s="30"/>
      <c r="K221" s="30"/>
    </row>
    <row r="222" spans="1:11" ht="15.5">
      <c r="A222" s="30"/>
      <c r="D222" s="30"/>
      <c r="E222" s="219"/>
      <c r="F222" s="30"/>
      <c r="G222" s="30"/>
      <c r="H222" s="30"/>
      <c r="I222" s="30"/>
      <c r="K222" s="30"/>
    </row>
    <row r="223" spans="1:11" ht="15.5">
      <c r="A223" s="30"/>
      <c r="D223" s="30"/>
      <c r="E223" s="219"/>
      <c r="F223" s="30"/>
      <c r="G223" s="30"/>
      <c r="H223" s="30"/>
      <c r="I223" s="30"/>
      <c r="K223" s="30"/>
    </row>
    <row r="224" spans="1:11" ht="15.5">
      <c r="A224" s="30"/>
      <c r="D224" s="30"/>
      <c r="E224" s="219"/>
      <c r="F224" s="30"/>
      <c r="G224" s="30"/>
      <c r="H224" s="30"/>
      <c r="I224" s="30"/>
      <c r="K224" s="30"/>
    </row>
    <row r="225" spans="1:11" ht="15.5">
      <c r="A225" s="30"/>
      <c r="D225" s="30"/>
      <c r="E225" s="219"/>
      <c r="F225" s="30"/>
      <c r="G225" s="30"/>
      <c r="H225" s="30"/>
      <c r="I225" s="30"/>
      <c r="K225" s="30"/>
    </row>
    <row r="226" spans="1:11" ht="15.5">
      <c r="A226" s="30"/>
      <c r="D226" s="30"/>
      <c r="E226" s="219"/>
      <c r="F226" s="30"/>
      <c r="G226" s="30"/>
      <c r="H226" s="30"/>
      <c r="I226" s="30"/>
      <c r="K226" s="30"/>
    </row>
    <row r="227" spans="1:11" ht="15.5">
      <c r="A227" s="30"/>
      <c r="D227" s="30"/>
      <c r="E227" s="219"/>
      <c r="F227" s="30"/>
      <c r="G227" s="30"/>
      <c r="H227" s="30"/>
      <c r="I227" s="30"/>
      <c r="K227" s="30"/>
    </row>
    <row r="228" spans="1:11" ht="15.5">
      <c r="A228" s="30"/>
      <c r="D228" s="30"/>
      <c r="E228" s="219"/>
      <c r="F228" s="30"/>
      <c r="G228" s="30"/>
      <c r="H228" s="30"/>
      <c r="I228" s="30"/>
      <c r="K228" s="30"/>
    </row>
    <row r="229" spans="1:11" ht="15.5">
      <c r="A229" s="30"/>
      <c r="D229" s="30"/>
      <c r="E229" s="219"/>
      <c r="F229" s="30"/>
      <c r="G229" s="30"/>
      <c r="H229" s="30"/>
      <c r="I229" s="30"/>
      <c r="K229" s="30"/>
    </row>
    <row r="230" spans="1:11" ht="15.5">
      <c r="A230" s="30"/>
      <c r="D230" s="30"/>
      <c r="E230" s="219"/>
      <c r="F230" s="30"/>
      <c r="G230" s="30"/>
      <c r="H230" s="30"/>
      <c r="I230" s="30"/>
      <c r="K230" s="30"/>
    </row>
    <row r="231" spans="1:11" ht="15.5">
      <c r="A231" s="30"/>
      <c r="D231" s="30"/>
      <c r="E231" s="219"/>
      <c r="F231" s="30"/>
      <c r="G231" s="30"/>
      <c r="H231" s="30"/>
      <c r="I231" s="30"/>
      <c r="K231" s="30"/>
    </row>
    <row r="232" spans="1:11" ht="15.5">
      <c r="A232" s="30"/>
      <c r="D232" s="30"/>
      <c r="E232" s="219"/>
      <c r="F232" s="30"/>
      <c r="G232" s="30"/>
      <c r="H232" s="30"/>
      <c r="I232" s="30"/>
      <c r="K232" s="30"/>
    </row>
    <row r="233" spans="1:11" ht="15.5">
      <c r="A233" s="30"/>
      <c r="D233" s="30"/>
      <c r="E233" s="219"/>
      <c r="F233" s="30"/>
      <c r="G233" s="30"/>
      <c r="H233" s="30"/>
      <c r="I233" s="30"/>
      <c r="K233" s="30"/>
    </row>
    <row r="234" spans="1:11" ht="15.5">
      <c r="A234" s="30"/>
      <c r="D234" s="30"/>
      <c r="E234" s="219"/>
      <c r="F234" s="30"/>
      <c r="G234" s="30"/>
      <c r="H234" s="30"/>
      <c r="I234" s="30"/>
      <c r="K234" s="30"/>
    </row>
    <row r="235" spans="1:11" ht="15.5">
      <c r="A235" s="30"/>
      <c r="D235" s="30"/>
      <c r="E235" s="219"/>
      <c r="F235" s="30"/>
      <c r="G235" s="30"/>
      <c r="H235" s="30"/>
      <c r="I235" s="30"/>
      <c r="K235" s="30"/>
    </row>
    <row r="236" spans="1:11" ht="15.5">
      <c r="A236" s="30"/>
      <c r="D236" s="30"/>
      <c r="E236" s="219"/>
      <c r="F236" s="30"/>
      <c r="G236" s="30"/>
      <c r="H236" s="30"/>
      <c r="I236" s="30"/>
      <c r="K236" s="30"/>
    </row>
    <row r="237" spans="1:11" ht="15.5">
      <c r="A237" s="30"/>
      <c r="D237" s="30"/>
      <c r="E237" s="219"/>
      <c r="F237" s="30"/>
      <c r="G237" s="30"/>
      <c r="H237" s="30"/>
      <c r="I237" s="30"/>
      <c r="K237" s="30"/>
    </row>
    <row r="238" spans="1:11" ht="15.5">
      <c r="A238" s="30"/>
      <c r="D238" s="30"/>
      <c r="E238" s="219"/>
      <c r="F238" s="30"/>
      <c r="G238" s="30"/>
      <c r="H238" s="30"/>
      <c r="I238" s="30"/>
      <c r="K238" s="30"/>
    </row>
    <row r="239" spans="1:11" ht="15.5">
      <c r="A239" s="30"/>
      <c r="D239" s="30"/>
      <c r="E239" s="219"/>
      <c r="F239" s="30"/>
      <c r="G239" s="30"/>
      <c r="H239" s="30"/>
      <c r="I239" s="30"/>
      <c r="K239" s="30"/>
    </row>
    <row r="240" spans="1:11" ht="15.5">
      <c r="A240" s="30"/>
      <c r="D240" s="30"/>
      <c r="E240" s="219"/>
      <c r="F240" s="30"/>
      <c r="G240" s="30"/>
      <c r="H240" s="30"/>
      <c r="I240" s="30"/>
      <c r="K240" s="30"/>
    </row>
    <row r="241" spans="1:11" ht="15.5">
      <c r="A241" s="30"/>
      <c r="D241" s="30"/>
      <c r="E241" s="219"/>
      <c r="F241" s="30"/>
      <c r="G241" s="30"/>
      <c r="H241" s="30"/>
      <c r="I241" s="30"/>
      <c r="K241" s="30"/>
    </row>
    <row r="242" spans="1:11" ht="15.5">
      <c r="A242" s="30"/>
      <c r="D242" s="30"/>
      <c r="E242" s="219"/>
      <c r="F242" s="30"/>
      <c r="G242" s="30"/>
      <c r="H242" s="30"/>
      <c r="I242" s="30"/>
      <c r="K242" s="30"/>
    </row>
    <row r="243" spans="1:11" ht="15.5">
      <c r="A243" s="30"/>
      <c r="D243" s="30"/>
      <c r="E243" s="219"/>
      <c r="F243" s="30"/>
      <c r="G243" s="30"/>
      <c r="H243" s="30"/>
      <c r="I243" s="30"/>
      <c r="K243" s="30"/>
    </row>
    <row r="244" spans="1:11" ht="15.5">
      <c r="A244" s="30"/>
      <c r="D244" s="30"/>
      <c r="E244" s="219"/>
      <c r="F244" s="30"/>
      <c r="G244" s="30"/>
      <c r="H244" s="30"/>
      <c r="I244" s="30"/>
      <c r="K244" s="30"/>
    </row>
    <row r="245" spans="1:11" ht="15.5">
      <c r="A245" s="30"/>
      <c r="D245" s="30"/>
      <c r="E245" s="219"/>
      <c r="F245" s="30"/>
      <c r="G245" s="30"/>
      <c r="H245" s="30"/>
      <c r="I245" s="30"/>
      <c r="K245" s="30"/>
    </row>
    <row r="246" spans="1:11" ht="15.5">
      <c r="A246" s="30"/>
      <c r="D246" s="30"/>
      <c r="E246" s="219"/>
      <c r="F246" s="30"/>
      <c r="G246" s="30"/>
      <c r="H246" s="30"/>
      <c r="I246" s="30"/>
      <c r="K246" s="30"/>
    </row>
    <row r="247" spans="1:11" ht="15.5">
      <c r="A247" s="30"/>
      <c r="D247" s="30"/>
      <c r="E247" s="219"/>
      <c r="F247" s="30"/>
      <c r="G247" s="30"/>
      <c r="H247" s="30"/>
      <c r="I247" s="30"/>
      <c r="K247" s="30"/>
    </row>
    <row r="248" spans="1:11" ht="15.5">
      <c r="A248" s="30"/>
      <c r="D248" s="30"/>
      <c r="E248" s="219"/>
      <c r="F248" s="30"/>
      <c r="G248" s="30"/>
      <c r="H248" s="30"/>
      <c r="I248" s="30"/>
      <c r="K248" s="30"/>
    </row>
    <row r="249" spans="1:11" ht="15.5">
      <c r="A249" s="30"/>
      <c r="D249" s="30"/>
      <c r="E249" s="219"/>
      <c r="F249" s="30"/>
      <c r="G249" s="30"/>
      <c r="H249" s="30"/>
      <c r="I249" s="30"/>
      <c r="K249" s="30"/>
    </row>
    <row r="250" spans="1:11" ht="15.5">
      <c r="A250" s="30"/>
      <c r="D250" s="30"/>
      <c r="E250" s="219"/>
      <c r="F250" s="30"/>
      <c r="G250" s="30"/>
      <c r="H250" s="30"/>
      <c r="I250" s="30"/>
      <c r="K250" s="30"/>
    </row>
    <row r="251" spans="1:11" ht="15.5">
      <c r="A251" s="30"/>
      <c r="D251" s="30"/>
      <c r="E251" s="219"/>
      <c r="F251" s="30"/>
      <c r="G251" s="30"/>
      <c r="H251" s="30"/>
      <c r="I251" s="30"/>
      <c r="K251" s="30"/>
    </row>
    <row r="252" spans="1:11" ht="15.5">
      <c r="A252" s="30"/>
      <c r="D252" s="30"/>
      <c r="E252" s="219"/>
      <c r="F252" s="30"/>
      <c r="G252" s="30"/>
      <c r="H252" s="30"/>
      <c r="I252" s="30"/>
      <c r="K252" s="30"/>
    </row>
    <row r="253" spans="1:11" ht="15.5">
      <c r="A253" s="30"/>
      <c r="D253" s="30"/>
      <c r="E253" s="219"/>
      <c r="F253" s="30"/>
      <c r="G253" s="30"/>
      <c r="H253" s="30"/>
      <c r="I253" s="30"/>
      <c r="K253" s="30"/>
    </row>
    <row r="254" spans="1:11" ht="15.5">
      <c r="A254" s="30"/>
      <c r="D254" s="30"/>
      <c r="E254" s="219"/>
      <c r="F254" s="30"/>
      <c r="G254" s="30"/>
      <c r="H254" s="30"/>
      <c r="I254" s="30"/>
      <c r="K254" s="30"/>
    </row>
    <row r="255" spans="1:11" ht="15.5">
      <c r="A255" s="30"/>
      <c r="D255" s="30"/>
      <c r="E255" s="219"/>
      <c r="F255" s="30"/>
      <c r="G255" s="30"/>
      <c r="H255" s="30"/>
      <c r="I255" s="30"/>
      <c r="K255" s="30"/>
    </row>
    <row r="256" spans="1:11" ht="15.5">
      <c r="A256" s="30"/>
      <c r="D256" s="30"/>
      <c r="E256" s="219"/>
      <c r="F256" s="30"/>
      <c r="G256" s="30"/>
      <c r="H256" s="30"/>
      <c r="I256" s="30"/>
      <c r="K256" s="30"/>
    </row>
    <row r="257" spans="1:11" ht="15.5">
      <c r="A257" s="30"/>
      <c r="D257" s="30"/>
      <c r="E257" s="219"/>
      <c r="F257" s="30"/>
      <c r="G257" s="30"/>
      <c r="H257" s="30"/>
      <c r="I257" s="30"/>
      <c r="K257" s="30"/>
    </row>
    <row r="258" spans="1:11" ht="15.5">
      <c r="A258" s="30"/>
      <c r="D258" s="30"/>
      <c r="E258" s="219"/>
      <c r="F258" s="30"/>
      <c r="G258" s="30"/>
      <c r="H258" s="30"/>
      <c r="I258" s="30"/>
      <c r="K258" s="30"/>
    </row>
    <row r="259" spans="1:11" ht="15.5">
      <c r="A259" s="30"/>
      <c r="D259" s="30"/>
      <c r="E259" s="219"/>
      <c r="F259" s="30"/>
      <c r="G259" s="30"/>
      <c r="H259" s="30"/>
      <c r="I259" s="30"/>
      <c r="K259" s="30"/>
    </row>
    <row r="260" spans="1:11" ht="15.5">
      <c r="A260" s="30"/>
      <c r="D260" s="30"/>
      <c r="E260" s="219"/>
      <c r="F260" s="30"/>
      <c r="G260" s="30"/>
      <c r="H260" s="30"/>
      <c r="I260" s="30"/>
      <c r="K260" s="30"/>
    </row>
    <row r="261" spans="1:11" ht="15.5">
      <c r="A261" s="30"/>
      <c r="D261" s="30"/>
      <c r="E261" s="219"/>
      <c r="F261" s="30"/>
      <c r="G261" s="30"/>
      <c r="H261" s="30"/>
      <c r="I261" s="30"/>
      <c r="K261" s="30"/>
    </row>
    <row r="262" spans="1:11" ht="15.5">
      <c r="A262" s="30"/>
      <c r="D262" s="30"/>
      <c r="E262" s="219"/>
      <c r="F262" s="30"/>
      <c r="G262" s="30"/>
      <c r="H262" s="30"/>
      <c r="I262" s="30"/>
      <c r="K262" s="30"/>
    </row>
    <row r="263" spans="1:11" ht="15.5">
      <c r="A263" s="30"/>
      <c r="D263" s="30"/>
      <c r="E263" s="219"/>
      <c r="F263" s="30"/>
      <c r="G263" s="30"/>
      <c r="H263" s="30"/>
      <c r="I263" s="30"/>
      <c r="K263" s="30"/>
    </row>
    <row r="264" spans="1:11" ht="15.5">
      <c r="A264" s="30"/>
      <c r="D264" s="30"/>
      <c r="E264" s="219"/>
      <c r="F264" s="30"/>
      <c r="G264" s="30"/>
      <c r="H264" s="30"/>
      <c r="I264" s="30"/>
      <c r="K264" s="30"/>
    </row>
    <row r="265" spans="1:11" ht="15.5">
      <c r="A265" s="30"/>
      <c r="D265" s="30"/>
      <c r="E265" s="219"/>
      <c r="F265" s="30"/>
      <c r="G265" s="30"/>
      <c r="H265" s="30"/>
      <c r="I265" s="30"/>
      <c r="K265" s="30"/>
    </row>
    <row r="266" spans="1:11" ht="15.5">
      <c r="A266" s="30"/>
      <c r="D266" s="30"/>
      <c r="E266" s="219"/>
      <c r="F266" s="30"/>
      <c r="G266" s="30"/>
      <c r="H266" s="30"/>
      <c r="I266" s="30"/>
      <c r="K266" s="30"/>
    </row>
    <row r="267" spans="1:11" ht="15.5">
      <c r="A267" s="30"/>
      <c r="D267" s="30"/>
      <c r="E267" s="219"/>
      <c r="F267" s="30"/>
      <c r="G267" s="30"/>
      <c r="H267" s="30"/>
      <c r="I267" s="30"/>
      <c r="K267" s="30"/>
    </row>
    <row r="268" spans="1:11" ht="15.5">
      <c r="A268" s="30"/>
      <c r="D268" s="30"/>
      <c r="E268" s="219"/>
      <c r="F268" s="30"/>
      <c r="G268" s="30"/>
      <c r="H268" s="30"/>
      <c r="I268" s="30"/>
      <c r="K268" s="30"/>
    </row>
    <row r="269" spans="1:11" ht="15.5">
      <c r="A269" s="30"/>
      <c r="D269" s="30"/>
      <c r="E269" s="219"/>
      <c r="F269" s="30"/>
      <c r="G269" s="30"/>
      <c r="H269" s="30"/>
      <c r="I269" s="30"/>
      <c r="K269" s="30"/>
    </row>
    <row r="270" spans="1:11" ht="15.5">
      <c r="A270" s="30"/>
      <c r="D270" s="30"/>
      <c r="E270" s="219"/>
      <c r="F270" s="30"/>
      <c r="G270" s="30"/>
      <c r="H270" s="30"/>
      <c r="I270" s="30"/>
      <c r="K270" s="30"/>
    </row>
    <row r="271" spans="1:11" ht="15.5">
      <c r="A271" s="30"/>
      <c r="D271" s="30"/>
      <c r="E271" s="219"/>
      <c r="F271" s="30"/>
      <c r="G271" s="30"/>
      <c r="H271" s="30"/>
      <c r="I271" s="30"/>
      <c r="K271" s="30"/>
    </row>
    <row r="272" spans="1:11" ht="15.5">
      <c r="A272" s="30"/>
      <c r="D272" s="30"/>
      <c r="E272" s="219"/>
      <c r="F272" s="30"/>
      <c r="G272" s="30"/>
      <c r="H272" s="30"/>
      <c r="I272" s="30"/>
      <c r="K272" s="30"/>
    </row>
    <row r="273" spans="1:11" ht="15.5">
      <c r="A273" s="30"/>
      <c r="D273" s="30"/>
      <c r="E273" s="219"/>
      <c r="F273" s="30"/>
      <c r="G273" s="30"/>
      <c r="H273" s="30"/>
      <c r="I273" s="30"/>
      <c r="K273" s="30"/>
    </row>
    <row r="274" spans="1:11" ht="15.5">
      <c r="A274" s="30"/>
      <c r="D274" s="30"/>
      <c r="E274" s="219"/>
      <c r="F274" s="30"/>
      <c r="G274" s="30"/>
      <c r="H274" s="30"/>
      <c r="I274" s="30"/>
      <c r="K274" s="30"/>
    </row>
    <row r="275" spans="1:11" ht="15.5">
      <c r="A275" s="30"/>
      <c r="D275" s="30"/>
      <c r="E275" s="219"/>
      <c r="F275" s="30"/>
      <c r="G275" s="30"/>
      <c r="H275" s="30"/>
      <c r="I275" s="30"/>
      <c r="K275" s="30"/>
    </row>
    <row r="276" spans="1:11" ht="15.5">
      <c r="A276" s="30"/>
      <c r="D276" s="30"/>
      <c r="E276" s="219"/>
      <c r="F276" s="30"/>
      <c r="G276" s="30"/>
      <c r="H276" s="30"/>
      <c r="I276" s="30"/>
      <c r="K276" s="30"/>
    </row>
    <row r="277" spans="1:11" ht="15.5">
      <c r="A277" s="30"/>
      <c r="D277" s="30"/>
      <c r="E277" s="219"/>
      <c r="F277" s="30"/>
      <c r="G277" s="30"/>
      <c r="H277" s="30"/>
      <c r="I277" s="30"/>
      <c r="K277" s="30"/>
    </row>
    <row r="278" spans="1:11" ht="15.5">
      <c r="A278" s="30"/>
      <c r="D278" s="30"/>
      <c r="E278" s="219"/>
      <c r="F278" s="30"/>
      <c r="G278" s="30"/>
      <c r="H278" s="30"/>
      <c r="I278" s="30"/>
      <c r="K278" s="30"/>
    </row>
    <row r="279" spans="1:11" ht="15.5">
      <c r="A279" s="30"/>
      <c r="D279" s="30"/>
      <c r="E279" s="219"/>
      <c r="F279" s="30"/>
      <c r="G279" s="30"/>
      <c r="H279" s="30"/>
      <c r="I279" s="30"/>
      <c r="K279" s="30"/>
    </row>
    <row r="280" spans="1:11" ht="15.5">
      <c r="A280" s="30"/>
      <c r="D280" s="30"/>
      <c r="E280" s="219"/>
      <c r="F280" s="30"/>
      <c r="G280" s="30"/>
      <c r="H280" s="30"/>
      <c r="I280" s="30"/>
      <c r="K280" s="30"/>
    </row>
    <row r="281" spans="1:11" ht="15.5">
      <c r="A281" s="30"/>
      <c r="D281" s="30"/>
      <c r="E281" s="219"/>
      <c r="F281" s="30"/>
      <c r="G281" s="30"/>
      <c r="H281" s="30"/>
      <c r="I281" s="30"/>
      <c r="K281" s="30"/>
    </row>
    <row r="282" spans="1:11" ht="15.5">
      <c r="A282" s="30"/>
      <c r="D282" s="30"/>
      <c r="E282" s="219"/>
      <c r="F282" s="30"/>
      <c r="G282" s="30"/>
      <c r="H282" s="30"/>
      <c r="I282" s="30"/>
      <c r="K282" s="30"/>
    </row>
    <row r="283" spans="1:11" ht="15.5">
      <c r="A283" s="30"/>
      <c r="D283" s="30"/>
      <c r="E283" s="219"/>
      <c r="F283" s="30"/>
      <c r="G283" s="30"/>
      <c r="H283" s="30"/>
      <c r="I283" s="30"/>
      <c r="K283" s="30"/>
    </row>
    <row r="284" spans="1:11" ht="15.5">
      <c r="A284" s="30"/>
      <c r="D284" s="30"/>
      <c r="E284" s="219"/>
      <c r="F284" s="30"/>
      <c r="G284" s="30"/>
      <c r="H284" s="30"/>
      <c r="I284" s="30"/>
      <c r="K284" s="30"/>
    </row>
    <row r="285" spans="1:11" ht="15.5">
      <c r="A285" s="30"/>
      <c r="D285" s="30"/>
      <c r="E285" s="219"/>
      <c r="F285" s="30"/>
      <c r="G285" s="30"/>
      <c r="H285" s="30"/>
      <c r="I285" s="30"/>
      <c r="K285" s="30"/>
    </row>
    <row r="286" spans="1:11" ht="15.5">
      <c r="A286" s="30"/>
      <c r="D286" s="30"/>
      <c r="E286" s="219"/>
      <c r="F286" s="30"/>
      <c r="G286" s="30"/>
      <c r="H286" s="30"/>
      <c r="I286" s="30"/>
      <c r="K286" s="30"/>
    </row>
    <row r="287" spans="1:11" ht="15.5">
      <c r="A287" s="30"/>
      <c r="D287" s="30"/>
      <c r="E287" s="219"/>
      <c r="F287" s="30"/>
      <c r="G287" s="30"/>
      <c r="H287" s="30"/>
      <c r="I287" s="30"/>
      <c r="K287" s="30"/>
    </row>
    <row r="288" spans="1:11" ht="15.5">
      <c r="A288" s="30"/>
      <c r="D288" s="30"/>
      <c r="E288" s="219"/>
      <c r="F288" s="30"/>
      <c r="G288" s="30"/>
      <c r="H288" s="30"/>
      <c r="I288" s="30"/>
      <c r="K288" s="30"/>
    </row>
    <row r="289" spans="1:11" ht="15.5">
      <c r="A289" s="30"/>
      <c r="D289" s="30"/>
      <c r="E289" s="219"/>
      <c r="F289" s="30"/>
      <c r="G289" s="30"/>
      <c r="H289" s="30"/>
      <c r="I289" s="30"/>
      <c r="K289" s="30"/>
    </row>
    <row r="290" spans="1:11" ht="15.5">
      <c r="A290" s="30"/>
      <c r="D290" s="30"/>
      <c r="E290" s="219"/>
      <c r="F290" s="30"/>
      <c r="G290" s="30"/>
      <c r="H290" s="30"/>
      <c r="I290" s="30"/>
      <c r="K290" s="30"/>
    </row>
    <row r="291" spans="1:11" ht="15.5">
      <c r="A291" s="30"/>
      <c r="D291" s="30"/>
      <c r="E291" s="219"/>
      <c r="F291" s="30"/>
      <c r="G291" s="30"/>
      <c r="H291" s="30"/>
      <c r="I291" s="30"/>
      <c r="K291" s="30"/>
    </row>
    <row r="292" spans="1:11" ht="15.5">
      <c r="A292" s="30"/>
      <c r="D292" s="30"/>
      <c r="E292" s="219"/>
      <c r="F292" s="30"/>
      <c r="G292" s="30"/>
      <c r="H292" s="30"/>
      <c r="I292" s="30"/>
      <c r="K292" s="30"/>
    </row>
    <row r="293" spans="1:11" ht="15.5">
      <c r="A293" s="30"/>
      <c r="D293" s="30"/>
      <c r="E293" s="219"/>
      <c r="F293" s="30"/>
      <c r="G293" s="30"/>
      <c r="H293" s="30"/>
      <c r="I293" s="30"/>
      <c r="K293" s="30"/>
    </row>
    <row r="294" spans="1:11" ht="15.5">
      <c r="A294" s="30"/>
      <c r="D294" s="30"/>
      <c r="E294" s="219"/>
      <c r="F294" s="30"/>
      <c r="G294" s="30"/>
      <c r="H294" s="30"/>
      <c r="I294" s="30"/>
      <c r="K294" s="30"/>
    </row>
    <row r="295" spans="1:11" ht="15.5">
      <c r="A295" s="30"/>
      <c r="D295" s="30"/>
      <c r="E295" s="219"/>
      <c r="F295" s="30"/>
      <c r="G295" s="30"/>
      <c r="H295" s="30"/>
      <c r="I295" s="30"/>
      <c r="K295" s="30"/>
    </row>
    <row r="296" spans="1:11" ht="15.5">
      <c r="A296" s="30"/>
      <c r="D296" s="30"/>
      <c r="E296" s="219"/>
      <c r="F296" s="30"/>
      <c r="G296" s="30"/>
      <c r="H296" s="30"/>
      <c r="I296" s="30"/>
      <c r="K296" s="30"/>
    </row>
    <row r="297" spans="1:11" ht="15.5">
      <c r="A297" s="30"/>
      <c r="D297" s="30"/>
      <c r="E297" s="219"/>
      <c r="F297" s="30"/>
      <c r="G297" s="30"/>
      <c r="H297" s="30"/>
      <c r="I297" s="30"/>
      <c r="K297" s="30"/>
    </row>
    <row r="298" spans="1:11" ht="15.5">
      <c r="A298" s="30"/>
      <c r="D298" s="30"/>
      <c r="E298" s="219"/>
      <c r="F298" s="30"/>
      <c r="G298" s="30"/>
      <c r="H298" s="30"/>
      <c r="I298" s="30"/>
      <c r="K298" s="30"/>
    </row>
    <row r="299" spans="1:11" ht="15.5">
      <c r="A299" s="30"/>
      <c r="D299" s="30"/>
      <c r="E299" s="219"/>
      <c r="F299" s="30"/>
      <c r="G299" s="30"/>
      <c r="H299" s="30"/>
      <c r="I299" s="30"/>
      <c r="K299" s="30"/>
    </row>
    <row r="300" spans="1:11" ht="15.5">
      <c r="A300" s="30"/>
      <c r="D300" s="30"/>
      <c r="E300" s="219"/>
      <c r="F300" s="30"/>
      <c r="G300" s="30"/>
      <c r="H300" s="30"/>
      <c r="I300" s="30"/>
      <c r="K300" s="30"/>
    </row>
    <row r="301" spans="1:11" ht="15.5">
      <c r="A301" s="30"/>
      <c r="D301" s="30"/>
      <c r="E301" s="219"/>
      <c r="F301" s="30"/>
      <c r="G301" s="30"/>
      <c r="H301" s="30"/>
      <c r="I301" s="30"/>
      <c r="K301" s="30"/>
    </row>
    <row r="302" spans="1:11" ht="15.5">
      <c r="A302" s="30"/>
      <c r="D302" s="30"/>
      <c r="E302" s="219"/>
      <c r="F302" s="30"/>
      <c r="G302" s="30"/>
      <c r="H302" s="30"/>
      <c r="I302" s="30"/>
      <c r="K302" s="30"/>
    </row>
    <row r="303" spans="1:11" ht="15.5">
      <c r="A303" s="30"/>
      <c r="D303" s="30"/>
      <c r="E303" s="219"/>
      <c r="F303" s="30"/>
      <c r="G303" s="30"/>
      <c r="H303" s="30"/>
      <c r="I303" s="30"/>
      <c r="K303" s="30"/>
    </row>
    <row r="304" spans="1:11" ht="15.5">
      <c r="A304" s="30"/>
      <c r="D304" s="30"/>
      <c r="E304" s="219"/>
      <c r="F304" s="30"/>
      <c r="G304" s="30"/>
      <c r="H304" s="30"/>
      <c r="I304" s="30"/>
      <c r="K304" s="30"/>
    </row>
    <row r="305" spans="1:11" ht="15.5">
      <c r="A305" s="30"/>
      <c r="D305" s="30"/>
      <c r="E305" s="219"/>
      <c r="F305" s="30"/>
      <c r="G305" s="30"/>
      <c r="H305" s="30"/>
      <c r="I305" s="30"/>
      <c r="K305" s="30"/>
    </row>
    <row r="306" spans="1:11" ht="15.5">
      <c r="A306" s="30"/>
      <c r="D306" s="30"/>
      <c r="E306" s="219"/>
      <c r="F306" s="30"/>
      <c r="G306" s="30"/>
      <c r="H306" s="30"/>
      <c r="I306" s="30"/>
      <c r="K306" s="30"/>
    </row>
    <row r="307" spans="1:11" ht="15.5">
      <c r="A307" s="30"/>
      <c r="D307" s="30"/>
      <c r="E307" s="219"/>
      <c r="F307" s="30"/>
      <c r="G307" s="30"/>
      <c r="H307" s="30"/>
      <c r="I307" s="30"/>
      <c r="K307" s="30"/>
    </row>
    <row r="308" spans="1:11" ht="15.5">
      <c r="A308" s="30"/>
      <c r="D308" s="30"/>
      <c r="E308" s="219"/>
      <c r="F308" s="30"/>
      <c r="G308" s="30"/>
      <c r="H308" s="30"/>
      <c r="I308" s="30"/>
      <c r="K308" s="30"/>
    </row>
    <row r="309" spans="1:11" ht="15.5">
      <c r="A309" s="30"/>
      <c r="D309" s="30"/>
      <c r="E309" s="219"/>
      <c r="F309" s="30"/>
      <c r="G309" s="30"/>
      <c r="H309" s="30"/>
      <c r="I309" s="30"/>
      <c r="K309" s="30"/>
    </row>
    <row r="310" spans="1:11" ht="15.5">
      <c r="A310" s="30"/>
      <c r="D310" s="30"/>
      <c r="E310" s="219"/>
      <c r="F310" s="30"/>
      <c r="G310" s="30"/>
      <c r="H310" s="30"/>
      <c r="I310" s="30"/>
      <c r="K310" s="30"/>
    </row>
    <row r="311" spans="1:11" ht="15.5">
      <c r="A311" s="30"/>
      <c r="D311" s="30"/>
      <c r="E311" s="219"/>
      <c r="F311" s="30"/>
      <c r="G311" s="30"/>
      <c r="H311" s="30"/>
      <c r="I311" s="30"/>
      <c r="K311" s="30"/>
    </row>
    <row r="312" spans="1:11" ht="15.5">
      <c r="A312" s="30"/>
      <c r="D312" s="30"/>
      <c r="E312" s="219"/>
      <c r="F312" s="30"/>
      <c r="G312" s="30"/>
      <c r="H312" s="30"/>
      <c r="I312" s="30"/>
      <c r="K312" s="30"/>
    </row>
    <row r="313" spans="1:11" ht="15.5">
      <c r="A313" s="30"/>
      <c r="D313" s="30"/>
      <c r="E313" s="219"/>
      <c r="F313" s="30"/>
      <c r="G313" s="30"/>
      <c r="H313" s="30"/>
      <c r="I313" s="30"/>
      <c r="K313" s="30"/>
    </row>
    <row r="314" spans="1:11" ht="15.5">
      <c r="A314" s="30"/>
      <c r="D314" s="30"/>
      <c r="E314" s="219"/>
      <c r="F314" s="30"/>
      <c r="G314" s="30"/>
      <c r="H314" s="30"/>
      <c r="I314" s="30"/>
      <c r="K314" s="30"/>
    </row>
    <row r="315" spans="1:11" ht="15.5">
      <c r="A315" s="30"/>
      <c r="D315" s="30"/>
      <c r="E315" s="219"/>
      <c r="F315" s="30"/>
      <c r="G315" s="30"/>
      <c r="H315" s="30"/>
      <c r="I315" s="30"/>
      <c r="K315" s="30"/>
    </row>
    <row r="316" spans="1:11" ht="15.5">
      <c r="A316" s="30"/>
      <c r="D316" s="30"/>
      <c r="E316" s="219"/>
      <c r="F316" s="30"/>
      <c r="G316" s="30"/>
      <c r="H316" s="30"/>
      <c r="I316" s="30"/>
      <c r="K316" s="30"/>
    </row>
    <row r="317" spans="1:11" ht="15.5">
      <c r="A317" s="30"/>
      <c r="D317" s="30"/>
      <c r="E317" s="219"/>
      <c r="F317" s="30"/>
      <c r="G317" s="30"/>
      <c r="H317" s="30"/>
      <c r="I317" s="30"/>
      <c r="K317" s="30"/>
    </row>
    <row r="318" spans="1:11" ht="15.5">
      <c r="A318" s="30"/>
      <c r="D318" s="30"/>
      <c r="E318" s="219"/>
      <c r="F318" s="30"/>
      <c r="G318" s="30"/>
      <c r="H318" s="30"/>
      <c r="I318" s="30"/>
      <c r="K318" s="30"/>
    </row>
    <row r="319" spans="1:11" ht="15.5">
      <c r="A319" s="30"/>
      <c r="D319" s="30"/>
      <c r="E319" s="219"/>
      <c r="F319" s="30"/>
      <c r="G319" s="30"/>
      <c r="H319" s="30"/>
      <c r="I319" s="30"/>
      <c r="K319" s="30"/>
    </row>
    <row r="320" spans="1:11" ht="15.5">
      <c r="A320" s="30"/>
      <c r="D320" s="30"/>
      <c r="E320" s="219"/>
      <c r="F320" s="30"/>
      <c r="G320" s="30"/>
      <c r="H320" s="30"/>
      <c r="I320" s="30"/>
      <c r="K320" s="30"/>
    </row>
    <row r="321" spans="1:11" ht="15.5">
      <c r="A321" s="30"/>
      <c r="D321" s="30"/>
      <c r="E321" s="219"/>
      <c r="F321" s="30"/>
      <c r="G321" s="30"/>
      <c r="H321" s="30"/>
      <c r="I321" s="30"/>
      <c r="K321" s="30"/>
    </row>
    <row r="322" spans="1:11" ht="15.5">
      <c r="A322" s="30"/>
      <c r="D322" s="30"/>
      <c r="E322" s="219"/>
      <c r="F322" s="30"/>
      <c r="G322" s="30"/>
      <c r="H322" s="30"/>
      <c r="I322" s="30"/>
      <c r="K322" s="30"/>
    </row>
    <row r="323" spans="1:11" ht="15.5">
      <c r="A323" s="30"/>
      <c r="D323" s="30"/>
      <c r="E323" s="219"/>
      <c r="F323" s="30"/>
      <c r="G323" s="30"/>
      <c r="H323" s="30"/>
      <c r="I323" s="30"/>
      <c r="K323" s="30"/>
    </row>
    <row r="324" spans="1:11" ht="15.5">
      <c r="A324" s="30"/>
      <c r="D324" s="30"/>
      <c r="E324" s="219"/>
      <c r="F324" s="30"/>
      <c r="G324" s="30"/>
      <c r="H324" s="30"/>
      <c r="I324" s="30"/>
      <c r="K324" s="30"/>
    </row>
    <row r="325" spans="1:11" ht="15.5">
      <c r="A325" s="30"/>
      <c r="D325" s="30"/>
      <c r="E325" s="219"/>
      <c r="F325" s="30"/>
      <c r="G325" s="30"/>
      <c r="H325" s="30"/>
      <c r="I325" s="30"/>
      <c r="K325" s="30"/>
    </row>
    <row r="326" spans="1:11" ht="15.5">
      <c r="A326" s="30"/>
      <c r="D326" s="30"/>
      <c r="E326" s="219"/>
      <c r="F326" s="30"/>
      <c r="G326" s="30"/>
      <c r="H326" s="30"/>
      <c r="I326" s="30"/>
      <c r="K326" s="30"/>
    </row>
    <row r="327" spans="1:11" ht="15.5">
      <c r="A327" s="30"/>
      <c r="D327" s="30"/>
      <c r="E327" s="219"/>
      <c r="F327" s="30"/>
      <c r="G327" s="30"/>
      <c r="H327" s="30"/>
      <c r="I327" s="30"/>
      <c r="K327" s="30"/>
    </row>
    <row r="328" spans="1:11" ht="15.5">
      <c r="A328" s="30"/>
      <c r="D328" s="30"/>
      <c r="E328" s="219"/>
      <c r="F328" s="30"/>
      <c r="G328" s="30"/>
      <c r="H328" s="30"/>
      <c r="I328" s="30"/>
      <c r="K328" s="30"/>
    </row>
    <row r="329" spans="1:11" ht="15.5">
      <c r="A329" s="30"/>
      <c r="D329" s="30"/>
      <c r="E329" s="219"/>
      <c r="F329" s="30"/>
      <c r="G329" s="30"/>
      <c r="H329" s="30"/>
      <c r="I329" s="30"/>
      <c r="K329" s="30"/>
    </row>
    <row r="330" spans="1:11" ht="15.5">
      <c r="A330" s="30"/>
      <c r="D330" s="30"/>
      <c r="E330" s="219"/>
      <c r="F330" s="30"/>
      <c r="G330" s="30"/>
      <c r="H330" s="30"/>
      <c r="I330" s="30"/>
      <c r="K330" s="30"/>
    </row>
    <row r="331" spans="1:11" ht="15.5">
      <c r="A331" s="30"/>
      <c r="D331" s="30"/>
      <c r="E331" s="219"/>
      <c r="F331" s="30"/>
      <c r="G331" s="30"/>
      <c r="H331" s="30"/>
      <c r="I331" s="30"/>
      <c r="K331" s="30"/>
    </row>
    <row r="332" spans="1:11" ht="15.5">
      <c r="A332" s="30"/>
      <c r="D332" s="30"/>
      <c r="E332" s="219"/>
      <c r="F332" s="30"/>
      <c r="G332" s="30"/>
      <c r="H332" s="30"/>
      <c r="I332" s="30"/>
      <c r="K332" s="30"/>
    </row>
    <row r="333" spans="1:11" ht="15.5">
      <c r="A333" s="30"/>
      <c r="D333" s="30"/>
      <c r="E333" s="219"/>
      <c r="F333" s="30"/>
      <c r="G333" s="30"/>
      <c r="H333" s="30"/>
      <c r="I333" s="30"/>
      <c r="K333" s="30"/>
    </row>
    <row r="334" spans="1:11" ht="15.5">
      <c r="A334" s="30"/>
      <c r="D334" s="30"/>
      <c r="E334" s="219"/>
      <c r="F334" s="30"/>
      <c r="G334" s="30"/>
      <c r="H334" s="30"/>
      <c r="I334" s="30"/>
      <c r="K334" s="30"/>
    </row>
    <row r="335" spans="1:11" ht="15.5">
      <c r="A335" s="30"/>
      <c r="D335" s="30"/>
      <c r="E335" s="219"/>
      <c r="F335" s="30"/>
      <c r="G335" s="30"/>
      <c r="H335" s="30"/>
      <c r="I335" s="30"/>
      <c r="K335" s="30"/>
    </row>
    <row r="336" spans="1:11" ht="15.5">
      <c r="A336" s="30"/>
      <c r="D336" s="30"/>
      <c r="E336" s="219"/>
      <c r="F336" s="30"/>
      <c r="G336" s="30"/>
      <c r="H336" s="30"/>
      <c r="I336" s="30"/>
      <c r="K336" s="30"/>
    </row>
    <row r="337" spans="1:11" ht="15.5">
      <c r="A337" s="30"/>
      <c r="D337" s="30"/>
      <c r="E337" s="219"/>
      <c r="F337" s="30"/>
      <c r="G337" s="30"/>
      <c r="H337" s="30"/>
      <c r="I337" s="30"/>
      <c r="K337" s="30"/>
    </row>
    <row r="338" spans="1:11" ht="15.5">
      <c r="A338" s="30"/>
      <c r="D338" s="30"/>
      <c r="E338" s="219"/>
      <c r="F338" s="30"/>
      <c r="G338" s="30"/>
      <c r="H338" s="30"/>
      <c r="I338" s="30"/>
      <c r="K338" s="30"/>
    </row>
    <row r="339" spans="1:11" ht="15.5">
      <c r="A339" s="30"/>
      <c r="D339" s="30"/>
      <c r="E339" s="219"/>
      <c r="F339" s="30"/>
      <c r="G339" s="30"/>
      <c r="H339" s="30"/>
      <c r="I339" s="30"/>
      <c r="K339" s="30"/>
    </row>
    <row r="340" spans="1:11" ht="15.5">
      <c r="A340" s="30"/>
      <c r="D340" s="30"/>
      <c r="E340" s="219"/>
      <c r="F340" s="30"/>
      <c r="G340" s="30"/>
      <c r="H340" s="30"/>
      <c r="I340" s="30"/>
      <c r="K340" s="30"/>
    </row>
    <row r="341" spans="1:11" ht="15.5">
      <c r="A341" s="30"/>
      <c r="D341" s="30"/>
      <c r="E341" s="219"/>
      <c r="F341" s="30"/>
      <c r="G341" s="30"/>
      <c r="H341" s="30"/>
      <c r="I341" s="30"/>
      <c r="K341" s="30"/>
    </row>
    <row r="342" spans="1:11" ht="15.5">
      <c r="A342" s="30"/>
      <c r="D342" s="30"/>
      <c r="E342" s="219"/>
      <c r="F342" s="30"/>
      <c r="G342" s="30"/>
      <c r="H342" s="30"/>
      <c r="I342" s="30"/>
      <c r="K342" s="30"/>
    </row>
    <row r="343" spans="1:11" ht="15.5">
      <c r="A343" s="30"/>
      <c r="D343" s="30"/>
      <c r="E343" s="219"/>
      <c r="F343" s="30"/>
      <c r="G343" s="30"/>
      <c r="H343" s="30"/>
      <c r="I343" s="30"/>
      <c r="K343" s="30"/>
    </row>
    <row r="344" spans="1:11" ht="15.5">
      <c r="A344" s="30"/>
      <c r="D344" s="30"/>
      <c r="E344" s="219"/>
      <c r="F344" s="30"/>
      <c r="G344" s="30"/>
      <c r="H344" s="30"/>
      <c r="I344" s="30"/>
      <c r="K344" s="30"/>
    </row>
    <row r="345" spans="1:11" ht="15.5">
      <c r="A345" s="30"/>
      <c r="D345" s="30"/>
      <c r="E345" s="219"/>
      <c r="F345" s="30"/>
      <c r="G345" s="30"/>
      <c r="H345" s="30"/>
      <c r="I345" s="30"/>
      <c r="K345" s="30"/>
    </row>
    <row r="346" spans="1:11" ht="15.5">
      <c r="A346" s="30"/>
      <c r="D346" s="30"/>
      <c r="E346" s="219"/>
      <c r="F346" s="30"/>
      <c r="G346" s="30"/>
      <c r="H346" s="30"/>
      <c r="I346" s="30"/>
      <c r="K346" s="30"/>
    </row>
    <row r="347" spans="1:11" ht="15.5">
      <c r="A347" s="30"/>
      <c r="D347" s="30"/>
      <c r="E347" s="219"/>
      <c r="F347" s="30"/>
      <c r="G347" s="30"/>
      <c r="H347" s="30"/>
      <c r="I347" s="30"/>
      <c r="K347" s="30"/>
    </row>
    <row r="348" spans="1:11" ht="15.5">
      <c r="A348" s="30"/>
      <c r="D348" s="30"/>
      <c r="E348" s="219"/>
      <c r="F348" s="30"/>
      <c r="G348" s="30"/>
      <c r="H348" s="30"/>
      <c r="I348" s="30"/>
      <c r="K348" s="30"/>
    </row>
    <row r="349" spans="1:11" ht="15.5">
      <c r="A349" s="30"/>
      <c r="D349" s="30"/>
      <c r="E349" s="219"/>
      <c r="F349" s="30"/>
      <c r="G349" s="30"/>
      <c r="H349" s="30"/>
      <c r="I349" s="30"/>
      <c r="K349" s="30"/>
    </row>
    <row r="350" spans="1:11" ht="15.5">
      <c r="A350" s="30"/>
      <c r="D350" s="30"/>
      <c r="E350" s="219"/>
      <c r="F350" s="30"/>
      <c r="G350" s="30"/>
      <c r="H350" s="30"/>
      <c r="I350" s="30"/>
      <c r="K350" s="30"/>
    </row>
    <row r="351" spans="1:11" ht="15.5">
      <c r="A351" s="30"/>
      <c r="D351" s="30"/>
      <c r="E351" s="219"/>
      <c r="F351" s="30"/>
      <c r="G351" s="30"/>
      <c r="H351" s="30"/>
      <c r="I351" s="30"/>
      <c r="K351" s="30"/>
    </row>
    <row r="352" spans="1:11" ht="15.5">
      <c r="A352" s="30"/>
      <c r="D352" s="30"/>
      <c r="E352" s="219"/>
      <c r="F352" s="30"/>
      <c r="G352" s="30"/>
      <c r="H352" s="30"/>
      <c r="I352" s="30"/>
      <c r="K352" s="30"/>
    </row>
    <row r="353" spans="1:11" ht="15.5">
      <c r="A353" s="30"/>
      <c r="D353" s="30"/>
      <c r="E353" s="219"/>
      <c r="F353" s="30"/>
      <c r="G353" s="30"/>
      <c r="H353" s="30"/>
      <c r="I353" s="30"/>
      <c r="K353" s="30"/>
    </row>
    <row r="354" spans="1:11" ht="15.5">
      <c r="A354" s="30"/>
      <c r="D354" s="30"/>
      <c r="E354" s="219"/>
      <c r="F354" s="30"/>
      <c r="G354" s="30"/>
      <c r="H354" s="30"/>
      <c r="I354" s="30"/>
      <c r="K354" s="30"/>
    </row>
    <row r="355" spans="1:11" ht="15.5">
      <c r="A355" s="30"/>
      <c r="D355" s="30"/>
      <c r="E355" s="219"/>
      <c r="F355" s="30"/>
      <c r="G355" s="30"/>
      <c r="H355" s="30"/>
      <c r="I355" s="30"/>
      <c r="K355" s="30"/>
    </row>
    <row r="356" spans="1:11" ht="15.5">
      <c r="A356" s="30"/>
      <c r="D356" s="30"/>
      <c r="E356" s="219"/>
      <c r="F356" s="30"/>
      <c r="G356" s="30"/>
      <c r="H356" s="30"/>
      <c r="I356" s="30"/>
      <c r="K356" s="30"/>
    </row>
    <row r="357" spans="1:11" ht="15.5">
      <c r="A357" s="30"/>
      <c r="D357" s="30"/>
      <c r="E357" s="219"/>
      <c r="F357" s="30"/>
      <c r="G357" s="30"/>
      <c r="H357" s="30"/>
      <c r="I357" s="30"/>
      <c r="K357" s="30"/>
    </row>
    <row r="358" spans="1:11" ht="15.5">
      <c r="A358" s="30"/>
      <c r="D358" s="30"/>
      <c r="E358" s="219"/>
      <c r="F358" s="30"/>
      <c r="G358" s="30"/>
      <c r="H358" s="30"/>
      <c r="I358" s="30"/>
      <c r="K358" s="30"/>
    </row>
    <row r="359" spans="1:11" ht="15.5">
      <c r="A359" s="30"/>
      <c r="D359" s="30"/>
      <c r="E359" s="219"/>
      <c r="F359" s="30"/>
      <c r="G359" s="30"/>
      <c r="H359" s="30"/>
      <c r="I359" s="30"/>
      <c r="K359" s="30"/>
    </row>
    <row r="360" spans="1:11" ht="15.5">
      <c r="A360" s="30"/>
      <c r="D360" s="30"/>
      <c r="E360" s="219"/>
      <c r="F360" s="30"/>
      <c r="G360" s="30"/>
      <c r="H360" s="30"/>
      <c r="I360" s="30"/>
      <c r="K360" s="30"/>
    </row>
    <row r="361" spans="1:11" ht="15.5">
      <c r="A361" s="30"/>
      <c r="D361" s="30"/>
      <c r="E361" s="219"/>
      <c r="F361" s="30"/>
      <c r="G361" s="30"/>
      <c r="H361" s="30"/>
      <c r="I361" s="30"/>
      <c r="K361" s="30"/>
    </row>
    <row r="362" spans="1:11" ht="15.5">
      <c r="A362" s="30"/>
      <c r="D362" s="30"/>
      <c r="E362" s="219"/>
      <c r="F362" s="30"/>
      <c r="G362" s="30"/>
      <c r="H362" s="30"/>
      <c r="I362" s="30"/>
      <c r="K362" s="30"/>
    </row>
    <row r="363" spans="1:11" ht="15.5">
      <c r="A363" s="30"/>
      <c r="D363" s="30"/>
      <c r="E363" s="219"/>
      <c r="F363" s="30"/>
      <c r="G363" s="30"/>
      <c r="H363" s="30"/>
      <c r="I363" s="30"/>
      <c r="K363" s="30"/>
    </row>
    <row r="364" spans="1:11" ht="15.5">
      <c r="A364" s="30"/>
      <c r="D364" s="30"/>
      <c r="E364" s="219"/>
      <c r="F364" s="30"/>
      <c r="G364" s="30"/>
      <c r="H364" s="30"/>
      <c r="I364" s="30"/>
      <c r="K364" s="30"/>
    </row>
    <row r="365" spans="1:11" ht="15.5">
      <c r="A365" s="30"/>
      <c r="D365" s="30"/>
      <c r="E365" s="219"/>
      <c r="F365" s="30"/>
      <c r="G365" s="30"/>
      <c r="H365" s="30"/>
      <c r="I365" s="30"/>
      <c r="K365" s="30"/>
    </row>
    <row r="366" spans="1:11" ht="15.5">
      <c r="A366" s="30"/>
      <c r="D366" s="30"/>
      <c r="E366" s="219"/>
      <c r="F366" s="30"/>
      <c r="G366" s="30"/>
      <c r="H366" s="30"/>
      <c r="I366" s="30"/>
      <c r="K366" s="30"/>
    </row>
    <row r="367" spans="1:11" ht="15.5">
      <c r="A367" s="30"/>
      <c r="D367" s="30"/>
      <c r="E367" s="219"/>
      <c r="F367" s="30"/>
      <c r="G367" s="30"/>
      <c r="H367" s="30"/>
      <c r="I367" s="30"/>
      <c r="K367" s="30"/>
    </row>
    <row r="368" spans="1:11" ht="15.5">
      <c r="A368" s="30"/>
      <c r="D368" s="30"/>
      <c r="E368" s="219"/>
      <c r="F368" s="30"/>
      <c r="G368" s="30"/>
      <c r="H368" s="30"/>
      <c r="I368" s="30"/>
      <c r="K368" s="30"/>
    </row>
    <row r="369" spans="1:11" ht="15.5">
      <c r="A369" s="30"/>
      <c r="D369" s="30"/>
      <c r="E369" s="219"/>
      <c r="F369" s="30"/>
      <c r="G369" s="30"/>
      <c r="H369" s="30"/>
      <c r="I369" s="30"/>
      <c r="K369" s="30"/>
    </row>
    <row r="370" spans="1:11" ht="15.5">
      <c r="A370" s="30"/>
      <c r="D370" s="30"/>
      <c r="E370" s="219"/>
      <c r="F370" s="30"/>
      <c r="G370" s="30"/>
      <c r="H370" s="30"/>
      <c r="I370" s="30"/>
      <c r="K370" s="30"/>
    </row>
    <row r="371" spans="1:11" ht="15.5">
      <c r="A371" s="30"/>
      <c r="D371" s="30"/>
      <c r="E371" s="219"/>
      <c r="F371" s="30"/>
      <c r="G371" s="30"/>
      <c r="H371" s="30"/>
      <c r="I371" s="30"/>
      <c r="K371" s="30"/>
    </row>
    <row r="372" spans="1:11" ht="15.5">
      <c r="A372" s="30"/>
      <c r="D372" s="30"/>
      <c r="E372" s="219"/>
      <c r="F372" s="30"/>
      <c r="G372" s="30"/>
      <c r="H372" s="30"/>
      <c r="I372" s="30"/>
      <c r="K372" s="30"/>
    </row>
    <row r="373" spans="1:11" ht="15.5">
      <c r="A373" s="30"/>
      <c r="D373" s="30"/>
      <c r="E373" s="219"/>
      <c r="F373" s="30"/>
      <c r="G373" s="30"/>
      <c r="H373" s="30"/>
      <c r="I373" s="30"/>
      <c r="K373" s="30"/>
    </row>
    <row r="374" spans="1:11" ht="15.5">
      <c r="A374" s="30"/>
      <c r="D374" s="30"/>
      <c r="E374" s="219"/>
      <c r="F374" s="30"/>
      <c r="G374" s="30"/>
      <c r="H374" s="30"/>
      <c r="I374" s="30"/>
      <c r="K374" s="30"/>
    </row>
    <row r="375" spans="1:11" ht="15.5">
      <c r="A375" s="30"/>
      <c r="D375" s="30"/>
      <c r="E375" s="219"/>
      <c r="F375" s="30"/>
      <c r="G375" s="30"/>
      <c r="H375" s="30"/>
      <c r="I375" s="30"/>
      <c r="K375" s="30"/>
    </row>
    <row r="376" spans="1:11" ht="15.5">
      <c r="A376" s="30"/>
      <c r="D376" s="30"/>
      <c r="E376" s="219"/>
      <c r="F376" s="30"/>
      <c r="G376" s="30"/>
      <c r="H376" s="30"/>
      <c r="I376" s="30"/>
      <c r="K376" s="30"/>
    </row>
    <row r="377" spans="1:11" ht="15.5">
      <c r="A377" s="30"/>
      <c r="D377" s="30"/>
      <c r="E377" s="219"/>
      <c r="F377" s="30"/>
      <c r="G377" s="30"/>
      <c r="H377" s="30"/>
      <c r="I377" s="30"/>
      <c r="K377" s="30"/>
    </row>
    <row r="378" spans="1:11" ht="15.5">
      <c r="A378" s="30"/>
      <c r="D378" s="30"/>
      <c r="E378" s="219"/>
      <c r="F378" s="30"/>
      <c r="G378" s="30"/>
      <c r="H378" s="30"/>
      <c r="I378" s="30"/>
      <c r="K378" s="30"/>
    </row>
    <row r="379" spans="1:11" ht="15.5">
      <c r="A379" s="30"/>
      <c r="D379" s="30"/>
      <c r="E379" s="219"/>
      <c r="F379" s="30"/>
      <c r="G379" s="30"/>
      <c r="H379" s="30"/>
      <c r="I379" s="30"/>
      <c r="K379" s="30"/>
    </row>
    <row r="380" spans="1:11" ht="15.5">
      <c r="A380" s="30"/>
      <c r="D380" s="30"/>
      <c r="E380" s="219"/>
      <c r="F380" s="30"/>
      <c r="G380" s="30"/>
      <c r="H380" s="30"/>
      <c r="I380" s="30"/>
      <c r="K380" s="30"/>
    </row>
    <row r="381" spans="1:11" ht="15.5">
      <c r="A381" s="30"/>
      <c r="D381" s="30"/>
      <c r="E381" s="219"/>
      <c r="F381" s="30"/>
      <c r="G381" s="30"/>
      <c r="H381" s="30"/>
      <c r="I381" s="30"/>
      <c r="K381" s="30"/>
    </row>
    <row r="382" spans="1:11" ht="15.5">
      <c r="A382" s="30"/>
      <c r="D382" s="30"/>
      <c r="E382" s="219"/>
      <c r="F382" s="30"/>
      <c r="G382" s="30"/>
      <c r="H382" s="30"/>
      <c r="I382" s="30"/>
      <c r="K382" s="30"/>
    </row>
    <row r="383" spans="1:11" ht="15.5">
      <c r="A383" s="30"/>
      <c r="D383" s="30"/>
      <c r="E383" s="219"/>
      <c r="F383" s="30"/>
      <c r="G383" s="30"/>
      <c r="H383" s="30"/>
      <c r="I383" s="30"/>
      <c r="K383" s="30"/>
    </row>
    <row r="384" spans="1:11" ht="15.5">
      <c r="A384" s="30"/>
      <c r="D384" s="30"/>
      <c r="E384" s="219"/>
      <c r="F384" s="30"/>
      <c r="G384" s="30"/>
      <c r="H384" s="30"/>
      <c r="I384" s="30"/>
      <c r="K384" s="30"/>
    </row>
    <row r="385" spans="1:11" ht="15.5">
      <c r="A385" s="30"/>
      <c r="D385" s="30"/>
      <c r="E385" s="219"/>
      <c r="F385" s="30"/>
      <c r="G385" s="30"/>
      <c r="H385" s="30"/>
      <c r="I385" s="30"/>
      <c r="K385" s="30"/>
    </row>
    <row r="386" spans="1:11" ht="15.5">
      <c r="A386" s="30"/>
      <c r="D386" s="30"/>
      <c r="E386" s="219"/>
      <c r="F386" s="30"/>
      <c r="G386" s="30"/>
      <c r="H386" s="30"/>
      <c r="I386" s="30"/>
      <c r="K386" s="30"/>
    </row>
    <row r="387" spans="1:11" ht="15.5">
      <c r="A387" s="30"/>
      <c r="D387" s="30"/>
      <c r="E387" s="219"/>
      <c r="F387" s="30"/>
      <c r="G387" s="30"/>
      <c r="H387" s="30"/>
      <c r="I387" s="30"/>
      <c r="K387" s="30"/>
    </row>
    <row r="388" spans="1:11" ht="15.5">
      <c r="A388" s="30"/>
      <c r="D388" s="30"/>
      <c r="E388" s="219"/>
      <c r="F388" s="30"/>
      <c r="G388" s="30"/>
      <c r="H388" s="30"/>
      <c r="I388" s="30"/>
      <c r="K388" s="30"/>
    </row>
    <row r="389" spans="1:11" ht="15.5">
      <c r="A389" s="30"/>
      <c r="D389" s="30"/>
      <c r="E389" s="219"/>
      <c r="F389" s="30"/>
      <c r="G389" s="30"/>
      <c r="H389" s="30"/>
      <c r="I389" s="30"/>
      <c r="K389" s="30"/>
    </row>
    <row r="390" spans="1:11" ht="15.5">
      <c r="A390" s="30"/>
      <c r="D390" s="30"/>
      <c r="E390" s="219"/>
      <c r="F390" s="30"/>
      <c r="G390" s="30"/>
      <c r="H390" s="30"/>
      <c r="I390" s="30"/>
      <c r="K390" s="30"/>
    </row>
    <row r="391" spans="1:11" ht="15.5">
      <c r="A391" s="30"/>
      <c r="D391" s="30"/>
      <c r="E391" s="219"/>
      <c r="F391" s="30"/>
      <c r="G391" s="30"/>
      <c r="H391" s="30"/>
      <c r="I391" s="30"/>
      <c r="K391" s="30"/>
    </row>
    <row r="392" spans="1:11" ht="15.5">
      <c r="A392" s="30"/>
      <c r="D392" s="30"/>
      <c r="E392" s="219"/>
      <c r="F392" s="30"/>
      <c r="G392" s="30"/>
      <c r="H392" s="30"/>
      <c r="I392" s="30"/>
      <c r="K392" s="30"/>
    </row>
    <row r="393" spans="1:11" ht="15.5">
      <c r="A393" s="30"/>
      <c r="D393" s="30"/>
      <c r="E393" s="219"/>
      <c r="F393" s="30"/>
      <c r="G393" s="30"/>
      <c r="H393" s="30"/>
      <c r="I393" s="30"/>
      <c r="K393" s="30"/>
    </row>
    <row r="394" spans="1:11" ht="15.5">
      <c r="A394" s="30"/>
      <c r="D394" s="30"/>
      <c r="E394" s="219"/>
      <c r="F394" s="30"/>
      <c r="G394" s="30"/>
      <c r="H394" s="30"/>
      <c r="I394" s="30"/>
      <c r="K394" s="30"/>
    </row>
    <row r="395" spans="1:11" ht="15.5">
      <c r="A395" s="30"/>
      <c r="D395" s="30"/>
      <c r="E395" s="219"/>
      <c r="F395" s="30"/>
      <c r="G395" s="30"/>
      <c r="H395" s="30"/>
      <c r="I395" s="30"/>
      <c r="K395" s="30"/>
    </row>
    <row r="396" spans="1:11" ht="15.5">
      <c r="A396" s="30"/>
      <c r="D396" s="30"/>
      <c r="E396" s="219"/>
      <c r="F396" s="30"/>
      <c r="G396" s="30"/>
      <c r="H396" s="30"/>
      <c r="I396" s="30"/>
      <c r="K396" s="30"/>
    </row>
    <row r="397" spans="1:11" ht="15.5">
      <c r="A397" s="30"/>
      <c r="D397" s="30"/>
      <c r="E397" s="219"/>
      <c r="F397" s="30"/>
      <c r="G397" s="30"/>
      <c r="H397" s="30"/>
      <c r="I397" s="30"/>
      <c r="K397" s="30"/>
    </row>
    <row r="398" spans="1:11" ht="15.5">
      <c r="A398" s="30"/>
      <c r="D398" s="30"/>
      <c r="E398" s="219"/>
      <c r="F398" s="30"/>
      <c r="G398" s="30"/>
      <c r="H398" s="30"/>
      <c r="I398" s="30"/>
      <c r="K398" s="30"/>
    </row>
    <row r="399" spans="1:11" ht="15.5">
      <c r="A399" s="30"/>
      <c r="D399" s="30"/>
      <c r="E399" s="219"/>
      <c r="F399" s="30"/>
      <c r="G399" s="30"/>
      <c r="H399" s="30"/>
      <c r="I399" s="30"/>
      <c r="K399" s="30"/>
    </row>
    <row r="400" spans="1:11" ht="15.5">
      <c r="A400" s="30"/>
      <c r="D400" s="30"/>
      <c r="E400" s="219"/>
      <c r="F400" s="30"/>
      <c r="G400" s="30"/>
      <c r="H400" s="30"/>
      <c r="I400" s="30"/>
      <c r="K400" s="30"/>
    </row>
    <row r="401" spans="1:11" ht="15.5">
      <c r="A401" s="30"/>
      <c r="D401" s="30"/>
      <c r="E401" s="219"/>
      <c r="F401" s="30"/>
      <c r="G401" s="30"/>
      <c r="H401" s="30"/>
      <c r="I401" s="30"/>
      <c r="K401" s="30"/>
    </row>
    <row r="402" spans="1:11" ht="15.5">
      <c r="A402" s="30"/>
      <c r="D402" s="30"/>
      <c r="E402" s="219"/>
      <c r="F402" s="30"/>
      <c r="G402" s="30"/>
      <c r="H402" s="30"/>
      <c r="I402" s="30"/>
      <c r="K402" s="30"/>
    </row>
    <row r="403" spans="1:11" ht="15.5">
      <c r="A403" s="30"/>
      <c r="D403" s="30"/>
      <c r="E403" s="219"/>
      <c r="F403" s="30"/>
      <c r="G403" s="30"/>
      <c r="H403" s="30"/>
      <c r="I403" s="30"/>
      <c r="K403" s="30"/>
    </row>
    <row r="404" spans="1:11" ht="15.5">
      <c r="A404" s="30"/>
      <c r="D404" s="30"/>
      <c r="E404" s="219"/>
      <c r="F404" s="30"/>
      <c r="G404" s="30"/>
      <c r="H404" s="30"/>
      <c r="I404" s="30"/>
      <c r="K404" s="30"/>
    </row>
    <row r="405" spans="1:11" ht="15.5">
      <c r="A405" s="30"/>
      <c r="D405" s="30"/>
      <c r="E405" s="219"/>
      <c r="F405" s="30"/>
      <c r="G405" s="30"/>
      <c r="H405" s="30"/>
      <c r="I405" s="30"/>
      <c r="K405" s="30"/>
    </row>
    <row r="406" spans="1:11" ht="15.5">
      <c r="A406" s="30"/>
      <c r="D406" s="30"/>
      <c r="E406" s="219"/>
      <c r="F406" s="30"/>
      <c r="G406" s="30"/>
      <c r="H406" s="30"/>
      <c r="I406" s="30"/>
      <c r="K406" s="30"/>
    </row>
    <row r="407" spans="1:11" ht="15.5">
      <c r="A407" s="30"/>
      <c r="D407" s="30"/>
      <c r="E407" s="219"/>
      <c r="F407" s="30"/>
      <c r="G407" s="30"/>
      <c r="H407" s="30"/>
      <c r="I407" s="30"/>
      <c r="K407" s="30"/>
    </row>
    <row r="408" spans="1:11" ht="15.5">
      <c r="A408" s="30"/>
      <c r="D408" s="30"/>
      <c r="E408" s="219"/>
      <c r="F408" s="30"/>
      <c r="G408" s="30"/>
      <c r="H408" s="30"/>
      <c r="I408" s="30"/>
      <c r="K408" s="30"/>
    </row>
    <row r="409" spans="1:11" ht="15.5">
      <c r="A409" s="30"/>
      <c r="D409" s="30"/>
      <c r="E409" s="219"/>
      <c r="F409" s="30"/>
      <c r="G409" s="30"/>
      <c r="H409" s="30"/>
      <c r="I409" s="30"/>
      <c r="K409" s="30"/>
    </row>
    <row r="410" spans="1:11" ht="15.5">
      <c r="A410" s="30"/>
      <c r="D410" s="30"/>
      <c r="E410" s="219"/>
      <c r="F410" s="30"/>
      <c r="G410" s="30"/>
      <c r="H410" s="30"/>
      <c r="I410" s="30"/>
      <c r="K410" s="30"/>
    </row>
    <row r="411" spans="1:11" ht="15.5">
      <c r="A411" s="30"/>
      <c r="D411" s="30"/>
      <c r="E411" s="219"/>
      <c r="F411" s="30"/>
      <c r="G411" s="30"/>
      <c r="H411" s="30"/>
      <c r="I411" s="30"/>
      <c r="K411" s="30"/>
    </row>
    <row r="412" spans="1:11" ht="15.5">
      <c r="A412" s="30"/>
      <c r="D412" s="30"/>
      <c r="E412" s="219"/>
      <c r="F412" s="30"/>
      <c r="G412" s="30"/>
      <c r="H412" s="30"/>
      <c r="I412" s="30"/>
      <c r="K412" s="30"/>
    </row>
    <row r="413" spans="1:11" ht="15.5">
      <c r="A413" s="30"/>
      <c r="D413" s="30"/>
      <c r="E413" s="219"/>
      <c r="F413" s="30"/>
      <c r="G413" s="30"/>
      <c r="H413" s="30"/>
      <c r="I413" s="30"/>
      <c r="K413" s="30"/>
    </row>
    <row r="414" spans="1:11" ht="15.5">
      <c r="A414" s="30"/>
      <c r="D414" s="30"/>
      <c r="E414" s="219"/>
      <c r="F414" s="30"/>
      <c r="G414" s="30"/>
      <c r="H414" s="30"/>
      <c r="I414" s="30"/>
      <c r="K414" s="30"/>
    </row>
    <row r="415" spans="1:11" ht="15.5">
      <c r="A415" s="30"/>
      <c r="D415" s="30"/>
      <c r="E415" s="219"/>
      <c r="F415" s="30"/>
      <c r="G415" s="30"/>
      <c r="H415" s="30"/>
      <c r="I415" s="30"/>
      <c r="K415" s="30"/>
    </row>
    <row r="416" spans="1:11" ht="15.5">
      <c r="A416" s="30"/>
      <c r="D416" s="30"/>
      <c r="E416" s="219"/>
      <c r="F416" s="30"/>
      <c r="G416" s="30"/>
      <c r="H416" s="30"/>
      <c r="I416" s="30"/>
      <c r="K416" s="30"/>
    </row>
    <row r="417" spans="1:11" ht="15.5">
      <c r="A417" s="30"/>
      <c r="D417" s="30"/>
      <c r="E417" s="219"/>
      <c r="F417" s="30"/>
      <c r="G417" s="30"/>
      <c r="H417" s="30"/>
      <c r="I417" s="30"/>
      <c r="K417" s="30"/>
    </row>
    <row r="418" spans="1:11" ht="15.5">
      <c r="A418" s="30"/>
      <c r="D418" s="30"/>
      <c r="E418" s="219"/>
      <c r="F418" s="30"/>
      <c r="G418" s="30"/>
      <c r="H418" s="30"/>
      <c r="I418" s="30"/>
      <c r="K418" s="30"/>
    </row>
    <row r="419" spans="1:11" ht="15.5">
      <c r="A419" s="30"/>
      <c r="D419" s="30"/>
      <c r="E419" s="219"/>
      <c r="F419" s="30"/>
      <c r="G419" s="30"/>
      <c r="H419" s="30"/>
      <c r="I419" s="30"/>
      <c r="K419" s="30"/>
    </row>
    <row r="420" spans="1:11" ht="15.5">
      <c r="A420" s="30"/>
      <c r="D420" s="30"/>
      <c r="E420" s="219"/>
      <c r="F420" s="30"/>
      <c r="G420" s="30"/>
      <c r="H420" s="30"/>
      <c r="I420" s="30"/>
      <c r="K420" s="30"/>
    </row>
    <row r="421" spans="1:11" ht="15.5">
      <c r="A421" s="30"/>
      <c r="D421" s="30"/>
      <c r="E421" s="219"/>
      <c r="F421" s="30"/>
      <c r="G421" s="30"/>
      <c r="H421" s="30"/>
      <c r="I421" s="30"/>
      <c r="K421" s="30"/>
    </row>
    <row r="422" spans="1:11" ht="15.5">
      <c r="A422" s="30"/>
      <c r="D422" s="30"/>
      <c r="E422" s="219"/>
      <c r="F422" s="30"/>
      <c r="G422" s="30"/>
      <c r="H422" s="30"/>
      <c r="I422" s="30"/>
      <c r="K422" s="30"/>
    </row>
    <row r="423" spans="1:11" ht="15.5">
      <c r="A423" s="30"/>
      <c r="D423" s="30"/>
      <c r="E423" s="219"/>
      <c r="F423" s="30"/>
      <c r="G423" s="30"/>
      <c r="H423" s="30"/>
      <c r="I423" s="30"/>
      <c r="K423" s="30"/>
    </row>
    <row r="424" spans="1:11" ht="15.5">
      <c r="A424" s="30"/>
      <c r="D424" s="30"/>
      <c r="E424" s="219"/>
      <c r="F424" s="30"/>
      <c r="G424" s="30"/>
      <c r="H424" s="30"/>
      <c r="I424" s="30"/>
      <c r="K424" s="30"/>
    </row>
    <row r="425" spans="1:11" ht="15.5">
      <c r="A425" s="30"/>
      <c r="D425" s="30"/>
      <c r="E425" s="219"/>
      <c r="F425" s="30"/>
      <c r="G425" s="30"/>
      <c r="H425" s="30"/>
      <c r="I425" s="30"/>
      <c r="K425" s="30"/>
    </row>
    <row r="426" spans="1:11" ht="15.5">
      <c r="A426" s="30"/>
      <c r="D426" s="30"/>
      <c r="E426" s="219"/>
      <c r="F426" s="30"/>
      <c r="G426" s="30"/>
      <c r="H426" s="30"/>
      <c r="I426" s="30"/>
      <c r="K426" s="30"/>
    </row>
    <row r="427" spans="1:11" ht="15.5">
      <c r="A427" s="30"/>
      <c r="D427" s="30"/>
      <c r="E427" s="219"/>
      <c r="F427" s="30"/>
      <c r="G427" s="30"/>
      <c r="H427" s="30"/>
      <c r="I427" s="30"/>
      <c r="K427" s="30"/>
    </row>
    <row r="428" spans="1:11" ht="15.5">
      <c r="A428" s="30"/>
      <c r="D428" s="30"/>
      <c r="E428" s="219"/>
      <c r="F428" s="30"/>
      <c r="G428" s="30"/>
      <c r="H428" s="30"/>
      <c r="I428" s="30"/>
      <c r="K428" s="30"/>
    </row>
    <row r="429" spans="1:11" ht="15.5">
      <c r="A429" s="30"/>
      <c r="D429" s="30"/>
      <c r="E429" s="219"/>
      <c r="F429" s="30"/>
      <c r="G429" s="30"/>
      <c r="H429" s="30"/>
      <c r="I429" s="30"/>
      <c r="K429" s="30"/>
    </row>
    <row r="430" spans="1:11" ht="15.5">
      <c r="A430" s="30"/>
      <c r="D430" s="30"/>
      <c r="E430" s="219"/>
      <c r="F430" s="30"/>
      <c r="G430" s="30"/>
      <c r="H430" s="30"/>
      <c r="I430" s="30"/>
      <c r="K430" s="30"/>
    </row>
    <row r="431" spans="1:11" ht="15.5">
      <c r="A431" s="30"/>
      <c r="D431" s="30"/>
      <c r="E431" s="219"/>
      <c r="F431" s="30"/>
      <c r="G431" s="30"/>
      <c r="H431" s="30"/>
      <c r="I431" s="30"/>
      <c r="K431" s="30"/>
    </row>
    <row r="432" spans="1:11" ht="15.5">
      <c r="A432" s="30"/>
      <c r="D432" s="30"/>
      <c r="E432" s="219"/>
      <c r="F432" s="30"/>
      <c r="G432" s="30"/>
      <c r="H432" s="30"/>
      <c r="I432" s="30"/>
      <c r="K432" s="30"/>
    </row>
    <row r="433" spans="1:11" ht="15.5">
      <c r="A433" s="30"/>
      <c r="D433" s="30"/>
      <c r="E433" s="219"/>
      <c r="F433" s="30"/>
      <c r="G433" s="30"/>
      <c r="H433" s="30"/>
      <c r="I433" s="30"/>
      <c r="K433" s="30"/>
    </row>
    <row r="434" spans="1:11" ht="15.5">
      <c r="A434" s="30"/>
      <c r="D434" s="30"/>
      <c r="E434" s="219"/>
      <c r="F434" s="30"/>
      <c r="G434" s="30"/>
      <c r="H434" s="30"/>
      <c r="I434" s="30"/>
      <c r="K434" s="30"/>
    </row>
    <row r="435" spans="1:11" ht="15.5">
      <c r="A435" s="30"/>
      <c r="D435" s="30"/>
      <c r="E435" s="219"/>
      <c r="F435" s="30"/>
      <c r="G435" s="30"/>
      <c r="H435" s="30"/>
      <c r="I435" s="30"/>
      <c r="K435" s="30"/>
    </row>
    <row r="436" spans="1:11" ht="15.5">
      <c r="A436" s="30"/>
      <c r="D436" s="30"/>
      <c r="E436" s="219"/>
      <c r="F436" s="30"/>
      <c r="G436" s="30"/>
      <c r="H436" s="30"/>
      <c r="I436" s="30"/>
      <c r="K436" s="30"/>
    </row>
    <row r="437" spans="1:11" ht="15.5">
      <c r="A437" s="30"/>
      <c r="D437" s="30"/>
      <c r="E437" s="219"/>
      <c r="F437" s="30"/>
      <c r="G437" s="30"/>
      <c r="H437" s="30"/>
      <c r="I437" s="30"/>
      <c r="K437" s="30"/>
    </row>
    <row r="438" spans="1:11" ht="15.5">
      <c r="A438" s="30"/>
      <c r="D438" s="30"/>
      <c r="E438" s="219"/>
      <c r="F438" s="30"/>
      <c r="G438" s="30"/>
      <c r="H438" s="30"/>
      <c r="I438" s="30"/>
      <c r="K438" s="30"/>
    </row>
    <row r="439" spans="1:11" ht="15.5">
      <c r="A439" s="30"/>
      <c r="D439" s="30"/>
      <c r="E439" s="219"/>
      <c r="F439" s="30"/>
      <c r="G439" s="30"/>
      <c r="H439" s="30"/>
      <c r="I439" s="30"/>
      <c r="K439" s="30"/>
    </row>
    <row r="440" spans="1:11" ht="15.5">
      <c r="A440" s="30"/>
      <c r="D440" s="30"/>
      <c r="E440" s="219"/>
      <c r="F440" s="30"/>
      <c r="G440" s="30"/>
      <c r="H440" s="30"/>
      <c r="I440" s="30"/>
      <c r="K440" s="30"/>
    </row>
    <row r="441" spans="1:11" ht="15.5">
      <c r="A441" s="30"/>
      <c r="D441" s="30"/>
      <c r="E441" s="219"/>
      <c r="F441" s="30"/>
      <c r="G441" s="30"/>
      <c r="H441" s="30"/>
      <c r="I441" s="30"/>
      <c r="K441" s="30"/>
    </row>
    <row r="442" spans="1:11" ht="15.5">
      <c r="A442" s="30"/>
      <c r="D442" s="30"/>
      <c r="E442" s="219"/>
      <c r="F442" s="30"/>
      <c r="G442" s="30"/>
      <c r="H442" s="30"/>
      <c r="I442" s="30"/>
      <c r="K442" s="30"/>
    </row>
    <row r="443" spans="1:11" ht="15.5">
      <c r="A443" s="30"/>
      <c r="D443" s="30"/>
      <c r="E443" s="219"/>
      <c r="F443" s="30"/>
      <c r="G443" s="30"/>
      <c r="H443" s="30"/>
      <c r="I443" s="30"/>
      <c r="K443" s="30"/>
    </row>
    <row r="444" spans="1:11" ht="15.5">
      <c r="A444" s="30"/>
      <c r="D444" s="30"/>
      <c r="E444" s="219"/>
      <c r="F444" s="30"/>
      <c r="G444" s="30"/>
      <c r="H444" s="30"/>
      <c r="I444" s="30"/>
      <c r="K444" s="30"/>
    </row>
    <row r="445" spans="1:11" ht="15.5">
      <c r="A445" s="30"/>
      <c r="D445" s="30"/>
      <c r="E445" s="219"/>
      <c r="F445" s="30"/>
      <c r="G445" s="30"/>
      <c r="H445" s="30"/>
      <c r="I445" s="30"/>
      <c r="K445" s="30"/>
    </row>
    <row r="446" spans="1:11" ht="15.5">
      <c r="A446" s="30"/>
      <c r="D446" s="30"/>
      <c r="E446" s="219"/>
      <c r="F446" s="30"/>
      <c r="G446" s="30"/>
      <c r="H446" s="30"/>
      <c r="I446" s="30"/>
      <c r="K446" s="30"/>
    </row>
    <row r="447" spans="1:11" ht="15.5">
      <c r="A447" s="30"/>
      <c r="D447" s="30"/>
      <c r="E447" s="219"/>
      <c r="F447" s="30"/>
      <c r="G447" s="30"/>
      <c r="H447" s="30"/>
      <c r="I447" s="30"/>
      <c r="K447" s="30"/>
    </row>
    <row r="448" spans="1:11" ht="15.5">
      <c r="A448" s="30"/>
      <c r="D448" s="30"/>
      <c r="E448" s="219"/>
      <c r="F448" s="30"/>
      <c r="G448" s="30"/>
      <c r="H448" s="30"/>
      <c r="I448" s="30"/>
      <c r="K448" s="30"/>
    </row>
    <row r="449" spans="1:11" ht="15.5">
      <c r="A449" s="30"/>
      <c r="D449" s="30"/>
      <c r="E449" s="219"/>
      <c r="F449" s="30"/>
      <c r="G449" s="30"/>
      <c r="H449" s="30"/>
      <c r="I449" s="30"/>
      <c r="K449" s="30"/>
    </row>
    <row r="450" spans="1:11" ht="15.5">
      <c r="A450" s="30"/>
      <c r="D450" s="30"/>
      <c r="E450" s="219"/>
      <c r="F450" s="30"/>
      <c r="G450" s="30"/>
      <c r="H450" s="30"/>
      <c r="I450" s="30"/>
      <c r="K450" s="30"/>
    </row>
    <row r="451" spans="1:11" ht="15.5">
      <c r="A451" s="30"/>
      <c r="D451" s="30"/>
      <c r="E451" s="219"/>
      <c r="F451" s="30"/>
      <c r="G451" s="30"/>
      <c r="H451" s="30"/>
      <c r="I451" s="30"/>
      <c r="K451" s="30"/>
    </row>
    <row r="452" spans="1:11" ht="15.5">
      <c r="A452" s="30"/>
      <c r="D452" s="30"/>
      <c r="E452" s="219"/>
      <c r="F452" s="30"/>
      <c r="G452" s="30"/>
      <c r="H452" s="30"/>
      <c r="I452" s="30"/>
      <c r="K452" s="30"/>
    </row>
    <row r="453" spans="1:11" ht="15.5">
      <c r="A453" s="30"/>
      <c r="D453" s="30"/>
      <c r="E453" s="219"/>
      <c r="F453" s="30"/>
      <c r="G453" s="30"/>
      <c r="H453" s="30"/>
      <c r="I453" s="30"/>
      <c r="K453" s="30"/>
    </row>
    <row r="454" spans="1:11" ht="15.5">
      <c r="A454" s="30"/>
      <c r="D454" s="30"/>
      <c r="E454" s="219"/>
      <c r="F454" s="30"/>
      <c r="G454" s="30"/>
      <c r="H454" s="30"/>
      <c r="I454" s="30"/>
      <c r="K454" s="30"/>
    </row>
    <row r="455" spans="1:11" ht="15.5">
      <c r="A455" s="30"/>
      <c r="D455" s="30"/>
      <c r="E455" s="219"/>
      <c r="F455" s="30"/>
      <c r="G455" s="30"/>
      <c r="H455" s="30"/>
      <c r="I455" s="30"/>
      <c r="K455" s="30"/>
    </row>
    <row r="456" spans="1:11" ht="15.5">
      <c r="A456" s="30"/>
      <c r="D456" s="30"/>
      <c r="E456" s="219"/>
      <c r="F456" s="30"/>
      <c r="G456" s="30"/>
      <c r="H456" s="30"/>
      <c r="I456" s="30"/>
      <c r="K456" s="30"/>
    </row>
    <row r="457" spans="1:11" ht="15.5">
      <c r="A457" s="30"/>
      <c r="D457" s="30"/>
      <c r="E457" s="219"/>
      <c r="F457" s="30"/>
      <c r="G457" s="30"/>
      <c r="H457" s="30"/>
      <c r="I457" s="30"/>
      <c r="K457" s="30"/>
    </row>
    <row r="458" spans="1:11" ht="15.5">
      <c r="A458" s="30"/>
      <c r="D458" s="30"/>
      <c r="E458" s="219"/>
      <c r="F458" s="30"/>
      <c r="G458" s="30"/>
      <c r="H458" s="30"/>
      <c r="I458" s="30"/>
      <c r="K458" s="30"/>
    </row>
    <row r="459" spans="1:11" ht="15.5">
      <c r="A459" s="30"/>
      <c r="D459" s="30"/>
      <c r="E459" s="219"/>
      <c r="F459" s="30"/>
      <c r="G459" s="30"/>
      <c r="H459" s="30"/>
      <c r="I459" s="30"/>
      <c r="K459" s="30"/>
    </row>
    <row r="460" spans="1:11" ht="15.5">
      <c r="A460" s="30"/>
      <c r="D460" s="30"/>
      <c r="E460" s="219"/>
      <c r="F460" s="30"/>
      <c r="G460" s="30"/>
      <c r="H460" s="30"/>
      <c r="I460" s="30"/>
      <c r="K460" s="30"/>
    </row>
    <row r="461" spans="1:11" ht="15.5">
      <c r="A461" s="30"/>
      <c r="D461" s="30"/>
      <c r="E461" s="219"/>
      <c r="F461" s="30"/>
      <c r="G461" s="30"/>
      <c r="H461" s="30"/>
      <c r="I461" s="30"/>
      <c r="K461" s="30"/>
    </row>
    <row r="462" spans="1:11" ht="15.5">
      <c r="A462" s="30"/>
      <c r="D462" s="30"/>
      <c r="E462" s="219"/>
      <c r="F462" s="30"/>
      <c r="G462" s="30"/>
      <c r="H462" s="30"/>
      <c r="I462" s="30"/>
      <c r="K462" s="30"/>
    </row>
    <row r="463" spans="1:11" ht="15.5">
      <c r="A463" s="30"/>
      <c r="D463" s="30"/>
      <c r="E463" s="219"/>
      <c r="F463" s="30"/>
      <c r="G463" s="30"/>
      <c r="H463" s="30"/>
      <c r="I463" s="30"/>
      <c r="K463" s="30"/>
    </row>
    <row r="464" spans="1:11" ht="15.5">
      <c r="A464" s="30"/>
      <c r="D464" s="30"/>
      <c r="E464" s="219"/>
      <c r="F464" s="30"/>
      <c r="G464" s="30"/>
      <c r="H464" s="30"/>
      <c r="I464" s="30"/>
      <c r="K464" s="30"/>
    </row>
    <row r="465" spans="1:11" ht="15.5">
      <c r="A465" s="30"/>
      <c r="D465" s="30"/>
      <c r="E465" s="219"/>
      <c r="F465" s="30"/>
      <c r="G465" s="30"/>
      <c r="H465" s="30"/>
      <c r="I465" s="30"/>
      <c r="K465" s="30"/>
    </row>
    <row r="466" spans="1:11" ht="15.5">
      <c r="A466" s="30"/>
      <c r="D466" s="30"/>
      <c r="E466" s="219"/>
      <c r="F466" s="30"/>
      <c r="G466" s="30"/>
      <c r="H466" s="30"/>
      <c r="I466" s="30"/>
      <c r="K466" s="30"/>
    </row>
    <row r="467" spans="1:11" ht="15.5">
      <c r="A467" s="30"/>
      <c r="D467" s="30"/>
      <c r="E467" s="219"/>
      <c r="F467" s="30"/>
      <c r="G467" s="30"/>
      <c r="H467" s="30"/>
      <c r="I467" s="30"/>
      <c r="K467" s="30"/>
    </row>
    <row r="468" spans="1:11" ht="15.5">
      <c r="A468" s="30"/>
      <c r="D468" s="30"/>
      <c r="E468" s="219"/>
      <c r="F468" s="30"/>
      <c r="G468" s="30"/>
      <c r="H468" s="30"/>
      <c r="I468" s="30"/>
      <c r="K468" s="30"/>
    </row>
    <row r="469" spans="1:11" ht="15.5">
      <c r="A469" s="30"/>
      <c r="D469" s="30"/>
      <c r="E469" s="219"/>
      <c r="F469" s="30"/>
      <c r="G469" s="30"/>
      <c r="H469" s="30"/>
      <c r="I469" s="30"/>
      <c r="K469" s="30"/>
    </row>
    <row r="470" spans="1:11" ht="15.5">
      <c r="A470" s="30"/>
      <c r="D470" s="30"/>
      <c r="E470" s="219"/>
      <c r="F470" s="30"/>
      <c r="G470" s="30"/>
      <c r="H470" s="30"/>
      <c r="I470" s="30"/>
      <c r="K470" s="30"/>
    </row>
    <row r="471" spans="1:11" ht="15.5">
      <c r="A471" s="30"/>
      <c r="D471" s="30"/>
      <c r="E471" s="219"/>
      <c r="F471" s="30"/>
      <c r="G471" s="30"/>
      <c r="H471" s="30"/>
      <c r="I471" s="30"/>
      <c r="K471" s="30"/>
    </row>
    <row r="472" spans="1:11" ht="15.5">
      <c r="A472" s="30"/>
      <c r="D472" s="30"/>
      <c r="E472" s="219"/>
      <c r="F472" s="30"/>
      <c r="G472" s="30"/>
      <c r="H472" s="30"/>
      <c r="I472" s="30"/>
      <c r="K472" s="30"/>
    </row>
    <row r="473" spans="1:11" ht="15.5">
      <c r="A473" s="30"/>
      <c r="D473" s="30"/>
      <c r="E473" s="219"/>
      <c r="F473" s="30"/>
      <c r="G473" s="30"/>
      <c r="H473" s="30"/>
      <c r="I473" s="30"/>
      <c r="K473" s="30"/>
    </row>
    <row r="474" spans="1:11" ht="15.5">
      <c r="A474" s="30"/>
      <c r="D474" s="30"/>
      <c r="E474" s="219"/>
      <c r="F474" s="30"/>
      <c r="G474" s="30"/>
      <c r="H474" s="30"/>
      <c r="I474" s="30"/>
      <c r="K474" s="30"/>
    </row>
    <row r="475" spans="1:11" ht="15.5">
      <c r="A475" s="30"/>
      <c r="D475" s="30"/>
      <c r="E475" s="219"/>
      <c r="F475" s="30"/>
      <c r="G475" s="30"/>
      <c r="H475" s="30"/>
      <c r="I475" s="30"/>
      <c r="K475" s="30"/>
    </row>
    <row r="476" spans="1:11" ht="15.5">
      <c r="A476" s="30"/>
      <c r="D476" s="30"/>
      <c r="E476" s="219"/>
      <c r="F476" s="30"/>
      <c r="G476" s="30"/>
      <c r="H476" s="30"/>
      <c r="I476" s="30"/>
      <c r="K476" s="30"/>
    </row>
    <row r="477" spans="1:11" ht="15.5">
      <c r="A477" s="30"/>
      <c r="D477" s="30"/>
      <c r="E477" s="219"/>
      <c r="F477" s="30"/>
      <c r="G477" s="30"/>
      <c r="H477" s="30"/>
      <c r="I477" s="30"/>
      <c r="K477" s="30"/>
    </row>
    <row r="478" spans="1:11" ht="15.5">
      <c r="A478" s="30"/>
      <c r="D478" s="30"/>
      <c r="E478" s="219"/>
      <c r="F478" s="30"/>
      <c r="G478" s="30"/>
      <c r="H478" s="30"/>
      <c r="I478" s="30"/>
      <c r="K478" s="30"/>
    </row>
    <row r="479" spans="1:11" ht="15.5">
      <c r="A479" s="30"/>
      <c r="D479" s="30"/>
      <c r="E479" s="219"/>
      <c r="F479" s="30"/>
      <c r="G479" s="30"/>
      <c r="H479" s="30"/>
      <c r="I479" s="30"/>
      <c r="K479" s="30"/>
    </row>
    <row r="480" spans="1:11" ht="15.5">
      <c r="A480" s="30"/>
      <c r="D480" s="30"/>
      <c r="E480" s="219"/>
      <c r="F480" s="30"/>
      <c r="G480" s="30"/>
      <c r="H480" s="30"/>
      <c r="I480" s="30"/>
      <c r="K480" s="30"/>
    </row>
    <row r="481" spans="1:11" ht="15.5">
      <c r="A481" s="30"/>
      <c r="D481" s="30"/>
      <c r="E481" s="219"/>
      <c r="F481" s="30"/>
      <c r="G481" s="30"/>
      <c r="H481" s="30"/>
      <c r="I481" s="30"/>
      <c r="K481" s="30"/>
    </row>
    <row r="482" spans="1:11" ht="15.5">
      <c r="A482" s="30"/>
      <c r="D482" s="30"/>
      <c r="E482" s="219"/>
      <c r="F482" s="30"/>
      <c r="G482" s="30"/>
      <c r="H482" s="30"/>
      <c r="I482" s="30"/>
      <c r="K482" s="30"/>
    </row>
    <row r="483" spans="1:11" ht="15.5">
      <c r="A483" s="30"/>
      <c r="D483" s="30"/>
      <c r="E483" s="219"/>
      <c r="F483" s="30"/>
      <c r="G483" s="30"/>
      <c r="H483" s="30"/>
      <c r="I483" s="30"/>
      <c r="K483" s="30"/>
    </row>
    <row r="484" spans="1:11" ht="15.5">
      <c r="A484" s="30"/>
      <c r="D484" s="30"/>
      <c r="E484" s="219"/>
      <c r="F484" s="30"/>
      <c r="G484" s="30"/>
      <c r="H484" s="30"/>
      <c r="I484" s="30"/>
      <c r="K484" s="30"/>
    </row>
    <row r="485" spans="1:11" ht="15.5">
      <c r="A485" s="30"/>
      <c r="D485" s="30"/>
      <c r="E485" s="219"/>
      <c r="F485" s="30"/>
      <c r="G485" s="30"/>
      <c r="H485" s="30"/>
      <c r="I485" s="30"/>
      <c r="K485" s="30"/>
    </row>
    <row r="486" spans="1:11" ht="15.5">
      <c r="A486" s="30"/>
      <c r="D486" s="30"/>
      <c r="E486" s="219"/>
      <c r="F486" s="30"/>
      <c r="G486" s="30"/>
      <c r="H486" s="30"/>
      <c r="I486" s="30"/>
      <c r="K486" s="30"/>
    </row>
    <row r="487" spans="1:11" ht="15.5">
      <c r="A487" s="30"/>
      <c r="D487" s="30"/>
      <c r="E487" s="219"/>
      <c r="F487" s="30"/>
      <c r="G487" s="30"/>
      <c r="H487" s="30"/>
      <c r="I487" s="30"/>
      <c r="K487" s="30"/>
    </row>
    <row r="488" spans="1:11" ht="15.5">
      <c r="A488" s="30"/>
      <c r="D488" s="30"/>
      <c r="E488" s="219"/>
      <c r="F488" s="30"/>
      <c r="G488" s="30"/>
      <c r="H488" s="30"/>
      <c r="I488" s="30"/>
      <c r="K488" s="30"/>
    </row>
    <row r="489" spans="1:11" ht="15.5">
      <c r="A489" s="30"/>
      <c r="D489" s="30"/>
      <c r="E489" s="219"/>
      <c r="F489" s="30"/>
      <c r="G489" s="30"/>
      <c r="H489" s="30"/>
      <c r="I489" s="30"/>
      <c r="K489" s="30"/>
    </row>
    <row r="490" spans="1:11" ht="15.5">
      <c r="A490" s="30"/>
      <c r="D490" s="30"/>
      <c r="E490" s="219"/>
      <c r="F490" s="30"/>
      <c r="G490" s="30"/>
      <c r="H490" s="30"/>
      <c r="I490" s="30"/>
      <c r="K490" s="30"/>
    </row>
    <row r="491" spans="1:11" ht="15.5">
      <c r="A491" s="30"/>
      <c r="D491" s="30"/>
      <c r="E491" s="219"/>
      <c r="F491" s="30"/>
      <c r="G491" s="30"/>
      <c r="H491" s="30"/>
      <c r="I491" s="30"/>
      <c r="K491" s="30"/>
    </row>
    <row r="492" spans="1:11" ht="15.5">
      <c r="A492" s="30"/>
      <c r="D492" s="30"/>
      <c r="E492" s="219"/>
      <c r="F492" s="30"/>
      <c r="G492" s="30"/>
      <c r="H492" s="30"/>
      <c r="I492" s="30"/>
      <c r="K492" s="30"/>
    </row>
    <row r="493" spans="1:11" ht="15.5">
      <c r="A493" s="30"/>
      <c r="D493" s="30"/>
      <c r="E493" s="219"/>
      <c r="F493" s="30"/>
      <c r="G493" s="30"/>
      <c r="H493" s="30"/>
      <c r="I493" s="30"/>
      <c r="K493" s="30"/>
    </row>
    <row r="494" spans="1:11" ht="15.5">
      <c r="A494" s="30"/>
      <c r="D494" s="30"/>
      <c r="E494" s="219"/>
      <c r="F494" s="30"/>
      <c r="G494" s="30"/>
      <c r="H494" s="30"/>
      <c r="I494" s="30"/>
      <c r="K494" s="30"/>
    </row>
    <row r="495" spans="1:11" ht="15.5">
      <c r="A495" s="30"/>
      <c r="D495" s="30"/>
      <c r="E495" s="219"/>
      <c r="F495" s="30"/>
      <c r="G495" s="30"/>
      <c r="H495" s="30"/>
      <c r="I495" s="30"/>
      <c r="K495" s="30"/>
    </row>
    <row r="496" spans="1:11" ht="15.5">
      <c r="A496" s="30"/>
      <c r="D496" s="30"/>
      <c r="E496" s="219"/>
      <c r="F496" s="30"/>
      <c r="G496" s="30"/>
      <c r="H496" s="30"/>
      <c r="I496" s="30"/>
      <c r="K496" s="30"/>
    </row>
    <row r="497" spans="1:11" ht="15.5">
      <c r="A497" s="30"/>
      <c r="D497" s="30"/>
      <c r="E497" s="219"/>
      <c r="F497" s="30"/>
      <c r="G497" s="30"/>
      <c r="H497" s="30"/>
      <c r="I497" s="30"/>
      <c r="K497" s="30"/>
    </row>
    <row r="498" spans="1:11" ht="15.5">
      <c r="A498" s="30"/>
      <c r="D498" s="30"/>
      <c r="E498" s="219"/>
      <c r="F498" s="30"/>
      <c r="G498" s="30"/>
      <c r="H498" s="30"/>
      <c r="I498" s="30"/>
      <c r="K498" s="30"/>
    </row>
    <row r="499" spans="1:11" ht="15.5">
      <c r="A499" s="30"/>
      <c r="D499" s="30"/>
      <c r="E499" s="219"/>
      <c r="F499" s="30"/>
      <c r="G499" s="30"/>
      <c r="H499" s="30"/>
      <c r="I499" s="30"/>
      <c r="K499" s="30"/>
    </row>
    <row r="500" spans="1:11" ht="15.5">
      <c r="A500" s="30"/>
      <c r="D500" s="30"/>
      <c r="E500" s="219"/>
      <c r="F500" s="30"/>
      <c r="G500" s="30"/>
      <c r="H500" s="30"/>
      <c r="I500" s="30"/>
      <c r="K500" s="30"/>
    </row>
    <row r="501" spans="1:11" ht="15.5">
      <c r="A501" s="30"/>
      <c r="D501" s="30"/>
      <c r="E501" s="219"/>
      <c r="F501" s="30"/>
      <c r="G501" s="30"/>
      <c r="H501" s="30"/>
      <c r="I501" s="30"/>
      <c r="K501" s="30"/>
    </row>
    <row r="502" spans="1:11" ht="15.5">
      <c r="A502" s="30"/>
      <c r="D502" s="30"/>
      <c r="E502" s="219"/>
      <c r="F502" s="30"/>
      <c r="G502" s="30"/>
      <c r="H502" s="30"/>
      <c r="I502" s="30"/>
      <c r="K502" s="30"/>
    </row>
    <row r="503" spans="1:11" ht="15.5">
      <c r="A503" s="30"/>
      <c r="D503" s="30"/>
      <c r="E503" s="219"/>
      <c r="F503" s="30"/>
      <c r="G503" s="30"/>
      <c r="H503" s="30"/>
      <c r="I503" s="30"/>
      <c r="K503" s="30"/>
    </row>
    <row r="504" spans="1:11" ht="15.5">
      <c r="A504" s="30"/>
      <c r="D504" s="30"/>
      <c r="E504" s="219"/>
      <c r="F504" s="30"/>
      <c r="G504" s="30"/>
      <c r="H504" s="30"/>
      <c r="I504" s="30"/>
      <c r="K504" s="30"/>
    </row>
    <row r="505" spans="1:11" ht="15.5">
      <c r="A505" s="30"/>
      <c r="D505" s="30"/>
      <c r="E505" s="219"/>
      <c r="F505" s="30"/>
      <c r="G505" s="30"/>
      <c r="H505" s="30"/>
      <c r="I505" s="30"/>
      <c r="K505" s="30"/>
    </row>
    <row r="506" spans="1:11" ht="15.5">
      <c r="A506" s="30"/>
      <c r="D506" s="30"/>
      <c r="E506" s="219"/>
      <c r="F506" s="30"/>
      <c r="G506" s="30"/>
      <c r="H506" s="30"/>
      <c r="I506" s="30"/>
      <c r="K506" s="30"/>
    </row>
    <row r="507" spans="1:11" ht="15.5">
      <c r="A507" s="30"/>
      <c r="D507" s="30"/>
      <c r="E507" s="219"/>
      <c r="F507" s="30"/>
      <c r="G507" s="30"/>
      <c r="H507" s="30"/>
      <c r="I507" s="30"/>
      <c r="K507" s="30"/>
    </row>
    <row r="508" spans="1:11" ht="15.5">
      <c r="A508" s="30"/>
      <c r="D508" s="30"/>
      <c r="E508" s="219"/>
      <c r="F508" s="30"/>
      <c r="G508" s="30"/>
      <c r="H508" s="30"/>
      <c r="I508" s="30"/>
      <c r="K508" s="30"/>
    </row>
    <row r="509" spans="1:11" ht="15.5">
      <c r="A509" s="30"/>
      <c r="D509" s="30"/>
      <c r="E509" s="219"/>
      <c r="F509" s="30"/>
      <c r="G509" s="30"/>
      <c r="H509" s="30"/>
      <c r="I509" s="30"/>
      <c r="K509" s="30"/>
    </row>
    <row r="510" spans="1:11" ht="15.5">
      <c r="A510" s="30"/>
      <c r="D510" s="30"/>
      <c r="E510" s="219"/>
      <c r="F510" s="30"/>
      <c r="G510" s="30"/>
      <c r="H510" s="30"/>
      <c r="I510" s="30"/>
      <c r="K510" s="30"/>
    </row>
    <row r="511" spans="1:11" ht="15.5">
      <c r="A511" s="30"/>
      <c r="D511" s="30"/>
      <c r="E511" s="219"/>
      <c r="F511" s="30"/>
      <c r="G511" s="30"/>
      <c r="H511" s="30"/>
      <c r="I511" s="30"/>
      <c r="K511" s="30"/>
    </row>
    <row r="512" spans="1:11" ht="15.5">
      <c r="A512" s="30"/>
      <c r="D512" s="30"/>
      <c r="E512" s="219"/>
      <c r="F512" s="30"/>
      <c r="G512" s="30"/>
      <c r="H512" s="30"/>
      <c r="I512" s="30"/>
      <c r="K512" s="30"/>
    </row>
    <row r="513" spans="1:11" ht="15.5">
      <c r="A513" s="30"/>
      <c r="D513" s="30"/>
      <c r="E513" s="219"/>
      <c r="F513" s="30"/>
      <c r="G513" s="30"/>
      <c r="H513" s="30"/>
      <c r="I513" s="30"/>
      <c r="K513" s="30"/>
    </row>
    <row r="514" spans="1:11" ht="15.5">
      <c r="A514" s="30"/>
      <c r="D514" s="30"/>
      <c r="E514" s="219"/>
      <c r="F514" s="30"/>
      <c r="G514" s="30"/>
      <c r="H514" s="30"/>
      <c r="I514" s="30"/>
      <c r="K514" s="30"/>
    </row>
    <row r="515" spans="1:11" ht="15.5">
      <c r="A515" s="30"/>
      <c r="D515" s="30"/>
      <c r="E515" s="219"/>
      <c r="F515" s="30"/>
      <c r="G515" s="30"/>
      <c r="H515" s="30"/>
      <c r="I515" s="30"/>
      <c r="K515" s="30"/>
    </row>
    <row r="516" spans="1:11" ht="15.5">
      <c r="A516" s="30"/>
      <c r="D516" s="30"/>
      <c r="E516" s="219"/>
      <c r="F516" s="30"/>
      <c r="G516" s="30"/>
      <c r="H516" s="30"/>
      <c r="I516" s="30"/>
      <c r="K516" s="30"/>
    </row>
    <row r="517" spans="1:11" ht="15.5">
      <c r="A517" s="30"/>
      <c r="D517" s="30"/>
      <c r="E517" s="219"/>
      <c r="F517" s="30"/>
      <c r="G517" s="30"/>
      <c r="H517" s="30"/>
      <c r="I517" s="30"/>
      <c r="K517" s="30"/>
    </row>
    <row r="518" spans="1:11" ht="15.5">
      <c r="A518" s="30"/>
      <c r="D518" s="30"/>
      <c r="E518" s="219"/>
      <c r="F518" s="30"/>
      <c r="G518" s="30"/>
      <c r="H518" s="30"/>
      <c r="I518" s="30"/>
      <c r="K518" s="30"/>
    </row>
    <row r="519" spans="1:11" ht="15.5">
      <c r="A519" s="30"/>
      <c r="D519" s="30"/>
      <c r="E519" s="219"/>
      <c r="F519" s="30"/>
      <c r="G519" s="30"/>
      <c r="H519" s="30"/>
      <c r="I519" s="30"/>
      <c r="K519" s="30"/>
    </row>
    <row r="520" spans="1:11" ht="15.5">
      <c r="A520" s="30"/>
      <c r="D520" s="30"/>
      <c r="E520" s="219"/>
      <c r="F520" s="30"/>
      <c r="G520" s="30"/>
      <c r="H520" s="30"/>
      <c r="I520" s="30"/>
      <c r="K520" s="30"/>
    </row>
    <row r="521" spans="1:11" ht="15.5">
      <c r="A521" s="30"/>
      <c r="D521" s="30"/>
      <c r="E521" s="219"/>
      <c r="F521" s="30"/>
      <c r="G521" s="30"/>
      <c r="H521" s="30"/>
      <c r="I521" s="30"/>
      <c r="K521" s="30"/>
    </row>
    <row r="522" spans="1:11" ht="15.5">
      <c r="A522" s="30"/>
      <c r="D522" s="30"/>
      <c r="E522" s="219"/>
      <c r="F522" s="30"/>
      <c r="G522" s="30"/>
      <c r="H522" s="30"/>
      <c r="I522" s="30"/>
      <c r="K522" s="30"/>
    </row>
    <row r="523" spans="1:11" ht="15.5">
      <c r="A523" s="30"/>
      <c r="D523" s="30"/>
      <c r="E523" s="219"/>
      <c r="F523" s="30"/>
      <c r="G523" s="30"/>
      <c r="H523" s="30"/>
      <c r="I523" s="30"/>
      <c r="K523" s="30"/>
    </row>
    <row r="524" spans="1:11" ht="15.5">
      <c r="A524" s="30"/>
      <c r="D524" s="30"/>
      <c r="E524" s="219"/>
      <c r="F524" s="30"/>
      <c r="G524" s="30"/>
      <c r="H524" s="30"/>
      <c r="I524" s="30"/>
      <c r="K524" s="30"/>
    </row>
    <row r="525" spans="1:11" ht="15.5">
      <c r="A525" s="30"/>
      <c r="D525" s="30"/>
      <c r="E525" s="219"/>
      <c r="F525" s="30"/>
      <c r="G525" s="30"/>
      <c r="H525" s="30"/>
      <c r="I525" s="30"/>
      <c r="K525" s="30"/>
    </row>
    <row r="526" spans="1:11" ht="15.5">
      <c r="A526" s="30"/>
      <c r="D526" s="30"/>
      <c r="E526" s="219"/>
      <c r="F526" s="30"/>
      <c r="G526" s="30"/>
      <c r="H526" s="30"/>
      <c r="I526" s="30"/>
      <c r="K526" s="30"/>
    </row>
    <row r="527" spans="1:11" ht="15.5">
      <c r="A527" s="30"/>
      <c r="D527" s="30"/>
      <c r="E527" s="219"/>
      <c r="F527" s="30"/>
      <c r="G527" s="30"/>
      <c r="H527" s="30"/>
      <c r="I527" s="30"/>
      <c r="K527" s="30"/>
    </row>
    <row r="528" spans="1:11" ht="15.5">
      <c r="A528" s="30"/>
      <c r="D528" s="30"/>
      <c r="E528" s="219"/>
      <c r="F528" s="30"/>
      <c r="G528" s="30"/>
      <c r="H528" s="30"/>
      <c r="I528" s="30"/>
      <c r="K528" s="30"/>
    </row>
    <row r="529" spans="1:11" ht="15.5">
      <c r="A529" s="30"/>
      <c r="D529" s="30"/>
      <c r="E529" s="219"/>
      <c r="F529" s="30"/>
      <c r="G529" s="30"/>
      <c r="H529" s="30"/>
      <c r="I529" s="30"/>
      <c r="K529" s="30"/>
    </row>
    <row r="530" spans="1:11" ht="15.5">
      <c r="A530" s="30"/>
      <c r="D530" s="30"/>
      <c r="E530" s="219"/>
      <c r="F530" s="30"/>
      <c r="G530" s="30"/>
      <c r="H530" s="30"/>
      <c r="I530" s="30"/>
      <c r="K530" s="30"/>
    </row>
    <row r="531" spans="1:11" ht="15.5">
      <c r="A531" s="30"/>
      <c r="D531" s="30"/>
      <c r="E531" s="219"/>
      <c r="F531" s="30"/>
      <c r="G531" s="30"/>
      <c r="H531" s="30"/>
      <c r="I531" s="30"/>
      <c r="K531" s="30"/>
    </row>
    <row r="532" spans="1:11" ht="15.5">
      <c r="A532" s="30"/>
      <c r="D532" s="30"/>
      <c r="E532" s="219"/>
      <c r="F532" s="30"/>
      <c r="G532" s="30"/>
      <c r="H532" s="30"/>
      <c r="I532" s="30"/>
      <c r="K532" s="30"/>
    </row>
    <row r="533" spans="1:11" ht="15.5">
      <c r="A533" s="30"/>
      <c r="D533" s="30"/>
      <c r="E533" s="219"/>
      <c r="F533" s="30"/>
      <c r="G533" s="30"/>
      <c r="H533" s="30"/>
      <c r="I533" s="30"/>
      <c r="K533" s="30"/>
    </row>
    <row r="534" spans="1:11" ht="15.5">
      <c r="A534" s="30"/>
      <c r="D534" s="30"/>
      <c r="E534" s="219"/>
      <c r="F534" s="30"/>
      <c r="G534" s="30"/>
      <c r="H534" s="30"/>
      <c r="I534" s="30"/>
      <c r="K534" s="30"/>
    </row>
    <row r="535" spans="1:11" ht="15.5">
      <c r="A535" s="30"/>
      <c r="D535" s="30"/>
      <c r="E535" s="219"/>
      <c r="F535" s="30"/>
      <c r="G535" s="30"/>
      <c r="H535" s="30"/>
      <c r="I535" s="30"/>
      <c r="K535" s="30"/>
    </row>
    <row r="536" spans="1:11" ht="15.5">
      <c r="A536" s="30"/>
      <c r="D536" s="30"/>
      <c r="E536" s="219"/>
      <c r="F536" s="30"/>
      <c r="G536" s="30"/>
      <c r="H536" s="30"/>
      <c r="I536" s="30"/>
      <c r="K536" s="30"/>
    </row>
    <row r="537" spans="1:11" ht="15.5">
      <c r="A537" s="30"/>
      <c r="D537" s="30"/>
      <c r="E537" s="219"/>
      <c r="F537" s="30"/>
      <c r="G537" s="30"/>
      <c r="H537" s="30"/>
      <c r="I537" s="30"/>
      <c r="K537" s="30"/>
    </row>
    <row r="538" spans="1:11" ht="15.5">
      <c r="A538" s="30"/>
      <c r="D538" s="30"/>
      <c r="E538" s="219"/>
      <c r="F538" s="30"/>
      <c r="G538" s="30"/>
      <c r="H538" s="30"/>
      <c r="I538" s="30"/>
      <c r="K538" s="30"/>
    </row>
    <row r="539" spans="1:11" ht="15.5">
      <c r="A539" s="30"/>
      <c r="D539" s="30"/>
      <c r="E539" s="219"/>
      <c r="F539" s="30"/>
      <c r="G539" s="30"/>
      <c r="H539" s="30"/>
      <c r="I539" s="30"/>
      <c r="K539" s="30"/>
    </row>
    <row r="540" spans="1:11" ht="15.5">
      <c r="A540" s="30"/>
      <c r="D540" s="30"/>
      <c r="E540" s="219"/>
      <c r="F540" s="30"/>
      <c r="G540" s="30"/>
      <c r="H540" s="30"/>
      <c r="I540" s="30"/>
      <c r="K540" s="30"/>
    </row>
    <row r="541" spans="1:11" ht="15.5">
      <c r="A541" s="30"/>
      <c r="D541" s="30"/>
      <c r="E541" s="219"/>
      <c r="F541" s="30"/>
      <c r="G541" s="30"/>
      <c r="H541" s="30"/>
      <c r="I541" s="30"/>
      <c r="K541" s="30"/>
    </row>
    <row r="542" spans="1:11" ht="15.5">
      <c r="A542" s="30"/>
      <c r="D542" s="30"/>
      <c r="E542" s="219"/>
      <c r="F542" s="30"/>
      <c r="G542" s="30"/>
      <c r="H542" s="30"/>
      <c r="I542" s="30"/>
      <c r="K542" s="30"/>
    </row>
    <row r="543" spans="1:11" ht="15.5">
      <c r="A543" s="30"/>
      <c r="D543" s="30"/>
      <c r="E543" s="219"/>
      <c r="F543" s="30"/>
      <c r="G543" s="30"/>
      <c r="H543" s="30"/>
      <c r="I543" s="30"/>
      <c r="K543" s="30"/>
    </row>
    <row r="544" spans="1:11" ht="15.5">
      <c r="A544" s="30"/>
      <c r="D544" s="30"/>
      <c r="E544" s="219"/>
      <c r="F544" s="30"/>
      <c r="G544" s="30"/>
      <c r="H544" s="30"/>
      <c r="I544" s="30"/>
      <c r="K544" s="30"/>
    </row>
    <row r="545" spans="1:11" ht="15.5">
      <c r="A545" s="30"/>
      <c r="D545" s="30"/>
      <c r="E545" s="219"/>
      <c r="F545" s="30"/>
      <c r="G545" s="30"/>
      <c r="H545" s="30"/>
      <c r="I545" s="30"/>
      <c r="K545" s="30"/>
    </row>
    <row r="546" spans="1:11" ht="15.5">
      <c r="A546" s="30"/>
      <c r="D546" s="30"/>
      <c r="E546" s="219"/>
      <c r="F546" s="30"/>
      <c r="G546" s="30"/>
      <c r="H546" s="30"/>
      <c r="I546" s="30"/>
      <c r="K546" s="30"/>
    </row>
    <row r="547" spans="1:11" ht="15.5">
      <c r="A547" s="30"/>
      <c r="D547" s="30"/>
      <c r="E547" s="219"/>
      <c r="F547" s="30"/>
      <c r="G547" s="30"/>
      <c r="H547" s="30"/>
      <c r="I547" s="30"/>
      <c r="K547" s="30"/>
    </row>
    <row r="548" spans="1:11" ht="15.5">
      <c r="A548" s="30"/>
      <c r="D548" s="30"/>
      <c r="E548" s="219"/>
      <c r="F548" s="30"/>
      <c r="G548" s="30"/>
      <c r="H548" s="30"/>
      <c r="I548" s="30"/>
      <c r="K548" s="30"/>
    </row>
    <row r="549" spans="1:11" ht="15.5">
      <c r="A549" s="30"/>
      <c r="D549" s="30"/>
      <c r="E549" s="219"/>
      <c r="F549" s="30"/>
      <c r="G549" s="30"/>
      <c r="H549" s="30"/>
      <c r="I549" s="30"/>
      <c r="K549" s="30"/>
    </row>
    <row r="550" spans="1:11" ht="15.5">
      <c r="A550" s="30"/>
      <c r="D550" s="30"/>
      <c r="E550" s="219"/>
      <c r="F550" s="30"/>
      <c r="G550" s="30"/>
      <c r="H550" s="30"/>
      <c r="I550" s="30"/>
      <c r="K550" s="30"/>
    </row>
    <row r="551" spans="1:11" ht="15.5">
      <c r="A551" s="30"/>
      <c r="D551" s="30"/>
      <c r="E551" s="219"/>
      <c r="F551" s="30"/>
      <c r="G551" s="30"/>
      <c r="H551" s="30"/>
      <c r="I551" s="30"/>
      <c r="K551" s="30"/>
    </row>
    <row r="552" spans="1:11" ht="15.5">
      <c r="A552" s="30"/>
      <c r="D552" s="30"/>
      <c r="E552" s="219"/>
      <c r="F552" s="30"/>
      <c r="G552" s="30"/>
      <c r="H552" s="30"/>
      <c r="I552" s="30"/>
      <c r="K552" s="30"/>
    </row>
    <row r="553" spans="1:11" ht="15.5">
      <c r="A553" s="30"/>
      <c r="D553" s="30"/>
      <c r="E553" s="219"/>
      <c r="F553" s="30"/>
      <c r="G553" s="30"/>
      <c r="H553" s="30"/>
      <c r="I553" s="30"/>
      <c r="K553" s="30"/>
    </row>
    <row r="554" spans="1:11" ht="15.5">
      <c r="A554" s="30"/>
      <c r="D554" s="30"/>
      <c r="E554" s="219"/>
      <c r="F554" s="30"/>
      <c r="G554" s="30"/>
      <c r="H554" s="30"/>
      <c r="I554" s="30"/>
      <c r="K554" s="30"/>
    </row>
    <row r="555" spans="1:11" ht="15.5">
      <c r="A555" s="30"/>
      <c r="D555" s="30"/>
      <c r="E555" s="219"/>
      <c r="F555" s="30"/>
      <c r="G555" s="30"/>
      <c r="H555" s="30"/>
      <c r="I555" s="30"/>
      <c r="K555" s="30"/>
    </row>
    <row r="556" spans="1:11" ht="15.5">
      <c r="A556" s="30"/>
      <c r="D556" s="30"/>
      <c r="E556" s="219"/>
      <c r="F556" s="30"/>
      <c r="G556" s="30"/>
      <c r="H556" s="30"/>
      <c r="I556" s="30"/>
      <c r="K556" s="30"/>
    </row>
    <row r="557" spans="1:11" ht="15.5">
      <c r="A557" s="30"/>
      <c r="D557" s="30"/>
      <c r="E557" s="219"/>
      <c r="F557" s="30"/>
      <c r="G557" s="30"/>
      <c r="H557" s="30"/>
      <c r="I557" s="30"/>
      <c r="K557" s="30"/>
    </row>
    <row r="558" spans="1:11" ht="15.5">
      <c r="A558" s="30"/>
      <c r="D558" s="30"/>
      <c r="E558" s="219"/>
      <c r="F558" s="30"/>
      <c r="G558" s="30"/>
      <c r="H558" s="30"/>
      <c r="I558" s="30"/>
      <c r="K558" s="30"/>
    </row>
    <row r="559" spans="1:11" ht="15.5">
      <c r="A559" s="30"/>
      <c r="D559" s="30"/>
      <c r="E559" s="219"/>
      <c r="F559" s="30"/>
      <c r="G559" s="30"/>
      <c r="H559" s="30"/>
      <c r="I559" s="30"/>
      <c r="K559" s="30"/>
    </row>
    <row r="560" spans="1:11" ht="15.5">
      <c r="A560" s="30"/>
      <c r="D560" s="30"/>
      <c r="E560" s="219"/>
      <c r="F560" s="30"/>
      <c r="G560" s="30"/>
      <c r="H560" s="30"/>
      <c r="I560" s="30"/>
      <c r="K560" s="30"/>
    </row>
    <row r="561" spans="1:11" ht="15.5">
      <c r="A561" s="30"/>
      <c r="D561" s="30"/>
      <c r="E561" s="219"/>
      <c r="F561" s="30"/>
      <c r="G561" s="30"/>
      <c r="H561" s="30"/>
      <c r="I561" s="30"/>
      <c r="K561" s="30"/>
    </row>
    <row r="562" spans="1:11" ht="15.5">
      <c r="A562" s="30"/>
      <c r="D562" s="30"/>
      <c r="E562" s="219"/>
      <c r="F562" s="30"/>
      <c r="G562" s="30"/>
      <c r="H562" s="30"/>
      <c r="I562" s="30"/>
      <c r="K562" s="30"/>
    </row>
    <row r="563" spans="1:11" ht="15.5">
      <c r="A563" s="30"/>
      <c r="D563" s="30"/>
      <c r="E563" s="219"/>
      <c r="F563" s="30"/>
      <c r="G563" s="30"/>
      <c r="H563" s="30"/>
      <c r="I563" s="30"/>
      <c r="K563" s="30"/>
    </row>
    <row r="564" spans="1:11" ht="15.5">
      <c r="A564" s="30"/>
      <c r="D564" s="30"/>
      <c r="E564" s="219"/>
      <c r="F564" s="30"/>
      <c r="G564" s="30"/>
      <c r="H564" s="30"/>
      <c r="I564" s="30"/>
      <c r="K564" s="30"/>
    </row>
    <row r="565" spans="1:11" ht="15.5">
      <c r="A565" s="30"/>
      <c r="D565" s="30"/>
      <c r="E565" s="219"/>
      <c r="F565" s="30"/>
      <c r="G565" s="30"/>
      <c r="H565" s="30"/>
      <c r="I565" s="30"/>
      <c r="K565" s="30"/>
    </row>
    <row r="566" spans="1:11" ht="15.5">
      <c r="A566" s="30"/>
      <c r="D566" s="30"/>
      <c r="E566" s="219"/>
      <c r="F566" s="30"/>
      <c r="G566" s="30"/>
      <c r="H566" s="30"/>
      <c r="I566" s="30"/>
      <c r="K566" s="30"/>
    </row>
    <row r="567" spans="1:11" ht="15.5">
      <c r="A567" s="30"/>
      <c r="D567" s="30"/>
      <c r="E567" s="219"/>
      <c r="F567" s="30"/>
      <c r="G567" s="30"/>
      <c r="H567" s="30"/>
      <c r="I567" s="30"/>
      <c r="K567" s="30"/>
    </row>
    <row r="568" spans="1:11" ht="15.5">
      <c r="A568" s="30"/>
      <c r="D568" s="30"/>
      <c r="E568" s="219"/>
      <c r="F568" s="30"/>
      <c r="G568" s="30"/>
      <c r="H568" s="30"/>
      <c r="I568" s="30"/>
      <c r="K568" s="30"/>
    </row>
    <row r="569" spans="1:11" ht="15.5">
      <c r="A569" s="30"/>
      <c r="D569" s="30"/>
      <c r="E569" s="219"/>
      <c r="F569" s="30"/>
      <c r="G569" s="30"/>
      <c r="H569" s="30"/>
      <c r="I569" s="30"/>
      <c r="K569" s="30"/>
    </row>
    <row r="570" spans="1:11" ht="15.5">
      <c r="A570" s="30"/>
      <c r="D570" s="30"/>
      <c r="E570" s="219"/>
      <c r="F570" s="30"/>
      <c r="G570" s="30"/>
      <c r="H570" s="30"/>
      <c r="I570" s="30"/>
      <c r="K570" s="30"/>
    </row>
    <row r="571" spans="1:11" ht="15.5">
      <c r="A571" s="30"/>
      <c r="D571" s="30"/>
      <c r="E571" s="219"/>
      <c r="F571" s="30"/>
      <c r="G571" s="30"/>
      <c r="H571" s="30"/>
      <c r="I571" s="30"/>
      <c r="K571" s="30"/>
    </row>
    <row r="572" spans="1:11" ht="15.5">
      <c r="A572" s="30"/>
      <c r="D572" s="30"/>
      <c r="E572" s="219"/>
      <c r="F572" s="30"/>
      <c r="G572" s="30"/>
      <c r="H572" s="30"/>
      <c r="I572" s="30"/>
      <c r="K572" s="30"/>
    </row>
    <row r="573" spans="1:11" ht="15.5">
      <c r="A573" s="30"/>
      <c r="D573" s="30"/>
      <c r="E573" s="219"/>
      <c r="F573" s="30"/>
      <c r="G573" s="30"/>
      <c r="H573" s="30"/>
      <c r="I573" s="30"/>
      <c r="K573" s="30"/>
    </row>
    <row r="574" spans="1:11" ht="15.5">
      <c r="A574" s="30"/>
      <c r="D574" s="30"/>
      <c r="E574" s="219"/>
      <c r="F574" s="30"/>
      <c r="G574" s="30"/>
      <c r="H574" s="30"/>
      <c r="I574" s="30"/>
      <c r="K574" s="30"/>
    </row>
    <row r="575" spans="1:11" ht="15.5">
      <c r="A575" s="30"/>
      <c r="D575" s="30"/>
      <c r="E575" s="219"/>
      <c r="F575" s="30"/>
      <c r="G575" s="30"/>
      <c r="H575" s="30"/>
      <c r="I575" s="30"/>
      <c r="K575" s="30"/>
    </row>
    <row r="576" spans="1:11" ht="15.5">
      <c r="A576" s="30"/>
      <c r="D576" s="30"/>
      <c r="E576" s="219"/>
      <c r="F576" s="30"/>
      <c r="G576" s="30"/>
      <c r="H576" s="30"/>
      <c r="I576" s="30"/>
      <c r="K576" s="30"/>
    </row>
    <row r="577" spans="1:11" ht="15.5">
      <c r="A577" s="30"/>
      <c r="D577" s="30"/>
      <c r="E577" s="219"/>
      <c r="F577" s="30"/>
      <c r="G577" s="30"/>
      <c r="H577" s="30"/>
      <c r="I577" s="30"/>
      <c r="K577" s="30"/>
    </row>
    <row r="578" spans="1:11" ht="15.5">
      <c r="A578" s="30"/>
      <c r="D578" s="30"/>
      <c r="E578" s="219"/>
      <c r="F578" s="30"/>
      <c r="G578" s="30"/>
      <c r="H578" s="30"/>
      <c r="I578" s="30"/>
      <c r="K578" s="30"/>
    </row>
    <row r="579" spans="1:11" ht="15.5">
      <c r="A579" s="30"/>
      <c r="D579" s="30"/>
      <c r="E579" s="219"/>
      <c r="F579" s="30"/>
      <c r="G579" s="30"/>
      <c r="H579" s="30"/>
      <c r="I579" s="30"/>
      <c r="K579" s="30"/>
    </row>
    <row r="580" spans="1:11" ht="15.5">
      <c r="A580" s="30"/>
      <c r="D580" s="30"/>
      <c r="E580" s="219"/>
      <c r="F580" s="30"/>
      <c r="G580" s="30"/>
      <c r="H580" s="30"/>
      <c r="I580" s="30"/>
      <c r="K580" s="30"/>
    </row>
    <row r="581" spans="1:11" ht="15.5">
      <c r="A581" s="30"/>
      <c r="D581" s="30"/>
      <c r="E581" s="219"/>
      <c r="F581" s="30"/>
      <c r="G581" s="30"/>
      <c r="H581" s="30"/>
      <c r="I581" s="30"/>
      <c r="K581" s="30"/>
    </row>
    <row r="582" spans="1:11" ht="15.5">
      <c r="A582" s="30"/>
      <c r="D582" s="30"/>
      <c r="E582" s="219"/>
      <c r="F582" s="30"/>
      <c r="G582" s="30"/>
      <c r="H582" s="30"/>
      <c r="I582" s="30"/>
      <c r="K582" s="30"/>
    </row>
    <row r="583" spans="1:11" ht="15.5">
      <c r="A583" s="30"/>
      <c r="D583" s="30"/>
      <c r="E583" s="219"/>
      <c r="F583" s="30"/>
      <c r="G583" s="30"/>
      <c r="H583" s="30"/>
      <c r="I583" s="30"/>
      <c r="K583" s="30"/>
    </row>
    <row r="584" spans="1:11" ht="15.5">
      <c r="A584" s="30"/>
      <c r="D584" s="30"/>
      <c r="E584" s="219"/>
      <c r="F584" s="30"/>
      <c r="G584" s="30"/>
      <c r="H584" s="30"/>
      <c r="I584" s="30"/>
      <c r="K584" s="30"/>
    </row>
    <row r="585" spans="1:11" ht="15.5">
      <c r="A585" s="30"/>
      <c r="D585" s="30"/>
      <c r="E585" s="219"/>
      <c r="F585" s="30"/>
      <c r="G585" s="30"/>
      <c r="H585" s="30"/>
      <c r="I585" s="30"/>
      <c r="K585" s="30"/>
    </row>
    <row r="586" spans="1:11" ht="15.5">
      <c r="A586" s="30"/>
      <c r="D586" s="30"/>
      <c r="E586" s="219"/>
      <c r="F586" s="30"/>
      <c r="G586" s="30"/>
      <c r="H586" s="30"/>
      <c r="I586" s="30"/>
      <c r="K586" s="30"/>
    </row>
    <row r="587" spans="1:11" ht="15.5">
      <c r="A587" s="30"/>
      <c r="D587" s="30"/>
      <c r="E587" s="219"/>
      <c r="F587" s="30"/>
      <c r="G587" s="30"/>
      <c r="H587" s="30"/>
      <c r="I587" s="30"/>
      <c r="K587" s="30"/>
    </row>
    <row r="588" spans="1:11" ht="15.5">
      <c r="A588" s="30"/>
      <c r="D588" s="30"/>
      <c r="E588" s="219"/>
      <c r="F588" s="30"/>
      <c r="G588" s="30"/>
      <c r="H588" s="30"/>
      <c r="I588" s="30"/>
      <c r="K588" s="30"/>
    </row>
    <row r="589" spans="1:11" ht="15.5">
      <c r="A589" s="30"/>
      <c r="D589" s="30"/>
      <c r="E589" s="219"/>
      <c r="F589" s="30"/>
      <c r="G589" s="30"/>
      <c r="H589" s="30"/>
      <c r="I589" s="30"/>
      <c r="K589" s="30"/>
    </row>
    <row r="590" spans="1:11" ht="15.5">
      <c r="A590" s="30"/>
      <c r="D590" s="30"/>
      <c r="E590" s="219"/>
      <c r="F590" s="30"/>
      <c r="G590" s="30"/>
      <c r="H590" s="30"/>
      <c r="I590" s="30"/>
      <c r="K590" s="30"/>
    </row>
    <row r="591" spans="1:11" ht="15.5">
      <c r="A591" s="30"/>
      <c r="D591" s="30"/>
      <c r="E591" s="219"/>
      <c r="F591" s="30"/>
      <c r="G591" s="30"/>
      <c r="H591" s="30"/>
      <c r="I591" s="30"/>
      <c r="K591" s="30"/>
    </row>
    <row r="592" spans="1:11" ht="15.5">
      <c r="A592" s="30"/>
      <c r="D592" s="30"/>
      <c r="E592" s="219"/>
      <c r="F592" s="30"/>
      <c r="G592" s="30"/>
      <c r="H592" s="30"/>
      <c r="I592" s="30"/>
      <c r="K592" s="30"/>
    </row>
    <row r="593" spans="1:11" ht="15.5">
      <c r="A593" s="30"/>
      <c r="D593" s="30"/>
      <c r="E593" s="219"/>
      <c r="F593" s="30"/>
      <c r="G593" s="30"/>
      <c r="H593" s="30"/>
      <c r="I593" s="30"/>
      <c r="K593" s="30"/>
    </row>
    <row r="594" spans="1:11" ht="15.5">
      <c r="A594" s="30"/>
      <c r="D594" s="30"/>
      <c r="E594" s="219"/>
      <c r="F594" s="30"/>
      <c r="G594" s="30"/>
      <c r="H594" s="30"/>
      <c r="I594" s="30"/>
      <c r="K594" s="30"/>
    </row>
    <row r="595" spans="1:11" ht="15.5">
      <c r="A595" s="30"/>
      <c r="D595" s="30"/>
      <c r="E595" s="219"/>
      <c r="F595" s="30"/>
      <c r="G595" s="30"/>
      <c r="H595" s="30"/>
      <c r="I595" s="30"/>
      <c r="K595" s="30"/>
    </row>
    <row r="596" spans="1:11" ht="15.5">
      <c r="A596" s="30"/>
      <c r="D596" s="30"/>
      <c r="E596" s="219"/>
      <c r="F596" s="30"/>
      <c r="G596" s="30"/>
      <c r="H596" s="30"/>
      <c r="I596" s="30"/>
      <c r="K596" s="30"/>
    </row>
    <row r="597" spans="1:11" ht="15.5">
      <c r="A597" s="30"/>
      <c r="D597" s="30"/>
      <c r="E597" s="219"/>
      <c r="F597" s="30"/>
      <c r="G597" s="30"/>
      <c r="H597" s="30"/>
      <c r="I597" s="30"/>
      <c r="K597" s="30"/>
    </row>
    <row r="598" spans="1:11" ht="15.5">
      <c r="A598" s="30"/>
      <c r="D598" s="30"/>
      <c r="E598" s="219"/>
      <c r="F598" s="30"/>
      <c r="G598" s="30"/>
      <c r="H598" s="30"/>
      <c r="I598" s="30"/>
      <c r="K598" s="30"/>
    </row>
    <row r="599" spans="1:11" ht="15.5">
      <c r="A599" s="30"/>
      <c r="D599" s="30"/>
      <c r="E599" s="219"/>
      <c r="F599" s="30"/>
      <c r="G599" s="30"/>
      <c r="H599" s="30"/>
      <c r="I599" s="30"/>
      <c r="K599" s="30"/>
    </row>
    <row r="600" spans="1:11" ht="15.5">
      <c r="A600" s="30"/>
      <c r="D600" s="30"/>
      <c r="E600" s="219"/>
      <c r="F600" s="30"/>
      <c r="G600" s="30"/>
      <c r="H600" s="30"/>
      <c r="I600" s="30"/>
      <c r="K600" s="30"/>
    </row>
    <row r="601" spans="1:11" ht="15.5">
      <c r="A601" s="30"/>
      <c r="D601" s="30"/>
      <c r="E601" s="219"/>
      <c r="F601" s="30"/>
      <c r="G601" s="30"/>
      <c r="H601" s="30"/>
      <c r="I601" s="30"/>
      <c r="K601" s="30"/>
    </row>
    <row r="602" spans="1:11" ht="15.5">
      <c r="A602" s="30"/>
      <c r="D602" s="30"/>
      <c r="E602" s="219"/>
      <c r="F602" s="30"/>
      <c r="G602" s="30"/>
      <c r="H602" s="30"/>
      <c r="I602" s="30"/>
      <c r="K602" s="30"/>
    </row>
    <row r="603" spans="1:11" ht="15.5">
      <c r="A603" s="30"/>
      <c r="D603" s="30"/>
      <c r="E603" s="219"/>
      <c r="F603" s="30"/>
      <c r="G603" s="30"/>
      <c r="H603" s="30"/>
      <c r="I603" s="30"/>
      <c r="K603" s="30"/>
    </row>
    <row r="604" spans="1:11" ht="15.5">
      <c r="A604" s="30"/>
      <c r="D604" s="30"/>
      <c r="E604" s="219"/>
      <c r="F604" s="30"/>
      <c r="G604" s="30"/>
      <c r="H604" s="30"/>
      <c r="I604" s="30"/>
      <c r="K604" s="30"/>
    </row>
    <row r="605" spans="1:11" ht="15.5">
      <c r="A605" s="30"/>
      <c r="D605" s="30"/>
      <c r="E605" s="219"/>
      <c r="F605" s="30"/>
      <c r="G605" s="30"/>
      <c r="H605" s="30"/>
      <c r="I605" s="30"/>
      <c r="K605" s="30"/>
    </row>
    <row r="606" spans="1:11" ht="15.5">
      <c r="A606" s="30"/>
      <c r="D606" s="30"/>
      <c r="E606" s="219"/>
      <c r="F606" s="30"/>
      <c r="G606" s="30"/>
      <c r="H606" s="30"/>
      <c r="I606" s="30"/>
      <c r="K606" s="30"/>
    </row>
    <row r="607" spans="1:11" ht="15.5">
      <c r="A607" s="30"/>
      <c r="D607" s="30"/>
      <c r="E607" s="219"/>
      <c r="F607" s="30"/>
      <c r="G607" s="30"/>
      <c r="H607" s="30"/>
      <c r="I607" s="30"/>
      <c r="K607" s="30"/>
    </row>
    <row r="608" spans="1:11" ht="15.5">
      <c r="A608" s="30"/>
      <c r="D608" s="30"/>
      <c r="E608" s="219"/>
      <c r="F608" s="30"/>
      <c r="G608" s="30"/>
      <c r="H608" s="30"/>
      <c r="I608" s="30"/>
      <c r="K608" s="30"/>
    </row>
    <row r="609" spans="1:11" ht="15.5">
      <c r="A609" s="30"/>
      <c r="D609" s="30"/>
      <c r="E609" s="219"/>
      <c r="F609" s="30"/>
      <c r="G609" s="30"/>
      <c r="H609" s="30"/>
      <c r="I609" s="30"/>
      <c r="K609" s="30"/>
    </row>
    <row r="610" spans="1:11" ht="15.5">
      <c r="A610" s="30"/>
      <c r="D610" s="30"/>
      <c r="E610" s="219"/>
      <c r="F610" s="30"/>
      <c r="G610" s="30"/>
      <c r="H610" s="30"/>
      <c r="I610" s="30"/>
      <c r="K610" s="30"/>
    </row>
    <row r="611" spans="1:11" ht="15.5">
      <c r="A611" s="30"/>
      <c r="D611" s="30"/>
      <c r="E611" s="219"/>
      <c r="F611" s="30"/>
      <c r="G611" s="30"/>
      <c r="H611" s="30"/>
      <c r="I611" s="30"/>
      <c r="K611" s="30"/>
    </row>
    <row r="612" spans="1:11" ht="15.5">
      <c r="A612" s="30"/>
      <c r="D612" s="30"/>
      <c r="E612" s="219"/>
      <c r="F612" s="30"/>
      <c r="G612" s="30"/>
      <c r="H612" s="30"/>
      <c r="I612" s="30"/>
      <c r="K612" s="30"/>
    </row>
    <row r="613" spans="1:11" ht="15.5">
      <c r="A613" s="30"/>
      <c r="D613" s="30"/>
      <c r="E613" s="219"/>
      <c r="F613" s="30"/>
      <c r="G613" s="30"/>
      <c r="H613" s="30"/>
      <c r="I613" s="30"/>
      <c r="K613" s="30"/>
    </row>
    <row r="614" spans="1:11" ht="15.5">
      <c r="A614" s="30"/>
      <c r="D614" s="30"/>
      <c r="E614" s="219"/>
      <c r="F614" s="30"/>
      <c r="G614" s="30"/>
      <c r="H614" s="30"/>
      <c r="I614" s="30"/>
      <c r="K614" s="30"/>
    </row>
    <row r="615" spans="1:11" ht="15.5">
      <c r="A615" s="30"/>
      <c r="D615" s="30"/>
      <c r="E615" s="219"/>
      <c r="F615" s="30"/>
      <c r="G615" s="30"/>
      <c r="H615" s="30"/>
      <c r="I615" s="30"/>
      <c r="K615" s="30"/>
    </row>
    <row r="616" spans="1:11" ht="15.5">
      <c r="A616" s="30"/>
      <c r="D616" s="30"/>
      <c r="E616" s="219"/>
      <c r="F616" s="30"/>
      <c r="G616" s="30"/>
      <c r="H616" s="30"/>
      <c r="I616" s="30"/>
      <c r="K616" s="30"/>
    </row>
    <row r="617" spans="1:11" ht="15.5">
      <c r="A617" s="30"/>
      <c r="D617" s="30"/>
      <c r="E617" s="219"/>
      <c r="F617" s="30"/>
      <c r="G617" s="30"/>
      <c r="H617" s="30"/>
      <c r="I617" s="30"/>
      <c r="K617" s="30"/>
    </row>
    <row r="618" spans="1:11" ht="15.5">
      <c r="A618" s="30"/>
      <c r="D618" s="30"/>
      <c r="E618" s="219"/>
      <c r="F618" s="30"/>
      <c r="G618" s="30"/>
      <c r="H618" s="30"/>
      <c r="I618" s="30"/>
      <c r="K618" s="30"/>
    </row>
    <row r="619" spans="1:11" ht="15.5">
      <c r="A619" s="30"/>
      <c r="D619" s="30"/>
      <c r="E619" s="219"/>
      <c r="F619" s="30"/>
      <c r="G619" s="30"/>
      <c r="H619" s="30"/>
      <c r="I619" s="30"/>
      <c r="K619" s="30"/>
    </row>
    <row r="620" spans="1:11" ht="15.5">
      <c r="A620" s="30"/>
      <c r="D620" s="30"/>
      <c r="E620" s="219"/>
      <c r="F620" s="30"/>
      <c r="G620" s="30"/>
      <c r="H620" s="30"/>
      <c r="I620" s="30"/>
      <c r="K620" s="30"/>
    </row>
    <row r="621" spans="1:11" ht="15.5">
      <c r="A621" s="30"/>
      <c r="D621" s="30"/>
      <c r="E621" s="219"/>
      <c r="F621" s="30"/>
      <c r="G621" s="30"/>
      <c r="H621" s="30"/>
      <c r="I621" s="30"/>
      <c r="K621" s="30"/>
    </row>
    <row r="622" spans="1:11" ht="15.5">
      <c r="A622" s="30"/>
      <c r="D622" s="30"/>
      <c r="E622" s="219"/>
      <c r="F622" s="30"/>
      <c r="G622" s="30"/>
      <c r="H622" s="30"/>
      <c r="I622" s="30"/>
      <c r="K622" s="30"/>
    </row>
    <row r="623" spans="1:11" ht="15.5">
      <c r="A623" s="30"/>
      <c r="D623" s="30"/>
      <c r="E623" s="219"/>
      <c r="F623" s="30"/>
      <c r="G623" s="30"/>
      <c r="H623" s="30"/>
      <c r="I623" s="30"/>
      <c r="K623" s="30"/>
    </row>
    <row r="624" spans="1:11" ht="15.5">
      <c r="A624" s="30"/>
      <c r="D624" s="30"/>
      <c r="E624" s="219"/>
      <c r="F624" s="30"/>
      <c r="G624" s="30"/>
      <c r="H624" s="30"/>
      <c r="I624" s="30"/>
      <c r="K624" s="30"/>
    </row>
    <row r="625" spans="1:11" ht="15.5">
      <c r="A625" s="30"/>
      <c r="D625" s="30"/>
      <c r="E625" s="219"/>
      <c r="F625" s="30"/>
      <c r="G625" s="30"/>
      <c r="H625" s="30"/>
      <c r="I625" s="30"/>
      <c r="K625" s="30"/>
    </row>
    <row r="626" spans="1:11" ht="15.5">
      <c r="A626" s="30"/>
      <c r="D626" s="30"/>
      <c r="E626" s="219"/>
      <c r="F626" s="30"/>
      <c r="G626" s="30"/>
      <c r="H626" s="30"/>
      <c r="I626" s="30"/>
      <c r="K626" s="30"/>
    </row>
    <row r="627" spans="1:11" ht="15.5">
      <c r="A627" s="30"/>
      <c r="D627" s="30"/>
      <c r="E627" s="219"/>
      <c r="F627" s="30"/>
      <c r="G627" s="30"/>
      <c r="H627" s="30"/>
      <c r="I627" s="30"/>
      <c r="K627" s="30"/>
    </row>
    <row r="628" spans="1:11" ht="15.5">
      <c r="A628" s="30"/>
      <c r="D628" s="30"/>
      <c r="E628" s="219"/>
      <c r="F628" s="30"/>
      <c r="G628" s="30"/>
      <c r="H628" s="30"/>
      <c r="I628" s="30"/>
      <c r="K628" s="30"/>
    </row>
    <row r="629" spans="1:11" ht="15.5">
      <c r="A629" s="30"/>
      <c r="D629" s="30"/>
      <c r="E629" s="219"/>
      <c r="F629" s="30"/>
      <c r="G629" s="30"/>
      <c r="H629" s="30"/>
      <c r="I629" s="30"/>
      <c r="K629" s="30"/>
    </row>
    <row r="630" spans="1:11" ht="15.5">
      <c r="A630" s="30"/>
      <c r="D630" s="30"/>
      <c r="E630" s="219"/>
      <c r="F630" s="30"/>
      <c r="G630" s="30"/>
      <c r="H630" s="30"/>
      <c r="I630" s="30"/>
      <c r="K630" s="30"/>
    </row>
    <row r="631" spans="1:11" ht="15.5">
      <c r="A631" s="30"/>
      <c r="D631" s="30"/>
      <c r="E631" s="219"/>
      <c r="F631" s="30"/>
      <c r="G631" s="30"/>
      <c r="H631" s="30"/>
      <c r="I631" s="30"/>
      <c r="K631" s="30"/>
    </row>
    <row r="632" spans="1:11" ht="15.5">
      <c r="A632" s="30"/>
      <c r="D632" s="30"/>
      <c r="E632" s="219"/>
      <c r="F632" s="30"/>
      <c r="G632" s="30"/>
      <c r="H632" s="30"/>
      <c r="I632" s="30"/>
      <c r="K632" s="30"/>
    </row>
    <row r="633" spans="1:11" ht="15.5">
      <c r="A633" s="30"/>
      <c r="D633" s="30"/>
      <c r="E633" s="219"/>
      <c r="F633" s="30"/>
      <c r="G633" s="30"/>
      <c r="H633" s="30"/>
      <c r="I633" s="30"/>
      <c r="K633" s="30"/>
    </row>
    <row r="634" spans="1:11" ht="15.5">
      <c r="A634" s="30"/>
      <c r="D634" s="30"/>
      <c r="E634" s="219"/>
      <c r="F634" s="30"/>
      <c r="G634" s="30"/>
      <c r="H634" s="30"/>
      <c r="I634" s="30"/>
      <c r="K634" s="30"/>
    </row>
    <row r="635" spans="1:11" ht="15.5">
      <c r="A635" s="30"/>
      <c r="D635" s="30"/>
      <c r="E635" s="219"/>
      <c r="F635" s="30"/>
      <c r="G635" s="30"/>
      <c r="H635" s="30"/>
      <c r="I635" s="30"/>
      <c r="K635" s="30"/>
    </row>
    <row r="636" spans="1:11" ht="15.5">
      <c r="A636" s="30"/>
      <c r="D636" s="30"/>
      <c r="E636" s="219"/>
      <c r="F636" s="30"/>
      <c r="G636" s="30"/>
      <c r="H636" s="30"/>
      <c r="I636" s="30"/>
      <c r="K636" s="30"/>
    </row>
    <row r="637" spans="1:11" ht="15.5">
      <c r="A637" s="30"/>
      <c r="D637" s="30"/>
      <c r="E637" s="219"/>
      <c r="F637" s="30"/>
      <c r="G637" s="30"/>
      <c r="H637" s="30"/>
      <c r="I637" s="30"/>
      <c r="K637" s="30"/>
    </row>
    <row r="638" spans="1:11" ht="15.5">
      <c r="A638" s="30"/>
      <c r="D638" s="30"/>
      <c r="E638" s="219"/>
      <c r="F638" s="30"/>
      <c r="G638" s="30"/>
      <c r="H638" s="30"/>
      <c r="I638" s="30"/>
      <c r="K638" s="30"/>
    </row>
    <row r="639" spans="1:11" ht="15.5">
      <c r="A639" s="30"/>
      <c r="D639" s="30"/>
      <c r="E639" s="219"/>
      <c r="F639" s="30"/>
      <c r="G639" s="30"/>
      <c r="H639" s="30"/>
      <c r="I639" s="30"/>
      <c r="K639" s="30"/>
    </row>
    <row r="640" spans="1:11" ht="15.5">
      <c r="A640" s="30"/>
      <c r="D640" s="30"/>
      <c r="E640" s="219"/>
      <c r="F640" s="30"/>
      <c r="G640" s="30"/>
      <c r="H640" s="30"/>
      <c r="I640" s="30"/>
      <c r="K640" s="30"/>
    </row>
    <row r="641" spans="1:11" ht="15.5">
      <c r="A641" s="30"/>
      <c r="D641" s="30"/>
      <c r="E641" s="219"/>
      <c r="F641" s="30"/>
      <c r="G641" s="30"/>
      <c r="H641" s="30"/>
      <c r="I641" s="30"/>
      <c r="K641" s="30"/>
    </row>
    <row r="642" spans="1:11" ht="15.5">
      <c r="A642" s="30"/>
      <c r="D642" s="30"/>
      <c r="E642" s="219"/>
      <c r="F642" s="30"/>
      <c r="G642" s="30"/>
      <c r="H642" s="30"/>
      <c r="I642" s="30"/>
      <c r="K642" s="30"/>
    </row>
    <row r="643" spans="1:11" ht="15.5">
      <c r="A643" s="30"/>
      <c r="D643" s="30"/>
      <c r="E643" s="219"/>
      <c r="F643" s="30"/>
      <c r="G643" s="30"/>
      <c r="H643" s="30"/>
      <c r="I643" s="30"/>
      <c r="K643" s="30"/>
    </row>
    <row r="644" spans="1:11" ht="15.5">
      <c r="A644" s="30"/>
      <c r="D644" s="30"/>
      <c r="E644" s="219"/>
      <c r="F644" s="30"/>
      <c r="G644" s="30"/>
      <c r="H644" s="30"/>
      <c r="I644" s="30"/>
      <c r="K644" s="30"/>
    </row>
    <row r="645" spans="1:11" ht="15.5">
      <c r="A645" s="30"/>
      <c r="D645" s="30"/>
      <c r="E645" s="219"/>
      <c r="F645" s="30"/>
      <c r="G645" s="30"/>
      <c r="H645" s="30"/>
      <c r="I645" s="30"/>
      <c r="K645" s="30"/>
    </row>
    <row r="646" spans="1:11" ht="15.5">
      <c r="A646" s="30"/>
      <c r="D646" s="30"/>
      <c r="E646" s="219"/>
      <c r="F646" s="30"/>
      <c r="G646" s="30"/>
      <c r="H646" s="30"/>
      <c r="I646" s="30"/>
      <c r="K646" s="30"/>
    </row>
    <row r="647" spans="1:11" ht="15.5">
      <c r="A647" s="30"/>
      <c r="D647" s="30"/>
      <c r="E647" s="219"/>
      <c r="F647" s="30"/>
      <c r="G647" s="30"/>
      <c r="H647" s="30"/>
      <c r="I647" s="30"/>
      <c r="K647" s="30"/>
    </row>
    <row r="648" spans="1:11" ht="15.5">
      <c r="A648" s="30"/>
      <c r="D648" s="30"/>
      <c r="E648" s="219"/>
      <c r="F648" s="30"/>
      <c r="G648" s="30"/>
      <c r="H648" s="30"/>
      <c r="I648" s="30"/>
      <c r="K648" s="30"/>
    </row>
    <row r="649" spans="1:11" ht="15.5">
      <c r="A649" s="30"/>
      <c r="D649" s="30"/>
      <c r="E649" s="219"/>
      <c r="F649" s="30"/>
      <c r="G649" s="30"/>
      <c r="H649" s="30"/>
      <c r="I649" s="30"/>
      <c r="K649" s="30"/>
    </row>
    <row r="650" spans="1:11" ht="15.5">
      <c r="A650" s="30"/>
      <c r="D650" s="30"/>
      <c r="E650" s="219"/>
      <c r="F650" s="30"/>
      <c r="G650" s="30"/>
      <c r="H650" s="30"/>
      <c r="I650" s="30"/>
      <c r="K650" s="30"/>
    </row>
    <row r="651" spans="1:11" ht="15.5">
      <c r="A651" s="30"/>
      <c r="D651" s="30"/>
      <c r="E651" s="219"/>
      <c r="F651" s="30"/>
      <c r="G651" s="30"/>
      <c r="H651" s="30"/>
      <c r="I651" s="30"/>
      <c r="K651" s="30"/>
    </row>
    <row r="652" spans="1:11" ht="15.5">
      <c r="A652" s="30"/>
      <c r="D652" s="30"/>
      <c r="E652" s="219"/>
      <c r="F652" s="30"/>
      <c r="G652" s="30"/>
      <c r="H652" s="30"/>
      <c r="I652" s="30"/>
      <c r="K652" s="30"/>
    </row>
    <row r="653" spans="1:11" ht="15.5">
      <c r="A653" s="30"/>
      <c r="D653" s="30"/>
      <c r="E653" s="219"/>
      <c r="F653" s="30"/>
      <c r="G653" s="30"/>
      <c r="H653" s="30"/>
      <c r="I653" s="30"/>
      <c r="K653" s="30"/>
    </row>
    <row r="654" spans="1:11" ht="15.5">
      <c r="A654" s="30"/>
      <c r="D654" s="30"/>
      <c r="E654" s="219"/>
      <c r="F654" s="30"/>
      <c r="G654" s="30"/>
      <c r="H654" s="30"/>
      <c r="I654" s="30"/>
      <c r="K654" s="30"/>
    </row>
    <row r="655" spans="1:11" ht="15.5">
      <c r="A655" s="30"/>
      <c r="D655" s="30"/>
      <c r="E655" s="219"/>
      <c r="F655" s="30"/>
      <c r="G655" s="30"/>
      <c r="H655" s="30"/>
      <c r="I655" s="30"/>
      <c r="K655" s="30"/>
    </row>
    <row r="656" spans="1:11" ht="15.5">
      <c r="A656" s="30"/>
      <c r="D656" s="30"/>
      <c r="E656" s="219"/>
      <c r="F656" s="30"/>
      <c r="G656" s="30"/>
      <c r="H656" s="30"/>
      <c r="I656" s="30"/>
      <c r="K656" s="30"/>
    </row>
    <row r="657" spans="1:11" ht="15.5">
      <c r="A657" s="30"/>
      <c r="D657" s="30"/>
      <c r="E657" s="219"/>
      <c r="F657" s="30"/>
      <c r="G657" s="30"/>
      <c r="H657" s="30"/>
      <c r="I657" s="30"/>
      <c r="K657" s="30"/>
    </row>
    <row r="658" spans="1:11" ht="15.5">
      <c r="A658" s="30"/>
      <c r="D658" s="30"/>
      <c r="E658" s="219"/>
      <c r="F658" s="30"/>
      <c r="G658" s="30"/>
      <c r="H658" s="30"/>
      <c r="I658" s="30"/>
      <c r="K658" s="30"/>
    </row>
    <row r="659" spans="1:11" ht="15.5">
      <c r="A659" s="30"/>
      <c r="D659" s="30"/>
      <c r="E659" s="219"/>
      <c r="F659" s="30"/>
      <c r="G659" s="30"/>
      <c r="H659" s="30"/>
      <c r="I659" s="30"/>
      <c r="K659" s="30"/>
    </row>
    <row r="660" spans="1:11" ht="15.5">
      <c r="A660" s="30"/>
      <c r="D660" s="30"/>
      <c r="E660" s="219"/>
      <c r="F660" s="30"/>
      <c r="G660" s="30"/>
      <c r="H660" s="30"/>
      <c r="I660" s="30"/>
      <c r="K660" s="30"/>
    </row>
    <row r="661" spans="1:11" ht="15.5">
      <c r="A661" s="30"/>
      <c r="D661" s="30"/>
      <c r="E661" s="219"/>
      <c r="F661" s="30"/>
      <c r="G661" s="30"/>
      <c r="H661" s="30"/>
      <c r="I661" s="30"/>
      <c r="K661" s="30"/>
    </row>
    <row r="662" spans="1:11" ht="15.5">
      <c r="A662" s="30"/>
      <c r="D662" s="30"/>
      <c r="E662" s="219"/>
      <c r="F662" s="30"/>
      <c r="G662" s="30"/>
      <c r="H662" s="30"/>
      <c r="I662" s="30"/>
      <c r="K662" s="30"/>
    </row>
    <row r="663" spans="1:11" ht="15.5">
      <c r="A663" s="30"/>
      <c r="D663" s="30"/>
      <c r="E663" s="219"/>
      <c r="F663" s="30"/>
      <c r="G663" s="30"/>
      <c r="H663" s="30"/>
      <c r="I663" s="30"/>
      <c r="K663" s="30"/>
    </row>
    <row r="664" spans="1:11" ht="15.5">
      <c r="A664" s="30"/>
      <c r="D664" s="30"/>
      <c r="E664" s="219"/>
      <c r="F664" s="30"/>
      <c r="G664" s="30"/>
      <c r="H664" s="30"/>
      <c r="I664" s="30"/>
      <c r="K664" s="30"/>
    </row>
    <row r="665" spans="1:11" ht="15.5">
      <c r="A665" s="30"/>
      <c r="D665" s="30"/>
      <c r="E665" s="219"/>
      <c r="F665" s="30"/>
      <c r="G665" s="30"/>
      <c r="H665" s="30"/>
      <c r="I665" s="30"/>
      <c r="K665" s="30"/>
    </row>
    <row r="666" spans="1:11" ht="15.5">
      <c r="A666" s="30"/>
      <c r="D666" s="30"/>
      <c r="E666" s="219"/>
      <c r="F666" s="30"/>
      <c r="G666" s="30"/>
      <c r="H666" s="30"/>
      <c r="I666" s="30"/>
      <c r="K666" s="30"/>
    </row>
    <row r="667" spans="1:11" ht="15.5">
      <c r="A667" s="30"/>
      <c r="D667" s="30"/>
      <c r="E667" s="219"/>
      <c r="F667" s="30"/>
      <c r="G667" s="30"/>
      <c r="H667" s="30"/>
      <c r="I667" s="30"/>
      <c r="K667" s="30"/>
    </row>
    <row r="668" spans="1:11" ht="15.5">
      <c r="A668" s="30"/>
      <c r="D668" s="30"/>
      <c r="E668" s="219"/>
      <c r="F668" s="30"/>
      <c r="G668" s="30"/>
      <c r="H668" s="30"/>
      <c r="I668" s="30"/>
      <c r="K668" s="30"/>
    </row>
    <row r="669" spans="1:11" ht="15.5">
      <c r="A669" s="30"/>
      <c r="D669" s="30"/>
      <c r="E669" s="219"/>
      <c r="F669" s="30"/>
      <c r="G669" s="30"/>
      <c r="H669" s="30"/>
      <c r="I669" s="30"/>
      <c r="K669" s="30"/>
    </row>
    <row r="670" spans="1:11" ht="15.5">
      <c r="A670" s="30"/>
      <c r="D670" s="30"/>
      <c r="E670" s="219"/>
      <c r="F670" s="30"/>
      <c r="G670" s="30"/>
      <c r="H670" s="30"/>
      <c r="I670" s="30"/>
      <c r="K670" s="30"/>
    </row>
    <row r="671" spans="1:11" ht="15.5">
      <c r="A671" s="30"/>
      <c r="D671" s="30"/>
      <c r="E671" s="219"/>
      <c r="F671" s="30"/>
      <c r="G671" s="30"/>
      <c r="H671" s="30"/>
      <c r="I671" s="30"/>
      <c r="K671" s="30"/>
    </row>
    <row r="672" spans="1:11" ht="15.5">
      <c r="A672" s="30"/>
      <c r="D672" s="30"/>
      <c r="E672" s="219"/>
      <c r="F672" s="30"/>
      <c r="G672" s="30"/>
      <c r="H672" s="30"/>
      <c r="I672" s="30"/>
      <c r="K672" s="30"/>
    </row>
    <row r="673" spans="1:11" ht="15.5">
      <c r="A673" s="30"/>
      <c r="D673" s="30"/>
      <c r="E673" s="219"/>
      <c r="F673" s="30"/>
      <c r="G673" s="30"/>
      <c r="H673" s="30"/>
      <c r="I673" s="30"/>
      <c r="K673" s="30"/>
    </row>
    <row r="674" spans="1:11" ht="15.5">
      <c r="A674" s="30"/>
      <c r="D674" s="30"/>
      <c r="E674" s="219"/>
      <c r="F674" s="30"/>
      <c r="G674" s="30"/>
      <c r="H674" s="30"/>
      <c r="I674" s="30"/>
      <c r="K674" s="30"/>
    </row>
    <row r="675" spans="1:11" ht="15.5">
      <c r="A675" s="30"/>
      <c r="D675" s="30"/>
      <c r="E675" s="219"/>
      <c r="F675" s="30"/>
      <c r="G675" s="30"/>
      <c r="H675" s="30"/>
      <c r="I675" s="30"/>
      <c r="K675" s="30"/>
    </row>
    <row r="676" spans="1:11" ht="15.5">
      <c r="A676" s="30"/>
      <c r="D676" s="30"/>
      <c r="E676" s="219"/>
      <c r="F676" s="30"/>
      <c r="G676" s="30"/>
      <c r="H676" s="30"/>
      <c r="I676" s="30"/>
      <c r="K676" s="30"/>
    </row>
    <row r="677" spans="1:11" ht="15.5">
      <c r="A677" s="30"/>
      <c r="D677" s="30"/>
      <c r="E677" s="219"/>
      <c r="F677" s="30"/>
      <c r="G677" s="30"/>
      <c r="H677" s="30"/>
      <c r="I677" s="30"/>
      <c r="K677" s="30"/>
    </row>
    <row r="678" spans="1:11" ht="15.5">
      <c r="A678" s="30"/>
      <c r="D678" s="30"/>
      <c r="E678" s="219"/>
      <c r="F678" s="30"/>
      <c r="G678" s="30"/>
      <c r="H678" s="30"/>
      <c r="I678" s="30"/>
      <c r="K678" s="30"/>
    </row>
    <row r="679" spans="1:11" ht="15.5">
      <c r="A679" s="30"/>
      <c r="D679" s="30"/>
      <c r="E679" s="219"/>
      <c r="F679" s="30"/>
      <c r="G679" s="30"/>
      <c r="H679" s="30"/>
      <c r="I679" s="30"/>
      <c r="K679" s="30"/>
    </row>
    <row r="680" spans="1:11" ht="15.5">
      <c r="A680" s="30"/>
      <c r="D680" s="30"/>
      <c r="E680" s="219"/>
      <c r="F680" s="30"/>
      <c r="G680" s="30"/>
      <c r="H680" s="30"/>
      <c r="I680" s="30"/>
      <c r="K680" s="30"/>
    </row>
    <row r="681" spans="1:11" ht="15.5">
      <c r="A681" s="30"/>
      <c r="D681" s="30"/>
      <c r="E681" s="219"/>
      <c r="F681" s="30"/>
      <c r="G681" s="30"/>
      <c r="H681" s="30"/>
      <c r="I681" s="30"/>
      <c r="K681" s="30"/>
    </row>
    <row r="682" spans="1:11" ht="15.5">
      <c r="A682" s="30"/>
      <c r="D682" s="30"/>
      <c r="E682" s="219"/>
      <c r="F682" s="30"/>
      <c r="G682" s="30"/>
      <c r="H682" s="30"/>
      <c r="I682" s="30"/>
      <c r="K682" s="30"/>
    </row>
    <row r="683" spans="1:11" ht="15.5">
      <c r="A683" s="30"/>
      <c r="D683" s="30"/>
      <c r="E683" s="219"/>
      <c r="F683" s="30"/>
      <c r="G683" s="30"/>
      <c r="H683" s="30"/>
      <c r="I683" s="30"/>
      <c r="K683" s="30"/>
    </row>
    <row r="684" spans="1:11" ht="15.5">
      <c r="A684" s="30"/>
      <c r="D684" s="30"/>
      <c r="E684" s="219"/>
      <c r="F684" s="30"/>
      <c r="G684" s="30"/>
      <c r="H684" s="30"/>
      <c r="I684" s="30"/>
      <c r="K684" s="30"/>
    </row>
    <row r="685" spans="1:11" ht="15.5">
      <c r="A685" s="30"/>
      <c r="D685" s="30"/>
      <c r="E685" s="219"/>
      <c r="F685" s="30"/>
      <c r="G685" s="30"/>
      <c r="H685" s="30"/>
      <c r="I685" s="30"/>
      <c r="K685" s="30"/>
    </row>
    <row r="686" spans="1:11" ht="15.5">
      <c r="A686" s="30"/>
      <c r="D686" s="30"/>
      <c r="E686" s="219"/>
      <c r="F686" s="30"/>
      <c r="G686" s="30"/>
      <c r="H686" s="30"/>
      <c r="I686" s="30"/>
      <c r="K686" s="30"/>
    </row>
    <row r="687" spans="1:11" ht="15.5">
      <c r="A687" s="30"/>
      <c r="D687" s="30"/>
      <c r="E687" s="219"/>
      <c r="F687" s="30"/>
      <c r="G687" s="30"/>
      <c r="H687" s="30"/>
      <c r="I687" s="30"/>
      <c r="K687" s="30"/>
    </row>
    <row r="688" spans="1:11" ht="15.5">
      <c r="A688" s="30"/>
      <c r="D688" s="30"/>
      <c r="E688" s="219"/>
      <c r="F688" s="30"/>
      <c r="G688" s="30"/>
      <c r="H688" s="30"/>
      <c r="I688" s="30"/>
      <c r="K688" s="30"/>
    </row>
    <row r="689" spans="1:11" ht="15.5">
      <c r="A689" s="30"/>
      <c r="D689" s="30"/>
      <c r="E689" s="219"/>
      <c r="F689" s="30"/>
      <c r="G689" s="30"/>
      <c r="H689" s="30"/>
      <c r="I689" s="30"/>
      <c r="K689" s="30"/>
    </row>
    <row r="690" spans="1:11" ht="15.5">
      <c r="A690" s="30"/>
      <c r="D690" s="30"/>
      <c r="E690" s="219"/>
      <c r="F690" s="30"/>
      <c r="G690" s="30"/>
      <c r="H690" s="30"/>
      <c r="I690" s="30"/>
      <c r="K690" s="30"/>
    </row>
    <row r="691" spans="1:11" ht="15.5">
      <c r="A691" s="30"/>
      <c r="D691" s="30"/>
      <c r="E691" s="219"/>
      <c r="F691" s="30"/>
      <c r="G691" s="30"/>
      <c r="H691" s="30"/>
      <c r="I691" s="30"/>
      <c r="K691" s="30"/>
    </row>
    <row r="692" spans="1:11" ht="15.5">
      <c r="A692" s="30"/>
      <c r="D692" s="30"/>
      <c r="E692" s="219"/>
      <c r="F692" s="30"/>
      <c r="G692" s="30"/>
      <c r="H692" s="30"/>
      <c r="I692" s="30"/>
      <c r="K692" s="30"/>
    </row>
    <row r="693" spans="1:11" ht="15.5">
      <c r="A693" s="30"/>
      <c r="D693" s="30"/>
      <c r="E693" s="219"/>
      <c r="F693" s="30"/>
      <c r="G693" s="30"/>
      <c r="H693" s="30"/>
      <c r="I693" s="30"/>
      <c r="K693" s="30"/>
    </row>
    <row r="694" spans="1:11" ht="15.5">
      <c r="A694" s="30"/>
      <c r="D694" s="30"/>
      <c r="E694" s="219"/>
      <c r="F694" s="30"/>
      <c r="G694" s="30"/>
      <c r="H694" s="30"/>
      <c r="I694" s="30"/>
      <c r="K694" s="30"/>
    </row>
    <row r="695" spans="1:11" ht="15.5">
      <c r="A695" s="30"/>
      <c r="D695" s="30"/>
      <c r="E695" s="219"/>
      <c r="F695" s="30"/>
      <c r="G695" s="30"/>
      <c r="H695" s="30"/>
      <c r="I695" s="30"/>
      <c r="K695" s="30"/>
    </row>
    <row r="696" spans="1:11" ht="15.5">
      <c r="A696" s="30"/>
      <c r="D696" s="30"/>
      <c r="E696" s="219"/>
      <c r="F696" s="30"/>
      <c r="G696" s="30"/>
      <c r="H696" s="30"/>
      <c r="I696" s="30"/>
      <c r="K696" s="30"/>
    </row>
    <row r="697" spans="1:11" ht="15.5">
      <c r="A697" s="30"/>
      <c r="D697" s="30"/>
      <c r="E697" s="219"/>
      <c r="F697" s="30"/>
      <c r="G697" s="30"/>
      <c r="H697" s="30"/>
      <c r="I697" s="30"/>
      <c r="K697" s="30"/>
    </row>
    <row r="698" spans="1:11" ht="15.5">
      <c r="A698" s="30"/>
      <c r="D698" s="30"/>
      <c r="E698" s="219"/>
      <c r="F698" s="30"/>
      <c r="G698" s="30"/>
      <c r="H698" s="30"/>
      <c r="I698" s="30"/>
      <c r="K698" s="30"/>
    </row>
    <row r="699" spans="1:11" ht="15.5">
      <c r="A699" s="30"/>
      <c r="D699" s="30"/>
      <c r="E699" s="219"/>
      <c r="F699" s="30"/>
      <c r="G699" s="30"/>
      <c r="H699" s="30"/>
      <c r="I699" s="30"/>
      <c r="K699" s="30"/>
    </row>
    <row r="700" spans="1:11" ht="15.5">
      <c r="A700" s="30"/>
      <c r="D700" s="30"/>
      <c r="E700" s="219"/>
      <c r="F700" s="30"/>
      <c r="G700" s="30"/>
      <c r="H700" s="30"/>
      <c r="I700" s="30"/>
      <c r="K700" s="30"/>
    </row>
    <row r="701" spans="1:11" ht="15.5">
      <c r="A701" s="30"/>
      <c r="D701" s="30"/>
      <c r="E701" s="219"/>
      <c r="F701" s="30"/>
      <c r="G701" s="30"/>
      <c r="H701" s="30"/>
      <c r="I701" s="30"/>
      <c r="K701" s="30"/>
    </row>
    <row r="702" spans="1:11" ht="15.5">
      <c r="A702" s="30"/>
      <c r="D702" s="30"/>
      <c r="E702" s="219"/>
      <c r="F702" s="30"/>
      <c r="G702" s="30"/>
      <c r="H702" s="30"/>
      <c r="I702" s="30"/>
      <c r="K702" s="30"/>
    </row>
    <row r="703" spans="1:11" ht="15.5">
      <c r="A703" s="30"/>
      <c r="D703" s="30"/>
      <c r="E703" s="219"/>
      <c r="F703" s="30"/>
      <c r="G703" s="30"/>
      <c r="H703" s="30"/>
      <c r="I703" s="30"/>
      <c r="K703" s="30"/>
    </row>
    <row r="704" spans="1:11" ht="15.5">
      <c r="A704" s="30"/>
      <c r="D704" s="30"/>
      <c r="E704" s="219"/>
      <c r="F704" s="30"/>
      <c r="G704" s="30"/>
      <c r="H704" s="30"/>
      <c r="I704" s="30"/>
      <c r="K704" s="30"/>
    </row>
    <row r="705" spans="1:11" ht="15.5">
      <c r="A705" s="30"/>
      <c r="D705" s="30"/>
      <c r="E705" s="219"/>
      <c r="F705" s="30"/>
      <c r="G705" s="30"/>
      <c r="H705" s="30"/>
      <c r="I705" s="30"/>
      <c r="K705" s="30"/>
    </row>
    <row r="706" spans="1:11" ht="15.5">
      <c r="A706" s="30"/>
      <c r="D706" s="30"/>
      <c r="E706" s="219"/>
      <c r="F706" s="30"/>
      <c r="G706" s="30"/>
      <c r="H706" s="30"/>
      <c r="I706" s="30"/>
      <c r="K706" s="30"/>
    </row>
    <row r="707" spans="1:11" ht="15.5">
      <c r="A707" s="30"/>
      <c r="D707" s="30"/>
      <c r="E707" s="219"/>
      <c r="F707" s="30"/>
      <c r="G707" s="30"/>
      <c r="H707" s="30"/>
      <c r="I707" s="30"/>
      <c r="K707" s="30"/>
    </row>
    <row r="708" spans="1:11" ht="15.5">
      <c r="A708" s="30"/>
      <c r="D708" s="30"/>
      <c r="E708" s="219"/>
      <c r="F708" s="30"/>
      <c r="G708" s="30"/>
      <c r="H708" s="30"/>
      <c r="I708" s="30"/>
      <c r="K708" s="30"/>
    </row>
    <row r="709" spans="1:11" ht="15.5">
      <c r="A709" s="30"/>
      <c r="D709" s="30"/>
      <c r="E709" s="219"/>
      <c r="F709" s="30"/>
      <c r="G709" s="30"/>
      <c r="H709" s="30"/>
      <c r="I709" s="30"/>
      <c r="K709" s="30"/>
    </row>
    <row r="710" spans="1:11" ht="15.5">
      <c r="A710" s="30"/>
      <c r="D710" s="30"/>
      <c r="E710" s="219"/>
      <c r="F710" s="30"/>
      <c r="G710" s="30"/>
      <c r="H710" s="30"/>
      <c r="I710" s="30"/>
      <c r="K710" s="30"/>
    </row>
    <row r="711" spans="1:11" ht="15.5">
      <c r="A711" s="30"/>
      <c r="D711" s="30"/>
      <c r="E711" s="219"/>
      <c r="F711" s="30"/>
      <c r="G711" s="30"/>
      <c r="H711" s="30"/>
      <c r="I711" s="30"/>
      <c r="K711" s="30"/>
    </row>
    <row r="712" spans="1:11" ht="15.5">
      <c r="A712" s="30"/>
      <c r="D712" s="30"/>
      <c r="E712" s="219"/>
      <c r="F712" s="30"/>
      <c r="G712" s="30"/>
      <c r="H712" s="30"/>
      <c r="I712" s="30"/>
      <c r="K712" s="30"/>
    </row>
    <row r="713" spans="1:11" ht="15.5">
      <c r="A713" s="30"/>
      <c r="D713" s="30"/>
      <c r="E713" s="219"/>
      <c r="F713" s="30"/>
      <c r="G713" s="30"/>
      <c r="H713" s="30"/>
      <c r="I713" s="30"/>
      <c r="K713" s="30"/>
    </row>
    <row r="714" spans="1:11" ht="15.5">
      <c r="A714" s="30"/>
      <c r="D714" s="30"/>
      <c r="E714" s="219"/>
      <c r="F714" s="30"/>
      <c r="G714" s="30"/>
      <c r="H714" s="30"/>
      <c r="I714" s="30"/>
      <c r="K714" s="30"/>
    </row>
    <row r="715" spans="1:11" ht="15.5">
      <c r="A715" s="30"/>
      <c r="D715" s="30"/>
      <c r="E715" s="219"/>
      <c r="F715" s="30"/>
      <c r="G715" s="30"/>
      <c r="H715" s="30"/>
      <c r="I715" s="30"/>
      <c r="K715" s="30"/>
    </row>
    <row r="716" spans="1:11" ht="15.5">
      <c r="A716" s="30"/>
      <c r="D716" s="30"/>
      <c r="E716" s="219"/>
      <c r="F716" s="30"/>
      <c r="G716" s="30"/>
      <c r="H716" s="30"/>
      <c r="I716" s="30"/>
      <c r="K716" s="30"/>
    </row>
    <row r="717" spans="1:11" ht="15.5">
      <c r="A717" s="30"/>
      <c r="D717" s="30"/>
      <c r="E717" s="219"/>
      <c r="F717" s="30"/>
      <c r="G717" s="30"/>
      <c r="H717" s="30"/>
      <c r="I717" s="30"/>
      <c r="K717" s="30"/>
    </row>
    <row r="718" spans="1:11" ht="15.5">
      <c r="A718" s="30"/>
      <c r="D718" s="30"/>
      <c r="E718" s="219"/>
      <c r="F718" s="30"/>
      <c r="G718" s="30"/>
      <c r="H718" s="30"/>
      <c r="I718" s="30"/>
      <c r="K718" s="30"/>
    </row>
    <row r="719" spans="1:11" ht="15.5">
      <c r="A719" s="30"/>
      <c r="D719" s="30"/>
      <c r="E719" s="219"/>
      <c r="F719" s="30"/>
      <c r="G719" s="30"/>
      <c r="H719" s="30"/>
      <c r="I719" s="30"/>
      <c r="K719" s="30"/>
    </row>
    <row r="720" spans="1:11" ht="15.5">
      <c r="A720" s="30"/>
      <c r="D720" s="30"/>
      <c r="E720" s="219"/>
      <c r="F720" s="30"/>
      <c r="G720" s="30"/>
      <c r="H720" s="30"/>
      <c r="I720" s="30"/>
      <c r="K720" s="30"/>
    </row>
    <row r="721" spans="1:11" ht="15.5">
      <c r="A721" s="30"/>
      <c r="D721" s="30"/>
      <c r="E721" s="219"/>
      <c r="F721" s="30"/>
      <c r="G721" s="30"/>
      <c r="H721" s="30"/>
      <c r="I721" s="30"/>
      <c r="K721" s="30"/>
    </row>
    <row r="722" spans="1:11" ht="15.5">
      <c r="A722" s="30"/>
      <c r="D722" s="30"/>
      <c r="E722" s="219"/>
      <c r="F722" s="30"/>
      <c r="G722" s="30"/>
      <c r="H722" s="30"/>
      <c r="I722" s="30"/>
      <c r="K722" s="30"/>
    </row>
    <row r="723" spans="1:11" ht="15.5">
      <c r="A723" s="30"/>
      <c r="D723" s="30"/>
      <c r="E723" s="219"/>
      <c r="F723" s="30"/>
      <c r="G723" s="30"/>
      <c r="H723" s="30"/>
      <c r="I723" s="30"/>
      <c r="K723" s="30"/>
    </row>
    <row r="724" spans="1:11" ht="15.5">
      <c r="A724" s="30"/>
      <c r="D724" s="30"/>
      <c r="E724" s="219"/>
      <c r="F724" s="30"/>
      <c r="G724" s="30"/>
      <c r="H724" s="30"/>
      <c r="I724" s="30"/>
      <c r="K724" s="30"/>
    </row>
    <row r="725" spans="1:11" ht="15.5">
      <c r="A725" s="30"/>
      <c r="D725" s="30"/>
      <c r="E725" s="219"/>
      <c r="F725" s="30"/>
      <c r="G725" s="30"/>
      <c r="H725" s="30"/>
      <c r="I725" s="30"/>
      <c r="K725" s="30"/>
    </row>
    <row r="726" spans="1:11" ht="15.5">
      <c r="A726" s="30"/>
      <c r="D726" s="30"/>
      <c r="E726" s="219"/>
      <c r="F726" s="30"/>
      <c r="G726" s="30"/>
      <c r="H726" s="30"/>
      <c r="I726" s="30"/>
      <c r="K726" s="30"/>
    </row>
    <row r="727" spans="1:11" ht="15.5">
      <c r="A727" s="30"/>
      <c r="D727" s="30"/>
      <c r="E727" s="219"/>
      <c r="F727" s="30"/>
      <c r="G727" s="30"/>
      <c r="H727" s="30"/>
      <c r="I727" s="30"/>
      <c r="K727" s="30"/>
    </row>
    <row r="728" spans="1:11" ht="15.5">
      <c r="A728" s="30"/>
      <c r="D728" s="30"/>
      <c r="E728" s="219"/>
      <c r="F728" s="30"/>
      <c r="G728" s="30"/>
      <c r="H728" s="30"/>
      <c r="I728" s="30"/>
      <c r="K728" s="30"/>
    </row>
    <row r="729" spans="1:11" ht="15.5">
      <c r="A729" s="30"/>
      <c r="D729" s="30"/>
      <c r="E729" s="219"/>
      <c r="F729" s="30"/>
      <c r="G729" s="30"/>
      <c r="H729" s="30"/>
      <c r="I729" s="30"/>
      <c r="K729" s="30"/>
    </row>
    <row r="730" spans="1:11" ht="15.5">
      <c r="A730" s="30"/>
      <c r="D730" s="30"/>
      <c r="E730" s="219"/>
      <c r="F730" s="30"/>
      <c r="G730" s="30"/>
      <c r="H730" s="30"/>
      <c r="I730" s="30"/>
      <c r="K730" s="30"/>
    </row>
    <row r="731" spans="1:11" ht="15.5">
      <c r="A731" s="30"/>
      <c r="D731" s="30"/>
      <c r="E731" s="219"/>
      <c r="F731" s="30"/>
      <c r="G731" s="30"/>
      <c r="H731" s="30"/>
      <c r="I731" s="30"/>
      <c r="K731" s="30"/>
    </row>
    <row r="732" spans="1:11" ht="15.5">
      <c r="A732" s="30"/>
      <c r="D732" s="30"/>
      <c r="E732" s="219"/>
      <c r="F732" s="30"/>
      <c r="G732" s="30"/>
      <c r="H732" s="30"/>
      <c r="I732" s="30"/>
      <c r="K732" s="30"/>
    </row>
    <row r="733" spans="1:11" ht="15.5">
      <c r="A733" s="30"/>
      <c r="D733" s="30"/>
      <c r="E733" s="219"/>
      <c r="F733" s="30"/>
      <c r="G733" s="30"/>
      <c r="H733" s="30"/>
      <c r="I733" s="30"/>
      <c r="K733" s="30"/>
    </row>
    <row r="734" spans="1:11" ht="15.5">
      <c r="A734" s="30"/>
      <c r="D734" s="30"/>
      <c r="E734" s="219"/>
      <c r="F734" s="30"/>
      <c r="G734" s="30"/>
      <c r="H734" s="30"/>
      <c r="I734" s="30"/>
      <c r="K734" s="30"/>
    </row>
    <row r="735" spans="1:11" ht="15.5">
      <c r="A735" s="30"/>
      <c r="D735" s="30"/>
      <c r="E735" s="219"/>
      <c r="F735" s="30"/>
      <c r="G735" s="30"/>
      <c r="H735" s="30"/>
      <c r="I735" s="30"/>
      <c r="K735" s="30"/>
    </row>
    <row r="736" spans="1:11" ht="15.5">
      <c r="A736" s="30"/>
      <c r="D736" s="30"/>
      <c r="E736" s="219"/>
      <c r="F736" s="30"/>
      <c r="G736" s="30"/>
      <c r="H736" s="30"/>
      <c r="I736" s="30"/>
      <c r="K736" s="30"/>
    </row>
    <row r="737" spans="1:11" ht="15.5">
      <c r="A737" s="30"/>
      <c r="D737" s="30"/>
      <c r="E737" s="219"/>
      <c r="F737" s="30"/>
      <c r="G737" s="30"/>
      <c r="H737" s="30"/>
      <c r="I737" s="30"/>
      <c r="K737" s="30"/>
    </row>
    <row r="738" spans="1:11" ht="15.5">
      <c r="A738" s="30"/>
      <c r="D738" s="30"/>
      <c r="E738" s="219"/>
      <c r="F738" s="30"/>
      <c r="G738" s="30"/>
      <c r="H738" s="30"/>
      <c r="I738" s="30"/>
      <c r="K738" s="30"/>
    </row>
    <row r="739" spans="1:11" ht="15.5">
      <c r="A739" s="30"/>
      <c r="D739" s="30"/>
      <c r="E739" s="219"/>
      <c r="F739" s="30"/>
      <c r="G739" s="30"/>
      <c r="H739" s="30"/>
      <c r="I739" s="30"/>
      <c r="K739" s="30"/>
    </row>
    <row r="740" spans="1:11" ht="15.5">
      <c r="A740" s="30"/>
      <c r="D740" s="30"/>
      <c r="E740" s="219"/>
      <c r="F740" s="30"/>
      <c r="G740" s="30"/>
      <c r="H740" s="30"/>
      <c r="I740" s="30"/>
      <c r="K740" s="30"/>
    </row>
    <row r="741" spans="1:11" ht="15.5">
      <c r="A741" s="30"/>
      <c r="D741" s="30"/>
      <c r="E741" s="219"/>
      <c r="F741" s="30"/>
      <c r="G741" s="30"/>
      <c r="H741" s="30"/>
      <c r="I741" s="30"/>
      <c r="K741" s="30"/>
    </row>
    <row r="742" spans="1:11" ht="15.5">
      <c r="A742" s="30"/>
      <c r="D742" s="30"/>
      <c r="E742" s="219"/>
      <c r="F742" s="30"/>
      <c r="G742" s="30"/>
      <c r="H742" s="30"/>
      <c r="I742" s="30"/>
      <c r="K742" s="30"/>
    </row>
    <row r="743" spans="1:11" ht="15.5">
      <c r="A743" s="30"/>
      <c r="D743" s="30"/>
      <c r="E743" s="219"/>
      <c r="F743" s="30"/>
      <c r="G743" s="30"/>
      <c r="H743" s="30"/>
      <c r="I743" s="30"/>
      <c r="K743" s="30"/>
    </row>
    <row r="744" spans="1:11" ht="15.5">
      <c r="A744" s="30"/>
      <c r="D744" s="30"/>
      <c r="E744" s="219"/>
      <c r="F744" s="30"/>
      <c r="G744" s="30"/>
      <c r="H744" s="30"/>
      <c r="I744" s="30"/>
      <c r="K744" s="30"/>
    </row>
    <row r="745" spans="1:11" ht="15.5">
      <c r="A745" s="30"/>
      <c r="D745" s="30"/>
      <c r="E745" s="219"/>
      <c r="F745" s="30"/>
      <c r="G745" s="30"/>
      <c r="H745" s="30"/>
      <c r="I745" s="30"/>
      <c r="K745" s="30"/>
    </row>
    <row r="746" spans="1:11" ht="15.5">
      <c r="A746" s="30"/>
      <c r="D746" s="30"/>
      <c r="E746" s="219"/>
      <c r="F746" s="30"/>
      <c r="G746" s="30"/>
      <c r="H746" s="30"/>
      <c r="I746" s="30"/>
      <c r="K746" s="30"/>
    </row>
    <row r="747" spans="1:11" ht="15.5">
      <c r="A747" s="30"/>
      <c r="D747" s="30"/>
      <c r="E747" s="219"/>
      <c r="F747" s="30"/>
      <c r="G747" s="30"/>
      <c r="H747" s="30"/>
      <c r="I747" s="30"/>
      <c r="K747" s="30"/>
    </row>
    <row r="748" spans="1:11" ht="15.5">
      <c r="A748" s="30"/>
      <c r="D748" s="30"/>
      <c r="E748" s="219"/>
      <c r="F748" s="30"/>
      <c r="G748" s="30"/>
      <c r="H748" s="30"/>
      <c r="I748" s="30"/>
      <c r="K748" s="30"/>
    </row>
    <row r="749" spans="1:11" ht="15.5">
      <c r="A749" s="30"/>
      <c r="D749" s="30"/>
      <c r="E749" s="219"/>
      <c r="F749" s="30"/>
      <c r="G749" s="30"/>
      <c r="H749" s="30"/>
      <c r="I749" s="30"/>
      <c r="K749" s="30"/>
    </row>
    <row r="750" spans="1:11" ht="15.5">
      <c r="A750" s="30"/>
      <c r="D750" s="30"/>
      <c r="E750" s="219"/>
      <c r="F750" s="30"/>
      <c r="G750" s="30"/>
      <c r="H750" s="30"/>
      <c r="I750" s="30"/>
      <c r="K750" s="30"/>
    </row>
    <row r="751" spans="1:11" ht="15.5">
      <c r="A751" s="30"/>
      <c r="D751" s="30"/>
      <c r="E751" s="219"/>
      <c r="F751" s="30"/>
      <c r="G751" s="30"/>
      <c r="H751" s="30"/>
      <c r="I751" s="30"/>
      <c r="K751" s="30"/>
    </row>
    <row r="752" spans="1:11" ht="15.5">
      <c r="A752" s="30"/>
      <c r="D752" s="30"/>
      <c r="E752" s="219"/>
      <c r="F752" s="30"/>
      <c r="G752" s="30"/>
      <c r="H752" s="30"/>
      <c r="I752" s="30"/>
      <c r="K752" s="30"/>
    </row>
    <row r="753" spans="1:11" ht="15.5">
      <c r="A753" s="30"/>
      <c r="D753" s="30"/>
      <c r="E753" s="219"/>
      <c r="F753" s="30"/>
      <c r="G753" s="30"/>
      <c r="H753" s="30"/>
      <c r="I753" s="30"/>
      <c r="K753" s="30"/>
    </row>
    <row r="754" spans="1:11" ht="15.5">
      <c r="A754" s="30"/>
      <c r="D754" s="30"/>
      <c r="E754" s="219"/>
      <c r="F754" s="30"/>
      <c r="G754" s="30"/>
      <c r="H754" s="30"/>
      <c r="I754" s="30"/>
      <c r="K754" s="30"/>
    </row>
    <row r="755" spans="1:11" ht="15.5">
      <c r="A755" s="30"/>
      <c r="D755" s="30"/>
      <c r="E755" s="219"/>
      <c r="F755" s="30"/>
      <c r="G755" s="30"/>
      <c r="H755" s="30"/>
      <c r="I755" s="30"/>
      <c r="K755" s="30"/>
    </row>
    <row r="756" spans="1:11" ht="15.5">
      <c r="A756" s="30"/>
      <c r="D756" s="30"/>
      <c r="E756" s="219"/>
      <c r="F756" s="30"/>
      <c r="G756" s="30"/>
      <c r="H756" s="30"/>
      <c r="I756" s="30"/>
      <c r="K756" s="30"/>
    </row>
    <row r="757" spans="1:11" ht="15.5">
      <c r="A757" s="30"/>
      <c r="D757" s="30"/>
      <c r="E757" s="219"/>
      <c r="F757" s="30"/>
      <c r="G757" s="30"/>
      <c r="H757" s="30"/>
      <c r="I757" s="30"/>
      <c r="K757" s="30"/>
    </row>
    <row r="758" spans="1:11" ht="15.5">
      <c r="A758" s="30"/>
      <c r="D758" s="30"/>
      <c r="E758" s="219"/>
      <c r="F758" s="30"/>
      <c r="G758" s="30"/>
      <c r="H758" s="30"/>
      <c r="I758" s="30"/>
      <c r="K758" s="30"/>
    </row>
    <row r="759" spans="1:11" ht="15.5">
      <c r="A759" s="30"/>
      <c r="D759" s="30"/>
      <c r="E759" s="219"/>
      <c r="F759" s="30"/>
      <c r="G759" s="30"/>
      <c r="H759" s="30"/>
      <c r="I759" s="30"/>
      <c r="K759" s="30"/>
    </row>
    <row r="760" spans="1:11" ht="15.5">
      <c r="A760" s="30"/>
      <c r="D760" s="30"/>
      <c r="E760" s="219"/>
      <c r="F760" s="30"/>
      <c r="G760" s="30"/>
      <c r="H760" s="30"/>
      <c r="I760" s="30"/>
      <c r="K760" s="30"/>
    </row>
    <row r="761" spans="1:11" ht="15.5">
      <c r="A761" s="30"/>
      <c r="D761" s="30"/>
      <c r="E761" s="219"/>
      <c r="F761" s="30"/>
      <c r="G761" s="30"/>
      <c r="H761" s="30"/>
      <c r="I761" s="30"/>
      <c r="K761" s="30"/>
    </row>
    <row r="762" spans="1:11" ht="15.5">
      <c r="A762" s="30"/>
      <c r="D762" s="30"/>
      <c r="E762" s="219"/>
      <c r="F762" s="30"/>
      <c r="G762" s="30"/>
      <c r="H762" s="30"/>
      <c r="I762" s="30"/>
      <c r="K762" s="30"/>
    </row>
    <row r="763" spans="1:11" ht="15.5">
      <c r="A763" s="30"/>
      <c r="D763" s="30"/>
      <c r="E763" s="219"/>
      <c r="F763" s="30"/>
      <c r="G763" s="30"/>
      <c r="H763" s="30"/>
      <c r="I763" s="30"/>
      <c r="K763" s="30"/>
    </row>
    <row r="764" spans="1:11" ht="15.5">
      <c r="A764" s="30"/>
      <c r="D764" s="30"/>
      <c r="E764" s="219"/>
      <c r="F764" s="30"/>
      <c r="G764" s="30"/>
      <c r="H764" s="30"/>
      <c r="I764" s="30"/>
      <c r="K764" s="30"/>
    </row>
    <row r="765" spans="1:11" ht="15.5">
      <c r="A765" s="30"/>
      <c r="D765" s="30"/>
      <c r="E765" s="219"/>
      <c r="F765" s="30"/>
      <c r="G765" s="30"/>
      <c r="H765" s="30"/>
      <c r="I765" s="30"/>
      <c r="K765" s="30"/>
    </row>
    <row r="766" spans="1:11" ht="15.5">
      <c r="A766" s="30"/>
      <c r="D766" s="30"/>
      <c r="E766" s="219"/>
      <c r="F766" s="30"/>
      <c r="G766" s="30"/>
      <c r="H766" s="30"/>
      <c r="I766" s="30"/>
      <c r="K766" s="30"/>
    </row>
    <row r="767" spans="1:11" ht="15.5">
      <c r="A767" s="30"/>
      <c r="D767" s="30"/>
      <c r="E767" s="219"/>
      <c r="F767" s="30"/>
      <c r="G767" s="30"/>
      <c r="H767" s="30"/>
      <c r="I767" s="30"/>
      <c r="K767" s="30"/>
    </row>
    <row r="768" spans="1:11" ht="15.5">
      <c r="A768" s="30"/>
      <c r="D768" s="30"/>
      <c r="E768" s="219"/>
      <c r="F768" s="30"/>
      <c r="G768" s="30"/>
      <c r="H768" s="30"/>
      <c r="I768" s="30"/>
      <c r="K768" s="30"/>
    </row>
    <row r="769" spans="1:11" ht="15.5">
      <c r="A769" s="30"/>
      <c r="D769" s="30"/>
      <c r="E769" s="219"/>
      <c r="F769" s="30"/>
      <c r="G769" s="30"/>
      <c r="H769" s="30"/>
      <c r="I769" s="30"/>
      <c r="K769" s="30"/>
    </row>
    <row r="770" spans="1:11" ht="15.5">
      <c r="A770" s="30"/>
      <c r="D770" s="30"/>
      <c r="E770" s="219"/>
      <c r="F770" s="30"/>
      <c r="G770" s="30"/>
      <c r="H770" s="30"/>
      <c r="I770" s="30"/>
      <c r="K770" s="30"/>
    </row>
    <row r="771" spans="1:11" ht="15.5">
      <c r="A771" s="30"/>
      <c r="D771" s="30"/>
      <c r="E771" s="219"/>
      <c r="F771" s="30"/>
      <c r="G771" s="30"/>
      <c r="H771" s="30"/>
      <c r="I771" s="30"/>
      <c r="K771" s="30"/>
    </row>
    <row r="772" spans="1:11" ht="15.5">
      <c r="A772" s="30"/>
      <c r="D772" s="30"/>
      <c r="E772" s="219"/>
      <c r="F772" s="30"/>
      <c r="G772" s="30"/>
      <c r="H772" s="30"/>
      <c r="I772" s="30"/>
      <c r="K772" s="30"/>
    </row>
    <row r="773" spans="1:11" ht="15.5">
      <c r="A773" s="30"/>
      <c r="D773" s="30"/>
      <c r="E773" s="219"/>
      <c r="F773" s="30"/>
      <c r="G773" s="30"/>
      <c r="H773" s="30"/>
      <c r="I773" s="30"/>
      <c r="K773" s="30"/>
    </row>
    <row r="774" spans="1:11" ht="15.5">
      <c r="A774" s="30"/>
      <c r="D774" s="30"/>
      <c r="E774" s="219"/>
      <c r="F774" s="30"/>
      <c r="G774" s="30"/>
      <c r="H774" s="30"/>
      <c r="I774" s="30"/>
      <c r="K774" s="30"/>
    </row>
    <row r="775" spans="1:11" ht="15.5">
      <c r="A775" s="30"/>
      <c r="D775" s="30"/>
      <c r="E775" s="219"/>
      <c r="F775" s="30"/>
      <c r="G775" s="30"/>
      <c r="H775" s="30"/>
      <c r="I775" s="30"/>
      <c r="K775" s="30"/>
    </row>
    <row r="776" spans="1:11" ht="15.5">
      <c r="A776" s="30"/>
      <c r="D776" s="30"/>
      <c r="E776" s="219"/>
      <c r="F776" s="30"/>
      <c r="G776" s="30"/>
      <c r="H776" s="30"/>
      <c r="I776" s="30"/>
      <c r="K776" s="30"/>
    </row>
    <row r="777" spans="1:11" ht="15.5">
      <c r="A777" s="30"/>
      <c r="D777" s="30"/>
      <c r="E777" s="219"/>
      <c r="F777" s="30"/>
      <c r="G777" s="30"/>
      <c r="H777" s="30"/>
      <c r="I777" s="30"/>
      <c r="K777" s="30"/>
    </row>
    <row r="778" spans="1:11" ht="15.5">
      <c r="A778" s="30"/>
      <c r="D778" s="30"/>
      <c r="E778" s="219"/>
      <c r="F778" s="30"/>
      <c r="G778" s="30"/>
      <c r="H778" s="30"/>
      <c r="I778" s="30"/>
      <c r="K778" s="30"/>
    </row>
    <row r="779" spans="1:11" ht="15.5">
      <c r="A779" s="30"/>
      <c r="D779" s="30"/>
      <c r="E779" s="219"/>
      <c r="F779" s="30"/>
      <c r="G779" s="30"/>
      <c r="H779" s="30"/>
      <c r="I779" s="30"/>
      <c r="K779" s="30"/>
    </row>
    <row r="780" spans="1:11" ht="15.5">
      <c r="A780" s="30"/>
      <c r="D780" s="30"/>
      <c r="E780" s="219"/>
      <c r="F780" s="30"/>
      <c r="G780" s="30"/>
      <c r="H780" s="30"/>
      <c r="I780" s="30"/>
      <c r="K780" s="30"/>
    </row>
    <row r="781" spans="1:11" ht="15.5">
      <c r="A781" s="30"/>
      <c r="D781" s="30"/>
      <c r="E781" s="219"/>
      <c r="F781" s="30"/>
      <c r="G781" s="30"/>
      <c r="H781" s="30"/>
      <c r="I781" s="30"/>
      <c r="K781" s="30"/>
    </row>
    <row r="782" spans="1:11" ht="15.5">
      <c r="A782" s="30"/>
      <c r="D782" s="30"/>
      <c r="E782" s="219"/>
      <c r="F782" s="30"/>
      <c r="G782" s="30"/>
      <c r="H782" s="30"/>
      <c r="I782" s="30"/>
      <c r="K782" s="30"/>
    </row>
    <row r="783" spans="1:11" ht="15.5">
      <c r="A783" s="30"/>
      <c r="D783" s="30"/>
      <c r="E783" s="219"/>
      <c r="F783" s="30"/>
      <c r="G783" s="30"/>
      <c r="H783" s="30"/>
      <c r="I783" s="30"/>
      <c r="K783" s="30"/>
    </row>
    <row r="784" spans="1:11" ht="15.5">
      <c r="A784" s="30"/>
      <c r="D784" s="30"/>
      <c r="E784" s="219"/>
      <c r="F784" s="30"/>
      <c r="G784" s="30"/>
      <c r="H784" s="30"/>
      <c r="I784" s="30"/>
      <c r="K784" s="30"/>
    </row>
    <row r="785" spans="1:11" ht="15.5">
      <c r="A785" s="30"/>
      <c r="D785" s="30"/>
      <c r="E785" s="219"/>
      <c r="F785" s="30"/>
      <c r="G785" s="30"/>
      <c r="H785" s="30"/>
      <c r="I785" s="30"/>
      <c r="K785" s="30"/>
    </row>
    <row r="786" spans="1:11" ht="15.5">
      <c r="A786" s="30"/>
      <c r="D786" s="30"/>
      <c r="E786" s="219"/>
      <c r="F786" s="30"/>
      <c r="G786" s="30"/>
      <c r="H786" s="30"/>
      <c r="I786" s="30"/>
      <c r="K786" s="30"/>
    </row>
    <row r="787" spans="1:11" ht="15.5">
      <c r="A787" s="30"/>
      <c r="D787" s="30"/>
      <c r="E787" s="219"/>
      <c r="F787" s="30"/>
      <c r="G787" s="30"/>
      <c r="H787" s="30"/>
      <c r="I787" s="30"/>
      <c r="K787" s="30"/>
    </row>
    <row r="788" spans="1:11" ht="15.5">
      <c r="A788" s="30"/>
      <c r="D788" s="30"/>
      <c r="E788" s="219"/>
      <c r="F788" s="30"/>
      <c r="G788" s="30"/>
      <c r="H788" s="30"/>
      <c r="I788" s="30"/>
      <c r="K788" s="30"/>
    </row>
    <row r="789" spans="1:11" ht="15.5">
      <c r="A789" s="30"/>
      <c r="D789" s="30"/>
      <c r="E789" s="219"/>
      <c r="F789" s="30"/>
      <c r="G789" s="30"/>
      <c r="H789" s="30"/>
      <c r="I789" s="30"/>
      <c r="K789" s="30"/>
    </row>
    <row r="790" spans="1:11" ht="15.5">
      <c r="A790" s="30"/>
      <c r="D790" s="30"/>
      <c r="E790" s="219"/>
      <c r="F790" s="30"/>
      <c r="G790" s="30"/>
      <c r="H790" s="30"/>
      <c r="I790" s="30"/>
      <c r="K790" s="30"/>
    </row>
    <row r="791" spans="1:11" ht="15.5">
      <c r="A791" s="30"/>
      <c r="D791" s="30"/>
      <c r="E791" s="219"/>
      <c r="F791" s="30"/>
      <c r="G791" s="30"/>
      <c r="H791" s="30"/>
      <c r="I791" s="30"/>
      <c r="K791" s="30"/>
    </row>
    <row r="792" spans="1:11" ht="15.5">
      <c r="A792" s="30"/>
      <c r="D792" s="30"/>
      <c r="E792" s="219"/>
      <c r="F792" s="30"/>
      <c r="G792" s="30"/>
      <c r="H792" s="30"/>
      <c r="I792" s="30"/>
      <c r="K792" s="30"/>
    </row>
    <row r="793" spans="1:11" ht="15.5">
      <c r="A793" s="30"/>
      <c r="D793" s="30"/>
      <c r="E793" s="219"/>
      <c r="F793" s="30"/>
      <c r="G793" s="30"/>
      <c r="H793" s="30"/>
      <c r="I793" s="30"/>
      <c r="K793" s="30"/>
    </row>
    <row r="794" spans="1:11" ht="15.5">
      <c r="A794" s="30"/>
      <c r="D794" s="30"/>
      <c r="E794" s="219"/>
      <c r="F794" s="30"/>
      <c r="G794" s="30"/>
      <c r="H794" s="30"/>
      <c r="I794" s="30"/>
      <c r="K794" s="30"/>
    </row>
    <row r="795" spans="1:11" ht="15.5">
      <c r="A795" s="30"/>
      <c r="D795" s="30"/>
      <c r="E795" s="219"/>
      <c r="F795" s="30"/>
      <c r="G795" s="30"/>
      <c r="H795" s="30"/>
      <c r="I795" s="30"/>
      <c r="K795" s="30"/>
    </row>
    <row r="796" spans="1:11" ht="15.5">
      <c r="A796" s="30"/>
      <c r="D796" s="30"/>
      <c r="E796" s="219"/>
      <c r="F796" s="30"/>
      <c r="G796" s="30"/>
      <c r="H796" s="30"/>
      <c r="I796" s="30"/>
      <c r="K796" s="30"/>
    </row>
    <row r="797" spans="1:11" ht="15.5">
      <c r="A797" s="30"/>
      <c r="D797" s="30"/>
      <c r="E797" s="219"/>
      <c r="F797" s="30"/>
      <c r="G797" s="30"/>
      <c r="H797" s="30"/>
      <c r="I797" s="30"/>
      <c r="K797" s="30"/>
    </row>
    <row r="798" spans="1:11" ht="15.5">
      <c r="A798" s="30"/>
      <c r="D798" s="30"/>
      <c r="E798" s="219"/>
      <c r="F798" s="30"/>
      <c r="G798" s="30"/>
      <c r="H798" s="30"/>
      <c r="I798" s="30"/>
      <c r="K798" s="30"/>
    </row>
    <row r="799" spans="1:11" ht="15.5">
      <c r="A799" s="30"/>
      <c r="D799" s="30"/>
      <c r="E799" s="219"/>
      <c r="F799" s="30"/>
      <c r="G799" s="30"/>
      <c r="H799" s="30"/>
      <c r="I799" s="30"/>
      <c r="K799" s="30"/>
    </row>
    <row r="800" spans="1:11" ht="15.5">
      <c r="A800" s="30"/>
      <c r="D800" s="30"/>
      <c r="E800" s="219"/>
      <c r="F800" s="30"/>
      <c r="G800" s="30"/>
      <c r="H800" s="30"/>
      <c r="I800" s="30"/>
      <c r="K800" s="30"/>
    </row>
    <row r="801" spans="1:11" ht="15.5">
      <c r="A801" s="30"/>
      <c r="D801" s="30"/>
      <c r="E801" s="219"/>
      <c r="F801" s="30"/>
      <c r="G801" s="30"/>
      <c r="H801" s="30"/>
      <c r="I801" s="30"/>
      <c r="K801" s="30"/>
    </row>
    <row r="802" spans="1:11" ht="15.5">
      <c r="A802" s="30"/>
      <c r="D802" s="30"/>
      <c r="E802" s="219"/>
      <c r="F802" s="30"/>
      <c r="G802" s="30"/>
      <c r="H802" s="30"/>
      <c r="I802" s="30"/>
      <c r="K802" s="30"/>
    </row>
    <row r="803" spans="1:11" ht="15.5">
      <c r="A803" s="30"/>
      <c r="D803" s="30"/>
      <c r="E803" s="219"/>
      <c r="F803" s="30"/>
      <c r="G803" s="30"/>
      <c r="H803" s="30"/>
      <c r="I803" s="30"/>
      <c r="K803" s="30"/>
    </row>
    <row r="804" spans="1:11" ht="15.5">
      <c r="A804" s="30"/>
      <c r="D804" s="30"/>
      <c r="E804" s="219"/>
      <c r="F804" s="30"/>
      <c r="G804" s="30"/>
      <c r="H804" s="30"/>
      <c r="I804" s="30"/>
      <c r="K804" s="30"/>
    </row>
    <row r="805" spans="1:11" ht="15.5">
      <c r="A805" s="30"/>
      <c r="D805" s="30"/>
      <c r="E805" s="219"/>
      <c r="F805" s="30"/>
      <c r="G805" s="30"/>
      <c r="H805" s="30"/>
      <c r="I805" s="30"/>
      <c r="K805" s="30"/>
    </row>
    <row r="806" spans="1:11" ht="15.5">
      <c r="A806" s="30"/>
      <c r="D806" s="30"/>
      <c r="E806" s="219"/>
      <c r="F806" s="30"/>
      <c r="G806" s="30"/>
      <c r="H806" s="30"/>
      <c r="I806" s="30"/>
      <c r="K806" s="30"/>
    </row>
    <row r="807" spans="1:11" ht="15.5">
      <c r="A807" s="30"/>
      <c r="D807" s="30"/>
      <c r="E807" s="219"/>
      <c r="F807" s="30"/>
      <c r="G807" s="30"/>
      <c r="H807" s="30"/>
      <c r="I807" s="30"/>
      <c r="K807" s="30"/>
    </row>
    <row r="808" spans="1:11" ht="15.5">
      <c r="A808" s="30"/>
      <c r="D808" s="30"/>
      <c r="E808" s="219"/>
      <c r="F808" s="30"/>
      <c r="G808" s="30"/>
      <c r="H808" s="30"/>
      <c r="I808" s="30"/>
      <c r="K808" s="30"/>
    </row>
    <row r="809" spans="1:11" ht="15.5">
      <c r="A809" s="30"/>
      <c r="D809" s="30"/>
      <c r="E809" s="219"/>
      <c r="F809" s="30"/>
      <c r="G809" s="30"/>
      <c r="H809" s="30"/>
      <c r="I809" s="30"/>
      <c r="K809" s="30"/>
    </row>
    <row r="810" spans="1:11" ht="15.5">
      <c r="A810" s="30"/>
      <c r="D810" s="30"/>
      <c r="E810" s="219"/>
      <c r="F810" s="30"/>
      <c r="G810" s="30"/>
      <c r="H810" s="30"/>
      <c r="I810" s="30"/>
      <c r="K810" s="30"/>
    </row>
    <row r="811" spans="1:11" ht="15.5">
      <c r="A811" s="30"/>
      <c r="D811" s="30"/>
      <c r="E811" s="219"/>
      <c r="F811" s="30"/>
      <c r="G811" s="30"/>
      <c r="H811" s="30"/>
      <c r="I811" s="30"/>
      <c r="K811" s="30"/>
    </row>
    <row r="812" spans="1:11" ht="15.5">
      <c r="A812" s="30"/>
      <c r="D812" s="30"/>
      <c r="E812" s="219"/>
      <c r="F812" s="30"/>
      <c r="G812" s="30"/>
      <c r="H812" s="30"/>
      <c r="I812" s="30"/>
      <c r="K812" s="30"/>
    </row>
    <row r="813" spans="1:11" ht="15.5">
      <c r="A813" s="30"/>
      <c r="D813" s="30"/>
      <c r="E813" s="219"/>
      <c r="F813" s="30"/>
      <c r="G813" s="30"/>
      <c r="H813" s="30"/>
      <c r="I813" s="30"/>
      <c r="K813" s="30"/>
    </row>
    <row r="814" spans="1:11" ht="15.5">
      <c r="A814" s="30"/>
      <c r="D814" s="30"/>
      <c r="E814" s="219"/>
      <c r="F814" s="30"/>
      <c r="G814" s="30"/>
      <c r="H814" s="30"/>
      <c r="I814" s="30"/>
      <c r="K814" s="30"/>
    </row>
    <row r="815" spans="1:11" ht="15.5">
      <c r="A815" s="30"/>
      <c r="D815" s="30"/>
      <c r="E815" s="219"/>
      <c r="F815" s="30"/>
      <c r="G815" s="30"/>
      <c r="H815" s="30"/>
      <c r="I815" s="30"/>
      <c r="K815" s="30"/>
    </row>
    <row r="816" spans="1:11" ht="15.5">
      <c r="A816" s="30"/>
      <c r="D816" s="30"/>
      <c r="E816" s="219"/>
      <c r="F816" s="30"/>
      <c r="G816" s="30"/>
      <c r="H816" s="30"/>
      <c r="I816" s="30"/>
      <c r="K816" s="30"/>
    </row>
    <row r="817" spans="1:11" ht="15.5">
      <c r="A817" s="30"/>
      <c r="D817" s="30"/>
      <c r="E817" s="219"/>
      <c r="F817" s="30"/>
      <c r="G817" s="30"/>
      <c r="H817" s="30"/>
      <c r="I817" s="30"/>
      <c r="K817" s="30"/>
    </row>
    <row r="818" spans="1:11" ht="15.5">
      <c r="A818" s="30"/>
      <c r="D818" s="30"/>
      <c r="E818" s="219"/>
      <c r="F818" s="30"/>
      <c r="G818" s="30"/>
      <c r="H818" s="30"/>
      <c r="I818" s="30"/>
      <c r="K818" s="30"/>
    </row>
    <row r="819" spans="1:11" ht="15.5">
      <c r="A819" s="30"/>
      <c r="D819" s="30"/>
      <c r="E819" s="219"/>
      <c r="F819" s="30"/>
      <c r="G819" s="30"/>
      <c r="H819" s="30"/>
      <c r="I819" s="30"/>
      <c r="K819" s="30"/>
    </row>
    <row r="820" spans="1:11" ht="15.5">
      <c r="A820" s="30"/>
      <c r="D820" s="30"/>
      <c r="E820" s="219"/>
      <c r="F820" s="30"/>
      <c r="G820" s="30"/>
      <c r="H820" s="30"/>
      <c r="I820" s="30"/>
      <c r="K820" s="30"/>
    </row>
    <row r="821" spans="1:11" ht="15.5">
      <c r="A821" s="30"/>
      <c r="D821" s="30"/>
      <c r="E821" s="219"/>
      <c r="F821" s="30"/>
      <c r="G821" s="30"/>
      <c r="H821" s="30"/>
      <c r="I821" s="30"/>
      <c r="K821" s="30"/>
    </row>
    <row r="822" spans="1:11" ht="15.5">
      <c r="A822" s="30"/>
      <c r="D822" s="30"/>
      <c r="E822" s="219"/>
      <c r="F822" s="30"/>
      <c r="G822" s="30"/>
      <c r="H822" s="30"/>
      <c r="I822" s="30"/>
      <c r="K822" s="30"/>
    </row>
    <row r="823" spans="1:11" ht="15.5">
      <c r="A823" s="30"/>
      <c r="D823" s="30"/>
      <c r="E823" s="219"/>
      <c r="F823" s="30"/>
      <c r="G823" s="30"/>
      <c r="H823" s="30"/>
      <c r="I823" s="30"/>
      <c r="K823" s="30"/>
    </row>
    <row r="824" spans="1:11" ht="15.5">
      <c r="A824" s="30"/>
      <c r="D824" s="30"/>
      <c r="E824" s="219"/>
      <c r="F824" s="30"/>
      <c r="G824" s="30"/>
      <c r="H824" s="30"/>
      <c r="I824" s="30"/>
      <c r="K824" s="30"/>
    </row>
    <row r="825" spans="1:11" ht="15.5">
      <c r="A825" s="30"/>
      <c r="D825" s="30"/>
      <c r="E825" s="219"/>
      <c r="F825" s="30"/>
      <c r="G825" s="30"/>
      <c r="H825" s="30"/>
      <c r="I825" s="30"/>
      <c r="K825" s="30"/>
    </row>
    <row r="826" spans="1:11" ht="15.5">
      <c r="A826" s="30"/>
      <c r="D826" s="30"/>
      <c r="E826" s="219"/>
      <c r="F826" s="30"/>
      <c r="G826" s="30"/>
      <c r="H826" s="30"/>
      <c r="I826" s="30"/>
      <c r="K826" s="30"/>
    </row>
    <row r="827" spans="1:11" ht="15.5">
      <c r="A827" s="30"/>
      <c r="D827" s="30"/>
      <c r="E827" s="219"/>
      <c r="F827" s="30"/>
      <c r="G827" s="30"/>
      <c r="H827" s="30"/>
      <c r="I827" s="30"/>
      <c r="K827" s="30"/>
    </row>
    <row r="828" spans="1:11" ht="15.5">
      <c r="A828" s="30"/>
      <c r="D828" s="30"/>
      <c r="E828" s="219"/>
      <c r="F828" s="30"/>
      <c r="G828" s="30"/>
      <c r="H828" s="30"/>
      <c r="I828" s="30"/>
      <c r="K828" s="30"/>
    </row>
    <row r="829" spans="1:11" ht="15.5">
      <c r="A829" s="30"/>
      <c r="D829" s="30"/>
      <c r="E829" s="219"/>
      <c r="F829" s="30"/>
      <c r="G829" s="30"/>
      <c r="H829" s="30"/>
      <c r="I829" s="30"/>
      <c r="K829" s="30"/>
    </row>
    <row r="830" spans="1:11" ht="15.5">
      <c r="A830" s="30"/>
      <c r="D830" s="30"/>
      <c r="E830" s="219"/>
      <c r="F830" s="30"/>
      <c r="G830" s="30"/>
      <c r="H830" s="30"/>
      <c r="I830" s="30"/>
      <c r="K830" s="30"/>
    </row>
    <row r="831" spans="1:11" ht="15.5">
      <c r="A831" s="30"/>
      <c r="D831" s="30"/>
      <c r="E831" s="219"/>
      <c r="F831" s="30"/>
      <c r="G831" s="30"/>
      <c r="H831" s="30"/>
      <c r="I831" s="30"/>
      <c r="K831" s="30"/>
    </row>
    <row r="832" spans="1:11" ht="15.5">
      <c r="A832" s="30"/>
      <c r="D832" s="30"/>
      <c r="E832" s="219"/>
      <c r="F832" s="30"/>
      <c r="G832" s="30"/>
      <c r="H832" s="30"/>
      <c r="I832" s="30"/>
      <c r="K832" s="30"/>
    </row>
    <row r="833" spans="1:11" ht="15.5">
      <c r="A833" s="30"/>
      <c r="D833" s="30"/>
      <c r="E833" s="219"/>
      <c r="F833" s="30"/>
      <c r="G833" s="30"/>
      <c r="H833" s="30"/>
      <c r="I833" s="30"/>
      <c r="K833" s="30"/>
    </row>
    <row r="834" spans="1:11" ht="15.5">
      <c r="A834" s="30"/>
      <c r="D834" s="30"/>
      <c r="E834" s="219"/>
      <c r="F834" s="30"/>
      <c r="G834" s="30"/>
      <c r="H834" s="30"/>
      <c r="I834" s="30"/>
      <c r="K834" s="30"/>
    </row>
    <row r="835" spans="1:11" ht="15.5">
      <c r="A835" s="30"/>
      <c r="D835" s="30"/>
      <c r="E835" s="219"/>
      <c r="F835" s="30"/>
      <c r="G835" s="30"/>
      <c r="H835" s="30"/>
      <c r="I835" s="30"/>
      <c r="K835" s="30"/>
    </row>
    <row r="836" spans="1:11" ht="15.5">
      <c r="A836" s="30"/>
      <c r="D836" s="30"/>
      <c r="E836" s="219"/>
      <c r="F836" s="30"/>
      <c r="G836" s="30"/>
      <c r="H836" s="30"/>
      <c r="I836" s="30"/>
      <c r="K836" s="30"/>
    </row>
    <row r="837" spans="1:11" ht="15.5">
      <c r="A837" s="30"/>
      <c r="D837" s="30"/>
      <c r="E837" s="219"/>
      <c r="F837" s="30"/>
      <c r="G837" s="30"/>
      <c r="H837" s="30"/>
      <c r="I837" s="30"/>
      <c r="K837" s="30"/>
    </row>
    <row r="838" spans="1:11" ht="15.5">
      <c r="A838" s="30"/>
      <c r="D838" s="30"/>
      <c r="E838" s="219"/>
      <c r="F838" s="30"/>
      <c r="G838" s="30"/>
      <c r="H838" s="30"/>
      <c r="I838" s="30"/>
      <c r="K838" s="30"/>
    </row>
    <row r="839" spans="1:11" ht="15.5">
      <c r="A839" s="30"/>
      <c r="D839" s="30"/>
      <c r="E839" s="219"/>
      <c r="F839" s="30"/>
      <c r="G839" s="30"/>
      <c r="H839" s="30"/>
      <c r="I839" s="30"/>
      <c r="K839" s="30"/>
    </row>
    <row r="840" spans="1:11" ht="15.5">
      <c r="A840" s="30"/>
      <c r="D840" s="30"/>
      <c r="E840" s="219"/>
      <c r="F840" s="30"/>
      <c r="G840" s="30"/>
      <c r="H840" s="30"/>
      <c r="I840" s="30"/>
      <c r="K840" s="30"/>
    </row>
    <row r="841" spans="1:11" ht="15.5">
      <c r="A841" s="30"/>
      <c r="D841" s="30"/>
      <c r="E841" s="219"/>
      <c r="F841" s="30"/>
      <c r="G841" s="30"/>
      <c r="H841" s="30"/>
      <c r="I841" s="30"/>
      <c r="K841" s="30"/>
    </row>
    <row r="842" spans="1:11" ht="15.5">
      <c r="A842" s="30"/>
      <c r="D842" s="30"/>
      <c r="E842" s="219"/>
      <c r="F842" s="30"/>
      <c r="G842" s="30"/>
      <c r="H842" s="30"/>
      <c r="I842" s="30"/>
      <c r="K842" s="30"/>
    </row>
    <row r="843" spans="1:11" ht="15.5">
      <c r="A843" s="30"/>
      <c r="D843" s="30"/>
      <c r="E843" s="219"/>
      <c r="F843" s="30"/>
      <c r="G843" s="30"/>
      <c r="H843" s="30"/>
      <c r="I843" s="30"/>
      <c r="K843" s="30"/>
    </row>
    <row r="844" spans="1:11" ht="15.5">
      <c r="A844" s="30"/>
      <c r="D844" s="30"/>
      <c r="E844" s="219"/>
      <c r="F844" s="30"/>
      <c r="G844" s="30"/>
      <c r="H844" s="30"/>
      <c r="I844" s="30"/>
      <c r="K844" s="30"/>
    </row>
    <row r="845" spans="1:11" ht="15.5">
      <c r="A845" s="30"/>
      <c r="D845" s="30"/>
      <c r="E845" s="219"/>
      <c r="F845" s="30"/>
      <c r="G845" s="30"/>
      <c r="H845" s="30"/>
      <c r="I845" s="30"/>
      <c r="K845" s="30"/>
    </row>
    <row r="846" spans="1:11" ht="15.5">
      <c r="A846" s="30"/>
      <c r="D846" s="30"/>
      <c r="E846" s="219"/>
      <c r="F846" s="30"/>
      <c r="G846" s="30"/>
      <c r="H846" s="30"/>
      <c r="I846" s="30"/>
      <c r="K846" s="30"/>
    </row>
    <row r="847" spans="1:11" ht="15.5">
      <c r="A847" s="30"/>
      <c r="D847" s="30"/>
      <c r="E847" s="219"/>
      <c r="F847" s="30"/>
      <c r="G847" s="30"/>
      <c r="H847" s="30"/>
      <c r="I847" s="30"/>
      <c r="K847" s="30"/>
    </row>
    <row r="848" spans="1:11" ht="15.5">
      <c r="A848" s="30"/>
      <c r="D848" s="30"/>
      <c r="E848" s="219"/>
      <c r="F848" s="30"/>
      <c r="G848" s="30"/>
      <c r="H848" s="30"/>
      <c r="I848" s="30"/>
      <c r="K848" s="30"/>
    </row>
    <row r="849" spans="1:11" ht="15.5">
      <c r="A849" s="30"/>
      <c r="D849" s="30"/>
      <c r="E849" s="219"/>
      <c r="F849" s="30"/>
      <c r="G849" s="30"/>
      <c r="H849" s="30"/>
      <c r="I849" s="30"/>
      <c r="K849" s="30"/>
    </row>
    <row r="850" spans="1:11" ht="15.5">
      <c r="A850" s="30"/>
      <c r="D850" s="30"/>
      <c r="E850" s="219"/>
      <c r="F850" s="30"/>
      <c r="G850" s="30"/>
      <c r="H850" s="30"/>
      <c r="I850" s="30"/>
      <c r="K850" s="30"/>
    </row>
    <row r="851" spans="1:11" ht="15.5">
      <c r="A851" s="30"/>
      <c r="D851" s="30"/>
      <c r="E851" s="219"/>
      <c r="F851" s="30"/>
      <c r="G851" s="30"/>
      <c r="H851" s="30"/>
      <c r="I851" s="30"/>
      <c r="K851" s="30"/>
    </row>
    <row r="852" spans="1:11" ht="15.5">
      <c r="A852" s="30"/>
      <c r="D852" s="30"/>
      <c r="E852" s="219"/>
      <c r="F852" s="30"/>
      <c r="G852" s="30"/>
      <c r="H852" s="30"/>
      <c r="I852" s="30"/>
      <c r="K852" s="30"/>
    </row>
    <row r="853" spans="1:11" ht="15.5">
      <c r="A853" s="30"/>
      <c r="D853" s="30"/>
      <c r="E853" s="219"/>
      <c r="F853" s="30"/>
      <c r="G853" s="30"/>
      <c r="H853" s="30"/>
      <c r="I853" s="30"/>
      <c r="K853" s="30"/>
    </row>
    <row r="854" spans="1:11" ht="15.5">
      <c r="A854" s="30"/>
      <c r="D854" s="30"/>
      <c r="E854" s="219"/>
      <c r="F854" s="30"/>
      <c r="G854" s="30"/>
      <c r="H854" s="30"/>
      <c r="I854" s="30"/>
      <c r="K854" s="30"/>
    </row>
    <row r="855" spans="1:11" ht="15.5">
      <c r="A855" s="30"/>
      <c r="D855" s="30"/>
      <c r="E855" s="219"/>
      <c r="F855" s="30"/>
      <c r="G855" s="30"/>
      <c r="H855" s="30"/>
      <c r="I855" s="30"/>
      <c r="K855" s="30"/>
    </row>
    <row r="856" spans="1:11" ht="15.5">
      <c r="A856" s="30"/>
      <c r="D856" s="30"/>
      <c r="E856" s="219"/>
      <c r="F856" s="30"/>
      <c r="G856" s="30"/>
      <c r="H856" s="30"/>
      <c r="I856" s="30"/>
      <c r="K856" s="30"/>
    </row>
    <row r="857" spans="1:11" ht="15.5">
      <c r="A857" s="30"/>
      <c r="D857" s="30"/>
      <c r="E857" s="219"/>
      <c r="F857" s="30"/>
      <c r="G857" s="30"/>
      <c r="H857" s="30"/>
      <c r="I857" s="30"/>
      <c r="K857" s="30"/>
    </row>
    <row r="858" spans="1:11" ht="15.5">
      <c r="A858" s="30"/>
      <c r="D858" s="30"/>
      <c r="E858" s="219"/>
      <c r="F858" s="30"/>
      <c r="G858" s="30"/>
      <c r="H858" s="30"/>
      <c r="I858" s="30"/>
      <c r="K858" s="30"/>
    </row>
    <row r="859" spans="1:11" ht="15.5">
      <c r="A859" s="30"/>
      <c r="D859" s="30"/>
      <c r="E859" s="219"/>
      <c r="F859" s="30"/>
      <c r="G859" s="30"/>
      <c r="H859" s="30"/>
      <c r="I859" s="30"/>
      <c r="K859" s="30"/>
    </row>
    <row r="860" spans="1:11" ht="15.5">
      <c r="A860" s="30"/>
      <c r="D860" s="30"/>
      <c r="E860" s="219"/>
      <c r="F860" s="30"/>
      <c r="G860" s="30"/>
      <c r="H860" s="30"/>
      <c r="I860" s="30"/>
      <c r="K860" s="30"/>
    </row>
    <row r="861" spans="1:11" ht="15.5">
      <c r="A861" s="30"/>
      <c r="D861" s="30"/>
      <c r="E861" s="219"/>
      <c r="F861" s="30"/>
      <c r="G861" s="30"/>
      <c r="H861" s="30"/>
      <c r="I861" s="30"/>
      <c r="K861" s="30"/>
    </row>
    <row r="862" spans="1:11" ht="15.5">
      <c r="A862" s="30"/>
      <c r="D862" s="30"/>
      <c r="E862" s="219"/>
      <c r="F862" s="30"/>
      <c r="G862" s="30"/>
      <c r="H862" s="30"/>
      <c r="I862" s="30"/>
      <c r="K862" s="30"/>
    </row>
    <row r="863" spans="1:11" ht="15.5">
      <c r="A863" s="30"/>
      <c r="D863" s="30"/>
      <c r="E863" s="219"/>
      <c r="F863" s="30"/>
      <c r="G863" s="30"/>
      <c r="H863" s="30"/>
      <c r="I863" s="30"/>
      <c r="K863" s="30"/>
    </row>
    <row r="864" spans="1:11" ht="15.5">
      <c r="A864" s="30"/>
      <c r="D864" s="30"/>
      <c r="E864" s="219"/>
      <c r="F864" s="30"/>
      <c r="G864" s="30"/>
      <c r="H864" s="30"/>
      <c r="I864" s="30"/>
      <c r="K864" s="30"/>
    </row>
    <row r="865" spans="1:11" ht="15.5">
      <c r="A865" s="30"/>
      <c r="D865" s="30"/>
      <c r="E865" s="219"/>
      <c r="F865" s="30"/>
      <c r="G865" s="30"/>
      <c r="H865" s="30"/>
      <c r="I865" s="30"/>
      <c r="K865" s="30"/>
    </row>
    <row r="866" spans="1:11" ht="15.5">
      <c r="A866" s="30"/>
      <c r="D866" s="30"/>
      <c r="E866" s="219"/>
      <c r="F866" s="30"/>
      <c r="G866" s="30"/>
      <c r="H866" s="30"/>
      <c r="I866" s="30"/>
      <c r="K866" s="30"/>
    </row>
    <row r="867" spans="1:11" ht="15.5">
      <c r="A867" s="30"/>
      <c r="D867" s="30"/>
      <c r="E867" s="219"/>
      <c r="F867" s="30"/>
      <c r="G867" s="30"/>
      <c r="H867" s="30"/>
      <c r="I867" s="30"/>
      <c r="K867" s="30"/>
    </row>
    <row r="868" spans="1:11" ht="15.5">
      <c r="A868" s="30"/>
      <c r="D868" s="30"/>
      <c r="E868" s="219"/>
      <c r="F868" s="30"/>
      <c r="G868" s="30"/>
      <c r="H868" s="30"/>
      <c r="I868" s="30"/>
      <c r="K868" s="30"/>
    </row>
    <row r="869" spans="1:11" ht="15.5">
      <c r="A869" s="30"/>
      <c r="D869" s="30"/>
      <c r="E869" s="219"/>
      <c r="F869" s="30"/>
      <c r="G869" s="30"/>
      <c r="H869" s="30"/>
      <c r="I869" s="30"/>
      <c r="K869" s="30"/>
    </row>
    <row r="870" spans="1:11" ht="15.5">
      <c r="A870" s="30"/>
      <c r="D870" s="30"/>
      <c r="E870" s="219"/>
      <c r="F870" s="30"/>
      <c r="G870" s="30"/>
      <c r="H870" s="30"/>
      <c r="I870" s="30"/>
      <c r="K870" s="30"/>
    </row>
    <row r="871" spans="1:11" ht="15.5">
      <c r="A871" s="30"/>
      <c r="D871" s="30"/>
      <c r="E871" s="219"/>
      <c r="F871" s="30"/>
      <c r="G871" s="30"/>
      <c r="H871" s="30"/>
      <c r="I871" s="30"/>
      <c r="K871" s="30"/>
    </row>
    <row r="872" spans="1:11" ht="15.5">
      <c r="A872" s="30"/>
      <c r="D872" s="30"/>
      <c r="E872" s="219"/>
      <c r="F872" s="30"/>
      <c r="G872" s="30"/>
      <c r="H872" s="30"/>
      <c r="I872" s="30"/>
      <c r="K872" s="30"/>
    </row>
    <row r="873" spans="1:11" ht="15.5">
      <c r="A873" s="30"/>
      <c r="D873" s="30"/>
      <c r="E873" s="219"/>
      <c r="F873" s="30"/>
      <c r="G873" s="30"/>
      <c r="H873" s="30"/>
      <c r="I873" s="30"/>
      <c r="K873" s="30"/>
    </row>
    <row r="874" spans="1:11" ht="15.5">
      <c r="A874" s="30"/>
      <c r="D874" s="30"/>
      <c r="E874" s="219"/>
      <c r="F874" s="30"/>
      <c r="G874" s="30"/>
      <c r="H874" s="30"/>
      <c r="I874" s="30"/>
      <c r="K874" s="30"/>
    </row>
    <row r="875" spans="1:11" ht="15.5">
      <c r="A875" s="30"/>
      <c r="D875" s="30"/>
      <c r="E875" s="219"/>
      <c r="F875" s="30"/>
      <c r="G875" s="30"/>
      <c r="H875" s="30"/>
      <c r="I875" s="30"/>
      <c r="K875" s="30"/>
    </row>
    <row r="876" spans="1:11" ht="15.5">
      <c r="A876" s="30"/>
      <c r="D876" s="30"/>
      <c r="E876" s="219"/>
      <c r="F876" s="30"/>
      <c r="G876" s="30"/>
      <c r="H876" s="30"/>
      <c r="I876" s="30"/>
      <c r="K876" s="30"/>
    </row>
    <row r="877" spans="1:11" ht="15.5">
      <c r="A877" s="30"/>
      <c r="D877" s="30"/>
      <c r="E877" s="219"/>
      <c r="F877" s="30"/>
      <c r="G877" s="30"/>
      <c r="H877" s="30"/>
      <c r="I877" s="30"/>
      <c r="K877" s="30"/>
    </row>
    <row r="878" spans="1:11" ht="15.5">
      <c r="A878" s="30"/>
      <c r="D878" s="30"/>
      <c r="E878" s="219"/>
      <c r="F878" s="30"/>
      <c r="G878" s="30"/>
      <c r="H878" s="30"/>
      <c r="I878" s="30"/>
      <c r="K878" s="30"/>
    </row>
    <row r="879" spans="1:11" ht="15.5">
      <c r="A879" s="30"/>
      <c r="D879" s="30"/>
      <c r="E879" s="219"/>
      <c r="F879" s="30"/>
      <c r="G879" s="30"/>
      <c r="H879" s="30"/>
      <c r="I879" s="30"/>
      <c r="K879" s="30"/>
    </row>
    <row r="880" spans="1:11" ht="15.5">
      <c r="A880" s="30"/>
      <c r="D880" s="30"/>
      <c r="E880" s="219"/>
      <c r="F880" s="30"/>
      <c r="G880" s="30"/>
      <c r="H880" s="30"/>
      <c r="I880" s="30"/>
      <c r="K880" s="30"/>
    </row>
    <row r="881" spans="1:11" ht="15.5">
      <c r="A881" s="30"/>
      <c r="D881" s="30"/>
      <c r="E881" s="219"/>
      <c r="F881" s="30"/>
      <c r="G881" s="30"/>
      <c r="H881" s="30"/>
      <c r="I881" s="30"/>
      <c r="K881" s="30"/>
    </row>
    <row r="882" spans="1:11" ht="15.5">
      <c r="A882" s="30"/>
      <c r="D882" s="30"/>
      <c r="E882" s="219"/>
      <c r="F882" s="30"/>
      <c r="G882" s="30"/>
      <c r="H882" s="30"/>
      <c r="I882" s="30"/>
      <c r="K882" s="30"/>
    </row>
    <row r="883" spans="1:11" ht="15.5">
      <c r="A883" s="30"/>
      <c r="D883" s="30"/>
      <c r="E883" s="219"/>
      <c r="F883" s="30"/>
      <c r="G883" s="30"/>
      <c r="H883" s="30"/>
      <c r="I883" s="30"/>
      <c r="K883" s="30"/>
    </row>
    <row r="884" spans="1:11" ht="15.5">
      <c r="A884" s="30"/>
      <c r="D884" s="30"/>
      <c r="E884" s="219"/>
      <c r="F884" s="30"/>
      <c r="G884" s="30"/>
      <c r="H884" s="30"/>
      <c r="I884" s="30"/>
      <c r="K884" s="30"/>
    </row>
    <row r="885" spans="1:11" ht="15.5">
      <c r="A885" s="30"/>
      <c r="D885" s="30"/>
      <c r="E885" s="219"/>
      <c r="F885" s="30"/>
      <c r="G885" s="30"/>
      <c r="H885" s="30"/>
      <c r="I885" s="30"/>
      <c r="K885" s="30"/>
    </row>
    <row r="886" spans="1:11" ht="15.5">
      <c r="A886" s="30"/>
      <c r="D886" s="30"/>
      <c r="E886" s="219"/>
      <c r="F886" s="30"/>
      <c r="G886" s="30"/>
      <c r="H886" s="30"/>
      <c r="I886" s="30"/>
      <c r="K886" s="30"/>
    </row>
    <row r="887" spans="1:11" ht="15.5">
      <c r="A887" s="30"/>
      <c r="D887" s="30"/>
      <c r="E887" s="219"/>
      <c r="F887" s="30"/>
      <c r="G887" s="30"/>
      <c r="H887" s="30"/>
      <c r="I887" s="30"/>
      <c r="K887" s="30"/>
    </row>
    <row r="888" spans="1:11" ht="15.5">
      <c r="A888" s="30"/>
      <c r="D888" s="30"/>
      <c r="E888" s="219"/>
      <c r="F888" s="30"/>
      <c r="G888" s="30"/>
      <c r="H888" s="30"/>
      <c r="I888" s="30"/>
      <c r="K888" s="30"/>
    </row>
    <row r="889" spans="1:11" ht="15.5">
      <c r="A889" s="30"/>
      <c r="D889" s="30"/>
      <c r="E889" s="219"/>
      <c r="F889" s="30"/>
      <c r="G889" s="30"/>
      <c r="H889" s="30"/>
      <c r="I889" s="30"/>
      <c r="K889" s="30"/>
    </row>
    <row r="890" spans="1:11" ht="15.5">
      <c r="A890" s="30"/>
      <c r="D890" s="30"/>
      <c r="E890" s="219"/>
      <c r="F890" s="30"/>
      <c r="G890" s="30"/>
      <c r="H890" s="30"/>
      <c r="I890" s="30"/>
      <c r="K890" s="30"/>
    </row>
    <row r="891" spans="1:11" ht="15.5">
      <c r="A891" s="30"/>
      <c r="D891" s="30"/>
      <c r="E891" s="219"/>
      <c r="F891" s="30"/>
      <c r="G891" s="30"/>
      <c r="H891" s="30"/>
      <c r="I891" s="30"/>
      <c r="K891" s="30"/>
    </row>
    <row r="892" spans="1:11" ht="15.5">
      <c r="A892" s="30"/>
      <c r="D892" s="30"/>
      <c r="E892" s="219"/>
      <c r="F892" s="30"/>
      <c r="G892" s="30"/>
      <c r="H892" s="30"/>
      <c r="I892" s="30"/>
      <c r="K892" s="30"/>
    </row>
    <row r="893" spans="1:11" ht="15.5">
      <c r="A893" s="30"/>
      <c r="D893" s="30"/>
      <c r="E893" s="219"/>
      <c r="F893" s="30"/>
      <c r="G893" s="30"/>
      <c r="H893" s="30"/>
      <c r="I893" s="30"/>
      <c r="K893" s="30"/>
    </row>
    <row r="894" spans="1:11" ht="15.5">
      <c r="A894" s="30"/>
      <c r="D894" s="30"/>
      <c r="E894" s="219"/>
      <c r="F894" s="30"/>
      <c r="G894" s="30"/>
      <c r="H894" s="30"/>
      <c r="I894" s="30"/>
      <c r="K894" s="30"/>
    </row>
    <row r="895" spans="1:11" ht="15.5">
      <c r="A895" s="30"/>
      <c r="D895" s="30"/>
      <c r="E895" s="219"/>
      <c r="F895" s="30"/>
      <c r="G895" s="30"/>
      <c r="H895" s="30"/>
      <c r="I895" s="30"/>
      <c r="K895" s="30"/>
    </row>
    <row r="896" spans="1:11" ht="15.5">
      <c r="A896" s="30"/>
      <c r="D896" s="30"/>
      <c r="E896" s="219"/>
      <c r="F896" s="30"/>
      <c r="G896" s="30"/>
      <c r="H896" s="30"/>
      <c r="I896" s="30"/>
      <c r="K896" s="30"/>
    </row>
    <row r="897" spans="1:11" ht="15.5">
      <c r="A897" s="30"/>
      <c r="D897" s="30"/>
      <c r="E897" s="219"/>
      <c r="F897" s="30"/>
      <c r="G897" s="30"/>
      <c r="H897" s="30"/>
      <c r="I897" s="30"/>
      <c r="K897" s="30"/>
    </row>
    <row r="898" spans="1:11" ht="15.5">
      <c r="A898" s="30"/>
      <c r="D898" s="30"/>
      <c r="E898" s="219"/>
      <c r="F898" s="30"/>
      <c r="G898" s="30"/>
      <c r="H898" s="30"/>
      <c r="I898" s="30"/>
      <c r="K898" s="30"/>
    </row>
    <row r="899" spans="1:11" ht="15.5">
      <c r="A899" s="30"/>
      <c r="D899" s="30"/>
      <c r="E899" s="219"/>
      <c r="F899" s="30"/>
      <c r="G899" s="30"/>
      <c r="H899" s="30"/>
      <c r="I899" s="30"/>
      <c r="K899" s="30"/>
    </row>
    <row r="900" spans="1:11" ht="15.5">
      <c r="A900" s="30"/>
      <c r="D900" s="30"/>
      <c r="E900" s="219"/>
      <c r="F900" s="30"/>
      <c r="G900" s="30"/>
      <c r="H900" s="30"/>
      <c r="I900" s="30"/>
      <c r="K900" s="30"/>
    </row>
    <row r="901" spans="1:11" ht="15.5">
      <c r="A901" s="30"/>
      <c r="D901" s="30"/>
      <c r="E901" s="219"/>
      <c r="F901" s="30"/>
      <c r="G901" s="30"/>
      <c r="H901" s="30"/>
      <c r="I901" s="30"/>
      <c r="K901" s="30"/>
    </row>
    <row r="902" spans="1:11" ht="15.5">
      <c r="A902" s="30"/>
      <c r="D902" s="30"/>
      <c r="E902" s="219"/>
      <c r="F902" s="30"/>
      <c r="G902" s="30"/>
      <c r="H902" s="30"/>
      <c r="I902" s="30"/>
      <c r="K902" s="30"/>
    </row>
    <row r="903" spans="1:11" ht="15.5">
      <c r="A903" s="30"/>
      <c r="D903" s="30"/>
      <c r="E903" s="219"/>
      <c r="F903" s="30"/>
      <c r="G903" s="30"/>
      <c r="H903" s="30"/>
      <c r="I903" s="30"/>
      <c r="K903" s="30"/>
    </row>
    <row r="904" spans="1:11" ht="15.5">
      <c r="A904" s="30"/>
      <c r="D904" s="30"/>
      <c r="E904" s="219"/>
      <c r="F904" s="30"/>
      <c r="G904" s="30"/>
      <c r="H904" s="30"/>
      <c r="I904" s="30"/>
      <c r="K904" s="30"/>
    </row>
    <row r="905" spans="1:11" ht="15.5">
      <c r="A905" s="30"/>
      <c r="D905" s="30"/>
      <c r="E905" s="219"/>
      <c r="F905" s="30"/>
      <c r="G905" s="30"/>
      <c r="H905" s="30"/>
      <c r="I905" s="30"/>
      <c r="K905" s="30"/>
    </row>
    <row r="906" spans="1:11" ht="15.5">
      <c r="A906" s="30"/>
      <c r="D906" s="30"/>
      <c r="E906" s="219"/>
      <c r="F906" s="30"/>
      <c r="G906" s="30"/>
      <c r="H906" s="30"/>
      <c r="I906" s="30"/>
      <c r="K906" s="30"/>
    </row>
    <row r="907" spans="1:11" ht="15.5">
      <c r="A907" s="30"/>
      <c r="D907" s="30"/>
      <c r="E907" s="219"/>
      <c r="F907" s="30"/>
      <c r="G907" s="30"/>
      <c r="H907" s="30"/>
      <c r="I907" s="30"/>
      <c r="K907" s="30"/>
    </row>
    <row r="908" spans="1:11" ht="15.5">
      <c r="A908" s="30"/>
      <c r="D908" s="30"/>
      <c r="E908" s="219"/>
      <c r="F908" s="30"/>
      <c r="G908" s="30"/>
      <c r="H908" s="30"/>
      <c r="I908" s="30"/>
      <c r="K908" s="30"/>
    </row>
    <row r="909" spans="1:11" ht="15.5">
      <c r="A909" s="30"/>
      <c r="D909" s="30"/>
      <c r="E909" s="219"/>
      <c r="F909" s="30"/>
      <c r="G909" s="30"/>
      <c r="H909" s="30"/>
      <c r="I909" s="30"/>
      <c r="K909" s="30"/>
    </row>
    <row r="910" spans="1:11" ht="15.5">
      <c r="A910" s="30"/>
      <c r="D910" s="30"/>
      <c r="E910" s="219"/>
      <c r="F910" s="30"/>
      <c r="G910" s="30"/>
      <c r="H910" s="30"/>
      <c r="I910" s="30"/>
      <c r="K910" s="30"/>
    </row>
    <row r="911" spans="1:11" ht="15.5">
      <c r="A911" s="30"/>
      <c r="D911" s="30"/>
      <c r="E911" s="219"/>
      <c r="F911" s="30"/>
      <c r="G911" s="30"/>
      <c r="H911" s="30"/>
      <c r="I911" s="30"/>
      <c r="K911" s="30"/>
    </row>
    <row r="912" spans="1:11" ht="15.5">
      <c r="A912" s="30"/>
      <c r="D912" s="30"/>
      <c r="E912" s="219"/>
      <c r="F912" s="30"/>
      <c r="G912" s="30"/>
      <c r="H912" s="30"/>
      <c r="I912" s="30"/>
      <c r="K912" s="30"/>
    </row>
    <row r="913" spans="1:11" ht="15.5">
      <c r="A913" s="30"/>
      <c r="D913" s="30"/>
      <c r="E913" s="219"/>
      <c r="F913" s="30"/>
      <c r="G913" s="30"/>
      <c r="H913" s="30"/>
      <c r="I913" s="30"/>
      <c r="K913" s="30"/>
    </row>
    <row r="914" spans="1:11" ht="15.5">
      <c r="A914" s="30"/>
      <c r="D914" s="30"/>
      <c r="E914" s="219"/>
      <c r="F914" s="30"/>
      <c r="G914" s="30"/>
      <c r="H914" s="30"/>
      <c r="I914" s="30"/>
      <c r="K914" s="30"/>
    </row>
    <row r="915" spans="1:11" ht="15.5">
      <c r="A915" s="30"/>
      <c r="D915" s="30"/>
      <c r="E915" s="219"/>
      <c r="F915" s="30"/>
      <c r="G915" s="30"/>
      <c r="H915" s="30"/>
      <c r="I915" s="30"/>
      <c r="K915" s="30"/>
    </row>
    <row r="916" spans="1:11" ht="15.5">
      <c r="A916" s="30"/>
      <c r="D916" s="30"/>
      <c r="E916" s="219"/>
      <c r="F916" s="30"/>
      <c r="G916" s="30"/>
      <c r="H916" s="30"/>
      <c r="I916" s="30"/>
      <c r="K916" s="30"/>
    </row>
    <row r="917" spans="1:11" ht="15.5">
      <c r="A917" s="30"/>
      <c r="D917" s="30"/>
      <c r="E917" s="219"/>
      <c r="F917" s="30"/>
      <c r="G917" s="30"/>
      <c r="H917" s="30"/>
      <c r="I917" s="30"/>
      <c r="K917" s="30"/>
    </row>
    <row r="918" spans="1:11" ht="15.5">
      <c r="A918" s="30"/>
      <c r="D918" s="30"/>
      <c r="E918" s="219"/>
      <c r="F918" s="30"/>
      <c r="G918" s="30"/>
      <c r="H918" s="30"/>
      <c r="I918" s="30"/>
      <c r="K918" s="30"/>
    </row>
    <row r="919" spans="1:11" ht="15.5">
      <c r="A919" s="30"/>
      <c r="D919" s="30"/>
      <c r="E919" s="219"/>
      <c r="F919" s="30"/>
      <c r="G919" s="30"/>
      <c r="H919" s="30"/>
      <c r="I919" s="30"/>
      <c r="K919" s="30"/>
    </row>
    <row r="920" spans="1:11" ht="15.5">
      <c r="A920" s="30"/>
      <c r="D920" s="30"/>
      <c r="E920" s="219"/>
      <c r="F920" s="30"/>
      <c r="G920" s="30"/>
      <c r="H920" s="30"/>
      <c r="I920" s="30"/>
      <c r="K920" s="30"/>
    </row>
    <row r="921" spans="1:11" ht="15.5">
      <c r="A921" s="30"/>
      <c r="D921" s="30"/>
      <c r="E921" s="219"/>
      <c r="F921" s="30"/>
      <c r="G921" s="30"/>
      <c r="H921" s="30"/>
      <c r="I921" s="30"/>
      <c r="K921" s="30"/>
    </row>
    <row r="922" spans="1:11" ht="15.5">
      <c r="A922" s="30"/>
      <c r="D922" s="30"/>
      <c r="E922" s="219"/>
      <c r="F922" s="30"/>
      <c r="G922" s="30"/>
      <c r="H922" s="30"/>
      <c r="I922" s="30"/>
      <c r="K922" s="30"/>
    </row>
    <row r="923" spans="1:11" ht="15.5">
      <c r="A923" s="30"/>
      <c r="D923" s="30"/>
      <c r="E923" s="219"/>
      <c r="F923" s="30"/>
      <c r="G923" s="30"/>
      <c r="H923" s="30"/>
      <c r="I923" s="30"/>
      <c r="K923" s="30"/>
    </row>
    <row r="924" spans="1:11" ht="15.5">
      <c r="A924" s="30"/>
      <c r="D924" s="30"/>
      <c r="E924" s="219"/>
      <c r="F924" s="30"/>
      <c r="G924" s="30"/>
      <c r="H924" s="30"/>
      <c r="I924" s="30"/>
      <c r="K924" s="30"/>
    </row>
    <row r="925" spans="1:11" ht="15.5">
      <c r="A925" s="30"/>
      <c r="D925" s="30"/>
      <c r="E925" s="219"/>
      <c r="F925" s="30"/>
      <c r="G925" s="30"/>
      <c r="H925" s="30"/>
      <c r="I925" s="30"/>
      <c r="K925" s="30"/>
    </row>
    <row r="926" spans="1:11" ht="15.5">
      <c r="A926" s="30"/>
      <c r="D926" s="30"/>
      <c r="E926" s="219"/>
      <c r="F926" s="30"/>
      <c r="G926" s="30"/>
      <c r="H926" s="30"/>
      <c r="I926" s="30"/>
      <c r="K926" s="30"/>
    </row>
    <row r="927" spans="1:11" ht="15.5">
      <c r="A927" s="30"/>
      <c r="D927" s="30"/>
      <c r="E927" s="219"/>
      <c r="F927" s="30"/>
      <c r="G927" s="30"/>
      <c r="H927" s="30"/>
      <c r="I927" s="30"/>
      <c r="K927" s="30"/>
    </row>
    <row r="928" spans="1:11" ht="15.5">
      <c r="A928" s="30"/>
      <c r="D928" s="30"/>
      <c r="E928" s="219"/>
      <c r="F928" s="30"/>
      <c r="G928" s="30"/>
      <c r="H928" s="30"/>
      <c r="I928" s="30"/>
      <c r="K928" s="30"/>
    </row>
    <row r="929" spans="1:11" ht="15.5">
      <c r="A929" s="30"/>
      <c r="D929" s="30"/>
      <c r="E929" s="219"/>
      <c r="F929" s="30"/>
      <c r="G929" s="30"/>
      <c r="H929" s="30"/>
      <c r="I929" s="30"/>
      <c r="K929" s="30"/>
    </row>
    <row r="930" spans="1:11" ht="15.5">
      <c r="A930" s="30"/>
      <c r="D930" s="30"/>
      <c r="E930" s="219"/>
      <c r="F930" s="30"/>
      <c r="G930" s="30"/>
      <c r="H930" s="30"/>
      <c r="I930" s="30"/>
      <c r="K930" s="30"/>
    </row>
    <row r="931" spans="1:11" ht="15.5">
      <c r="A931" s="30"/>
      <c r="D931" s="30"/>
      <c r="E931" s="219"/>
      <c r="F931" s="30"/>
      <c r="G931" s="30"/>
      <c r="H931" s="30"/>
      <c r="I931" s="30"/>
      <c r="K931" s="30"/>
    </row>
    <row r="932" spans="1:11" ht="15.5">
      <c r="A932" s="30"/>
      <c r="D932" s="30"/>
      <c r="E932" s="219"/>
      <c r="F932" s="30"/>
      <c r="G932" s="30"/>
      <c r="H932" s="30"/>
      <c r="I932" s="30"/>
      <c r="K932" s="30"/>
    </row>
    <row r="933" spans="1:11" ht="15.5">
      <c r="A933" s="30"/>
      <c r="D933" s="30"/>
      <c r="E933" s="219"/>
      <c r="F933" s="30"/>
      <c r="G933" s="30"/>
      <c r="H933" s="30"/>
      <c r="I933" s="30"/>
      <c r="K933" s="30"/>
    </row>
    <row r="934" spans="1:11" ht="15.5">
      <c r="A934" s="30"/>
      <c r="D934" s="30"/>
      <c r="E934" s="219"/>
      <c r="F934" s="30"/>
      <c r="G934" s="30"/>
      <c r="H934" s="30"/>
      <c r="I934" s="30"/>
      <c r="K934" s="30"/>
    </row>
    <row r="935" spans="1:11" ht="15.5">
      <c r="A935" s="30"/>
      <c r="D935" s="30"/>
      <c r="E935" s="219"/>
      <c r="F935" s="30"/>
      <c r="G935" s="30"/>
      <c r="H935" s="30"/>
      <c r="I935" s="30"/>
      <c r="K935" s="30"/>
    </row>
    <row r="936" spans="1:11" ht="15.5">
      <c r="A936" s="30"/>
      <c r="D936" s="30"/>
      <c r="E936" s="219"/>
      <c r="F936" s="30"/>
      <c r="G936" s="30"/>
      <c r="H936" s="30"/>
      <c r="I936" s="30"/>
      <c r="K936" s="30"/>
    </row>
    <row r="937" spans="1:11" ht="15.5">
      <c r="A937" s="30"/>
      <c r="D937" s="30"/>
      <c r="E937" s="219"/>
      <c r="F937" s="30"/>
      <c r="G937" s="30"/>
      <c r="H937" s="30"/>
      <c r="I937" s="30"/>
      <c r="K937" s="30"/>
    </row>
    <row r="938" spans="1:11" ht="15.5">
      <c r="A938" s="30"/>
      <c r="D938" s="30"/>
      <c r="E938" s="219"/>
      <c r="F938" s="30"/>
      <c r="G938" s="30"/>
      <c r="H938" s="30"/>
      <c r="I938" s="30"/>
      <c r="K938" s="30"/>
    </row>
    <row r="939" spans="1:11" ht="15.5">
      <c r="A939" s="30"/>
      <c r="D939" s="30"/>
      <c r="E939" s="219"/>
      <c r="F939" s="30"/>
      <c r="G939" s="30"/>
      <c r="H939" s="30"/>
      <c r="I939" s="30"/>
      <c r="K939" s="30"/>
    </row>
    <row r="940" spans="1:11" ht="15.5">
      <c r="A940" s="30"/>
      <c r="D940" s="30"/>
      <c r="E940" s="219"/>
      <c r="F940" s="30"/>
      <c r="G940" s="30"/>
      <c r="H940" s="30"/>
      <c r="I940" s="30"/>
      <c r="K940" s="30"/>
    </row>
    <row r="941" spans="1:11" ht="15.5">
      <c r="A941" s="30"/>
      <c r="D941" s="30"/>
      <c r="E941" s="219"/>
      <c r="F941" s="30"/>
      <c r="G941" s="30"/>
      <c r="H941" s="30"/>
      <c r="I941" s="30"/>
      <c r="K941" s="30"/>
    </row>
    <row r="942" spans="1:11" ht="15.5">
      <c r="A942" s="30"/>
      <c r="D942" s="30"/>
      <c r="E942" s="219"/>
      <c r="F942" s="30"/>
      <c r="G942" s="30"/>
      <c r="H942" s="30"/>
      <c r="I942" s="30"/>
      <c r="K942" s="30"/>
    </row>
    <row r="943" spans="1:11" ht="15.5">
      <c r="A943" s="30"/>
      <c r="D943" s="30"/>
      <c r="E943" s="219"/>
      <c r="F943" s="30"/>
      <c r="G943" s="30"/>
      <c r="H943" s="30"/>
      <c r="I943" s="30"/>
      <c r="K943" s="30"/>
    </row>
    <row r="944" spans="1:11" ht="15.5">
      <c r="A944" s="30"/>
      <c r="D944" s="30"/>
      <c r="E944" s="219"/>
      <c r="F944" s="30"/>
      <c r="G944" s="30"/>
      <c r="H944" s="30"/>
      <c r="I944" s="30"/>
      <c r="K944" s="30"/>
    </row>
    <row r="945" spans="1:11" ht="15.5">
      <c r="A945" s="30"/>
      <c r="D945" s="30"/>
      <c r="E945" s="219"/>
      <c r="F945" s="30"/>
      <c r="G945" s="30"/>
      <c r="H945" s="30"/>
      <c r="I945" s="30"/>
      <c r="K945" s="30"/>
    </row>
    <row r="946" spans="1:11" ht="15.5">
      <c r="A946" s="30"/>
      <c r="D946" s="30"/>
      <c r="E946" s="219"/>
      <c r="F946" s="30"/>
      <c r="G946" s="30"/>
      <c r="H946" s="30"/>
      <c r="I946" s="30"/>
      <c r="K946" s="30"/>
    </row>
    <row r="947" spans="1:11" ht="15.5">
      <c r="A947" s="30"/>
      <c r="D947" s="30"/>
      <c r="E947" s="219"/>
      <c r="F947" s="30"/>
      <c r="G947" s="30"/>
      <c r="H947" s="30"/>
      <c r="I947" s="30"/>
      <c r="K947" s="30"/>
    </row>
    <row r="948" spans="1:11" ht="15.5">
      <c r="A948" s="30"/>
      <c r="D948" s="30"/>
      <c r="E948" s="219"/>
      <c r="F948" s="30"/>
      <c r="G948" s="30"/>
      <c r="H948" s="30"/>
      <c r="I948" s="30"/>
      <c r="K948" s="30"/>
    </row>
    <row r="949" spans="1:11" ht="15.5">
      <c r="A949" s="30"/>
      <c r="D949" s="30"/>
      <c r="E949" s="219"/>
      <c r="F949" s="30"/>
      <c r="G949" s="30"/>
      <c r="H949" s="30"/>
      <c r="I949" s="30"/>
      <c r="K949" s="30"/>
    </row>
    <row r="950" spans="1:11" ht="15.5">
      <c r="A950" s="30"/>
      <c r="D950" s="30"/>
      <c r="E950" s="219"/>
      <c r="F950" s="30"/>
      <c r="G950" s="30"/>
      <c r="H950" s="30"/>
      <c r="I950" s="30"/>
      <c r="K950" s="30"/>
    </row>
    <row r="951" spans="1:11" ht="15.5">
      <c r="A951" s="30"/>
      <c r="D951" s="30"/>
      <c r="E951" s="219"/>
      <c r="F951" s="30"/>
      <c r="G951" s="30"/>
      <c r="H951" s="30"/>
      <c r="I951" s="30"/>
      <c r="K951" s="30"/>
    </row>
    <row r="952" spans="1:11" ht="15.5">
      <c r="A952" s="30"/>
      <c r="D952" s="30"/>
      <c r="E952" s="219"/>
      <c r="F952" s="30"/>
      <c r="G952" s="30"/>
      <c r="H952" s="30"/>
      <c r="I952" s="30"/>
      <c r="K952" s="30"/>
    </row>
    <row r="953" spans="1:11" ht="15.5">
      <c r="A953" s="30"/>
      <c r="D953" s="30"/>
      <c r="E953" s="219"/>
      <c r="F953" s="30"/>
      <c r="G953" s="30"/>
      <c r="H953" s="30"/>
      <c r="I953" s="30"/>
      <c r="K953" s="30"/>
    </row>
    <row r="954" spans="1:11" ht="15.5">
      <c r="A954" s="30"/>
      <c r="D954" s="30"/>
      <c r="E954" s="219"/>
      <c r="F954" s="30"/>
      <c r="G954" s="30"/>
      <c r="H954" s="30"/>
      <c r="I954" s="30"/>
      <c r="K954" s="30"/>
    </row>
    <row r="955" spans="1:11" ht="15.5">
      <c r="A955" s="30"/>
      <c r="D955" s="30"/>
      <c r="E955" s="219"/>
      <c r="F955" s="30"/>
      <c r="G955" s="30"/>
      <c r="H955" s="30"/>
      <c r="I955" s="30"/>
      <c r="K955" s="30"/>
    </row>
    <row r="956" spans="1:11" ht="15.5">
      <c r="A956" s="30"/>
      <c r="D956" s="30"/>
      <c r="E956" s="219"/>
      <c r="F956" s="30"/>
      <c r="G956" s="30"/>
      <c r="H956" s="30"/>
      <c r="I956" s="30"/>
      <c r="K956" s="30"/>
    </row>
    <row r="957" spans="1:11" ht="15.5">
      <c r="A957" s="30"/>
      <c r="D957" s="30"/>
      <c r="E957" s="219"/>
      <c r="F957" s="30"/>
      <c r="G957" s="30"/>
      <c r="H957" s="30"/>
      <c r="I957" s="30"/>
      <c r="K957" s="30"/>
    </row>
    <row r="958" spans="1:11" ht="15.5">
      <c r="A958" s="30"/>
      <c r="D958" s="30"/>
      <c r="E958" s="219"/>
      <c r="F958" s="30"/>
      <c r="G958" s="30"/>
      <c r="H958" s="30"/>
      <c r="I958" s="30"/>
      <c r="K958" s="30"/>
    </row>
    <row r="959" spans="1:11" ht="15.5">
      <c r="A959" s="30"/>
      <c r="D959" s="30"/>
      <c r="E959" s="219"/>
      <c r="F959" s="30"/>
      <c r="G959" s="30"/>
      <c r="H959" s="30"/>
      <c r="I959" s="30"/>
      <c r="K959" s="30"/>
    </row>
    <row r="960" spans="1:11" ht="15.5">
      <c r="A960" s="30"/>
      <c r="D960" s="30"/>
      <c r="E960" s="219"/>
      <c r="F960" s="30"/>
      <c r="G960" s="30"/>
      <c r="H960" s="30"/>
      <c r="I960" s="30"/>
      <c r="K960" s="30"/>
    </row>
    <row r="961" spans="1:11" ht="15.5">
      <c r="A961" s="30"/>
      <c r="D961" s="30"/>
      <c r="E961" s="219"/>
      <c r="F961" s="30"/>
      <c r="G961" s="30"/>
      <c r="H961" s="30"/>
      <c r="I961" s="30"/>
      <c r="K961" s="30"/>
    </row>
    <row r="962" spans="1:11" ht="15.5">
      <c r="A962" s="30"/>
      <c r="D962" s="30"/>
      <c r="E962" s="219"/>
      <c r="F962" s="30"/>
      <c r="G962" s="30"/>
      <c r="H962" s="30"/>
      <c r="I962" s="30"/>
      <c r="K962" s="30"/>
    </row>
    <row r="963" spans="1:11" ht="15.5">
      <c r="A963" s="30"/>
      <c r="D963" s="30"/>
      <c r="E963" s="219"/>
      <c r="F963" s="30"/>
      <c r="G963" s="30"/>
      <c r="H963" s="30"/>
      <c r="I963" s="30"/>
      <c r="K963" s="30"/>
    </row>
    <row r="964" spans="1:11" ht="15.5">
      <c r="A964" s="30"/>
      <c r="D964" s="30"/>
      <c r="E964" s="219"/>
      <c r="F964" s="30"/>
      <c r="G964" s="30"/>
      <c r="H964" s="30"/>
      <c r="I964" s="30"/>
      <c r="K964" s="30"/>
    </row>
    <row r="965" spans="1:11" ht="15.5">
      <c r="A965" s="30"/>
      <c r="D965" s="30"/>
      <c r="E965" s="219"/>
      <c r="F965" s="30"/>
      <c r="G965" s="30"/>
      <c r="H965" s="30"/>
      <c r="I965" s="30"/>
      <c r="K965" s="30"/>
    </row>
    <row r="966" spans="1:11" ht="15.5">
      <c r="A966" s="30"/>
      <c r="D966" s="30"/>
      <c r="E966" s="219"/>
      <c r="F966" s="30"/>
      <c r="G966" s="30"/>
      <c r="H966" s="30"/>
      <c r="I966" s="30"/>
      <c r="K966" s="30"/>
    </row>
    <row r="967" spans="1:11" ht="15.5">
      <c r="A967" s="30"/>
      <c r="D967" s="30"/>
      <c r="E967" s="219"/>
      <c r="F967" s="30"/>
      <c r="G967" s="30"/>
      <c r="H967" s="30"/>
      <c r="I967" s="30"/>
      <c r="K967" s="30"/>
    </row>
    <row r="968" spans="1:11" ht="15.5">
      <c r="A968" s="30"/>
      <c r="D968" s="30"/>
      <c r="E968" s="219"/>
      <c r="F968" s="30"/>
      <c r="G968" s="30"/>
      <c r="H968" s="30"/>
      <c r="I968" s="30"/>
      <c r="K968" s="30"/>
    </row>
    <row r="969" spans="1:11" ht="15.5">
      <c r="A969" s="30"/>
      <c r="D969" s="30"/>
      <c r="E969" s="219"/>
      <c r="F969" s="30"/>
      <c r="G969" s="30"/>
      <c r="H969" s="30"/>
      <c r="I969" s="30"/>
      <c r="K969" s="30"/>
    </row>
    <row r="970" spans="1:11" ht="15.5">
      <c r="A970" s="30"/>
      <c r="D970" s="30"/>
      <c r="E970" s="219"/>
      <c r="F970" s="30"/>
      <c r="G970" s="30"/>
      <c r="H970" s="30"/>
      <c r="I970" s="30"/>
      <c r="K970" s="30"/>
    </row>
    <row r="971" spans="1:11" ht="15.5">
      <c r="A971" s="30"/>
      <c r="D971" s="30"/>
      <c r="E971" s="219"/>
      <c r="F971" s="30"/>
      <c r="G971" s="30"/>
      <c r="H971" s="30"/>
      <c r="I971" s="30"/>
      <c r="K971" s="30"/>
    </row>
    <row r="972" spans="1:11" ht="15.5">
      <c r="A972" s="30"/>
      <c r="D972" s="30"/>
      <c r="E972" s="219"/>
      <c r="F972" s="30"/>
      <c r="G972" s="30"/>
      <c r="H972" s="30"/>
      <c r="I972" s="30"/>
      <c r="K972" s="30"/>
    </row>
    <row r="973" spans="1:11" ht="15.5">
      <c r="A973" s="30"/>
      <c r="D973" s="30"/>
      <c r="E973" s="219"/>
      <c r="F973" s="30"/>
      <c r="G973" s="30"/>
      <c r="H973" s="30"/>
      <c r="I973" s="30"/>
      <c r="K973" s="30"/>
    </row>
    <row r="974" spans="1:11" ht="15.5">
      <c r="A974" s="30"/>
      <c r="D974" s="30"/>
      <c r="E974" s="219"/>
      <c r="F974" s="30"/>
      <c r="G974" s="30"/>
      <c r="H974" s="30"/>
      <c r="I974" s="30"/>
      <c r="K974" s="30"/>
    </row>
    <row r="975" spans="1:11" ht="15.5">
      <c r="A975" s="30"/>
      <c r="D975" s="30"/>
      <c r="E975" s="219"/>
      <c r="F975" s="30"/>
      <c r="G975" s="30"/>
      <c r="H975" s="30"/>
      <c r="I975" s="30"/>
      <c r="K975" s="30"/>
    </row>
    <row r="976" spans="1:11" ht="15.5">
      <c r="A976" s="30"/>
      <c r="D976" s="30"/>
      <c r="E976" s="219"/>
      <c r="F976" s="30"/>
      <c r="G976" s="30"/>
      <c r="H976" s="30"/>
      <c r="I976" s="30"/>
      <c r="K976" s="30"/>
    </row>
    <row r="977" spans="1:11" ht="15.5">
      <c r="A977" s="30"/>
      <c r="D977" s="30"/>
      <c r="E977" s="219"/>
      <c r="F977" s="30"/>
      <c r="G977" s="30"/>
      <c r="H977" s="30"/>
      <c r="I977" s="30"/>
      <c r="K977" s="30"/>
    </row>
    <row r="978" spans="1:11" ht="15.5">
      <c r="A978" s="30"/>
      <c r="D978" s="30"/>
      <c r="E978" s="219"/>
      <c r="F978" s="30"/>
      <c r="G978" s="30"/>
      <c r="H978" s="30"/>
      <c r="I978" s="30"/>
      <c r="K978" s="30"/>
    </row>
    <row r="979" spans="1:11" ht="15.5">
      <c r="A979" s="30"/>
      <c r="D979" s="30"/>
      <c r="E979" s="219"/>
      <c r="F979" s="30"/>
      <c r="G979" s="30"/>
      <c r="H979" s="30"/>
      <c r="I979" s="30"/>
      <c r="K979" s="30"/>
    </row>
    <row r="980" spans="1:11" ht="15.5">
      <c r="A980" s="30"/>
      <c r="D980" s="30"/>
      <c r="E980" s="219"/>
      <c r="F980" s="30"/>
      <c r="G980" s="30"/>
      <c r="H980" s="30"/>
      <c r="I980" s="30"/>
      <c r="K980" s="30"/>
    </row>
    <row r="981" spans="1:11" ht="15.5">
      <c r="A981" s="30"/>
      <c r="D981" s="30"/>
      <c r="E981" s="219"/>
      <c r="F981" s="30"/>
      <c r="G981" s="30"/>
      <c r="H981" s="30"/>
      <c r="I981" s="30"/>
      <c r="K981" s="30"/>
    </row>
    <row r="982" spans="1:11" ht="15.5">
      <c r="A982" s="30"/>
      <c r="D982" s="30"/>
      <c r="E982" s="219"/>
      <c r="F982" s="30"/>
      <c r="G982" s="30"/>
      <c r="H982" s="30"/>
      <c r="I982" s="30"/>
      <c r="K982" s="30"/>
    </row>
    <row r="983" spans="1:11" ht="15.5">
      <c r="A983" s="30"/>
      <c r="D983" s="30"/>
      <c r="E983" s="219"/>
      <c r="F983" s="30"/>
      <c r="G983" s="30"/>
      <c r="H983" s="30"/>
      <c r="I983" s="30"/>
      <c r="K983" s="30"/>
    </row>
    <row r="984" spans="1:11" ht="15.5">
      <c r="A984" s="30"/>
      <c r="D984" s="30"/>
      <c r="E984" s="219"/>
      <c r="F984" s="30"/>
      <c r="G984" s="30"/>
      <c r="H984" s="30"/>
      <c r="I984" s="30"/>
      <c r="K984" s="30"/>
    </row>
    <row r="985" spans="1:11" ht="15.5">
      <c r="A985" s="30"/>
      <c r="D985" s="30"/>
      <c r="E985" s="219"/>
      <c r="F985" s="30"/>
      <c r="G985" s="30"/>
      <c r="H985" s="30"/>
      <c r="I985" s="30"/>
      <c r="K985" s="30"/>
    </row>
    <row r="986" spans="1:11" ht="15.5">
      <c r="A986" s="30"/>
      <c r="D986" s="30"/>
      <c r="E986" s="219"/>
      <c r="F986" s="30"/>
      <c r="G986" s="30"/>
      <c r="H986" s="30"/>
      <c r="I986" s="30"/>
      <c r="K986" s="30"/>
    </row>
    <row r="987" spans="1:11" ht="15.5">
      <c r="A987" s="30"/>
      <c r="D987" s="30"/>
      <c r="E987" s="219"/>
      <c r="F987" s="30"/>
      <c r="G987" s="30"/>
      <c r="H987" s="30"/>
      <c r="I987" s="30"/>
      <c r="K987" s="30"/>
    </row>
    <row r="988" spans="1:11" ht="15.5">
      <c r="A988" s="30"/>
      <c r="D988" s="30"/>
      <c r="E988" s="219"/>
      <c r="F988" s="30"/>
      <c r="G988" s="30"/>
      <c r="H988" s="30"/>
      <c r="I988" s="30"/>
      <c r="K988" s="30"/>
    </row>
    <row r="989" spans="1:11" ht="15.5">
      <c r="A989" s="30"/>
      <c r="D989" s="30"/>
      <c r="E989" s="219"/>
      <c r="F989" s="30"/>
      <c r="G989" s="30"/>
      <c r="H989" s="30"/>
      <c r="I989" s="30"/>
      <c r="K989" s="30"/>
    </row>
    <row r="990" spans="1:11" ht="15.5">
      <c r="A990" s="30"/>
      <c r="D990" s="30"/>
      <c r="E990" s="219"/>
      <c r="F990" s="30"/>
      <c r="G990" s="30"/>
      <c r="H990" s="30"/>
      <c r="I990" s="30"/>
      <c r="K990" s="30"/>
    </row>
    <row r="991" spans="1:11" ht="15.5">
      <c r="A991" s="30"/>
      <c r="D991" s="30"/>
      <c r="E991" s="219"/>
      <c r="F991" s="30"/>
      <c r="G991" s="30"/>
      <c r="H991" s="30"/>
      <c r="I991" s="30"/>
      <c r="K991" s="30"/>
    </row>
    <row r="992" spans="1:11" ht="15.5">
      <c r="A992" s="30"/>
      <c r="D992" s="30"/>
      <c r="E992" s="219"/>
      <c r="F992" s="30"/>
      <c r="G992" s="30"/>
      <c r="H992" s="30"/>
      <c r="I992" s="30"/>
      <c r="K992" s="30"/>
    </row>
    <row r="993" spans="1:11" ht="15.5">
      <c r="A993" s="30"/>
      <c r="D993" s="30"/>
      <c r="E993" s="219"/>
      <c r="F993" s="30"/>
      <c r="G993" s="30"/>
      <c r="H993" s="30"/>
      <c r="I993" s="30"/>
      <c r="K993" s="30"/>
    </row>
    <row r="994" spans="1:11" ht="15.5">
      <c r="A994" s="30"/>
      <c r="D994" s="30"/>
      <c r="E994" s="219"/>
      <c r="F994" s="30"/>
      <c r="G994" s="30"/>
      <c r="H994" s="30"/>
      <c r="I994" s="30"/>
      <c r="K994" s="30"/>
    </row>
    <row r="995" spans="1:11" ht="15.5">
      <c r="A995" s="30"/>
      <c r="D995" s="30"/>
      <c r="E995" s="219"/>
      <c r="F995" s="30"/>
      <c r="G995" s="30"/>
      <c r="H995" s="30"/>
      <c r="I995" s="30"/>
      <c r="K995" s="30"/>
    </row>
    <row r="996" spans="1:11" ht="15.5">
      <c r="A996" s="30"/>
      <c r="D996" s="30"/>
      <c r="E996" s="219"/>
      <c r="F996" s="30"/>
      <c r="G996" s="30"/>
      <c r="H996" s="30"/>
      <c r="I996" s="30"/>
      <c r="K996" s="30"/>
    </row>
    <row r="997" spans="1:11" ht="15.5">
      <c r="A997" s="30"/>
      <c r="D997" s="30"/>
      <c r="E997" s="219"/>
      <c r="F997" s="30"/>
      <c r="G997" s="30"/>
      <c r="H997" s="30"/>
      <c r="I997" s="30"/>
      <c r="K997" s="30"/>
    </row>
    <row r="998" spans="1:11" ht="15.5">
      <c r="A998" s="30"/>
      <c r="D998" s="30"/>
      <c r="E998" s="219"/>
      <c r="F998" s="30"/>
      <c r="G998" s="30"/>
      <c r="H998" s="30"/>
      <c r="I998" s="30"/>
      <c r="K998" s="30"/>
    </row>
    <row r="999" spans="1:11" ht="15.5">
      <c r="A999" s="30"/>
      <c r="D999" s="30"/>
      <c r="E999" s="219"/>
      <c r="F999" s="30"/>
      <c r="G999" s="30"/>
      <c r="H999" s="30"/>
      <c r="I999" s="30"/>
      <c r="K999" s="30"/>
    </row>
    <row r="1000" spans="1:11" ht="15.5">
      <c r="A1000" s="30"/>
      <c r="D1000" s="30"/>
      <c r="E1000" s="219"/>
      <c r="F1000" s="30"/>
      <c r="G1000" s="30"/>
      <c r="H1000" s="30"/>
      <c r="I1000" s="30"/>
      <c r="K1000" s="30"/>
    </row>
  </sheetData>
  <mergeCells count="16">
    <mergeCell ref="A1:O1"/>
    <mergeCell ref="A2:O2"/>
    <mergeCell ref="A4:A5"/>
    <mergeCell ref="B4:B5"/>
    <mergeCell ref="C4:D5"/>
    <mergeCell ref="E4:E5"/>
    <mergeCell ref="F4:F5"/>
    <mergeCell ref="O4:O5"/>
    <mergeCell ref="G4:G5"/>
    <mergeCell ref="H4:H5"/>
    <mergeCell ref="B23:D23"/>
    <mergeCell ref="B32:O32"/>
    <mergeCell ref="I4:I5"/>
    <mergeCell ref="J4:L4"/>
    <mergeCell ref="M4:M5"/>
    <mergeCell ref="N4:N5"/>
  </mergeCells>
  <pageMargins left="0.70866141732283472" right="0.39370078740157483" top="0.39370078740157483" bottom="0.39370078740157483" header="0" footer="0"/>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tabSelected="1" view="pageBreakPreview" topLeftCell="A55" zoomScale="60" zoomScaleNormal="55" workbookViewId="0">
      <selection activeCell="G24" sqref="G24"/>
    </sheetView>
  </sheetViews>
  <sheetFormatPr defaultColWidth="14.453125" defaultRowHeight="15" customHeight="1"/>
  <cols>
    <col min="1" max="1" width="11.26953125" customWidth="1"/>
    <col min="2" max="2" width="110" customWidth="1"/>
    <col min="3" max="3" width="13" customWidth="1"/>
    <col min="4" max="4" width="12.81640625" hidden="1" customWidth="1"/>
    <col min="5" max="5" width="15.54296875" hidden="1" customWidth="1"/>
    <col min="6" max="26" width="8" customWidth="1"/>
  </cols>
  <sheetData>
    <row r="1" spans="1:5" ht="14.25" customHeight="1"/>
    <row r="2" spans="1:5" ht="15" customHeight="1">
      <c r="A2" s="250" t="s">
        <v>956</v>
      </c>
      <c r="B2" s="249"/>
    </row>
    <row r="3" spans="1:5" ht="15" customHeight="1">
      <c r="A3" s="220"/>
      <c r="B3" s="220"/>
    </row>
    <row r="4" spans="1:5" ht="14.25" customHeight="1">
      <c r="A4" s="252" t="s">
        <v>2</v>
      </c>
      <c r="B4" s="252" t="s">
        <v>3</v>
      </c>
      <c r="C4" s="305" t="s">
        <v>957</v>
      </c>
      <c r="D4" s="303" t="s">
        <v>821</v>
      </c>
      <c r="E4" s="303" t="s">
        <v>822</v>
      </c>
    </row>
    <row r="5" spans="1:5" ht="14.25" customHeight="1">
      <c r="A5" s="253"/>
      <c r="B5" s="253"/>
      <c r="C5" s="306"/>
      <c r="D5" s="253"/>
      <c r="E5" s="253"/>
    </row>
    <row r="6" spans="1:5" ht="14.25" customHeight="1">
      <c r="A6" s="304" t="s">
        <v>823</v>
      </c>
      <c r="B6" s="258"/>
      <c r="C6" s="221">
        <f>(C7+C14)/2</f>
        <v>88.98690249237842</v>
      </c>
      <c r="D6" s="36"/>
      <c r="E6" s="36"/>
    </row>
    <row r="7" spans="1:5" ht="14.25" customHeight="1">
      <c r="A7" s="307" t="s">
        <v>824</v>
      </c>
      <c r="B7" s="258"/>
      <c r="C7" s="222">
        <f>C8*10</f>
        <v>100</v>
      </c>
      <c r="D7" s="36"/>
      <c r="E7" s="36"/>
    </row>
    <row r="8" spans="1:5" ht="15" customHeight="1">
      <c r="A8" s="223">
        <v>1</v>
      </c>
      <c r="B8" s="223" t="s">
        <v>825</v>
      </c>
      <c r="C8" s="224">
        <f>(C9+C10+C11+C12+C13)/29</f>
        <v>10</v>
      </c>
      <c r="D8" s="37"/>
      <c r="E8" s="37"/>
    </row>
    <row r="9" spans="1:5" ht="15" customHeight="1">
      <c r="A9" s="225" t="s">
        <v>826</v>
      </c>
      <c r="B9" s="226" t="s">
        <v>827</v>
      </c>
      <c r="C9" s="37">
        <f>'Instrumen Admen 23'!H25</f>
        <v>160</v>
      </c>
      <c r="D9" s="37"/>
      <c r="E9" s="37"/>
    </row>
    <row r="10" spans="1:5" ht="15" customHeight="1">
      <c r="A10" s="227" t="s">
        <v>828</v>
      </c>
      <c r="B10" s="227" t="s">
        <v>829</v>
      </c>
      <c r="C10" s="37">
        <f>'Instrumen Admen 23'!H32</f>
        <v>50</v>
      </c>
      <c r="D10" s="37"/>
      <c r="E10" s="37"/>
    </row>
    <row r="11" spans="1:5" ht="15" customHeight="1">
      <c r="A11" s="227" t="s">
        <v>830</v>
      </c>
      <c r="B11" s="227" t="s">
        <v>831</v>
      </c>
      <c r="C11" s="37">
        <f>'Instrumen Admen 23'!H36</f>
        <v>20</v>
      </c>
      <c r="D11" s="37"/>
      <c r="E11" s="37"/>
    </row>
    <row r="12" spans="1:5" ht="15" customHeight="1">
      <c r="A12" s="227" t="s">
        <v>832</v>
      </c>
      <c r="B12" s="227" t="s">
        <v>833</v>
      </c>
      <c r="C12" s="37">
        <f>'Instrumen Admen 23'!H41</f>
        <v>30</v>
      </c>
      <c r="D12" s="37"/>
      <c r="E12" s="37"/>
    </row>
    <row r="13" spans="1:5" ht="15" customHeight="1">
      <c r="A13" s="228" t="s">
        <v>834</v>
      </c>
      <c r="B13" s="228" t="s">
        <v>835</v>
      </c>
      <c r="C13" s="37">
        <f>'Instrumen Admen 23'!H46</f>
        <v>30</v>
      </c>
      <c r="D13" s="37"/>
      <c r="E13" s="37"/>
    </row>
    <row r="14" spans="1:5" ht="15" customHeight="1">
      <c r="A14" s="308" t="s">
        <v>836</v>
      </c>
      <c r="B14" s="258"/>
      <c r="C14" s="229">
        <f>(C15+C55+C63+C69)/4</f>
        <v>77.973804984756825</v>
      </c>
      <c r="D14" s="37"/>
      <c r="E14" s="37"/>
    </row>
    <row r="15" spans="1:5" ht="15" customHeight="1">
      <c r="A15" s="34" t="s">
        <v>223</v>
      </c>
      <c r="B15" s="35"/>
      <c r="C15" s="224">
        <f>(C16+C23+C29+C36+C40+C54)/6</f>
        <v>72.331349217938552</v>
      </c>
      <c r="D15" s="37"/>
      <c r="E15" s="37"/>
    </row>
    <row r="16" spans="1:5" ht="15" customHeight="1">
      <c r="A16" s="34" t="s">
        <v>224</v>
      </c>
      <c r="B16" s="35"/>
      <c r="C16" s="230">
        <f>(C17+C18+C19+C20+C21+C22)/6</f>
        <v>67.223010005222093</v>
      </c>
      <c r="D16" s="37"/>
      <c r="E16" s="37"/>
    </row>
    <row r="17" spans="1:5" ht="15" customHeight="1">
      <c r="A17" s="34" t="s">
        <v>837</v>
      </c>
      <c r="B17" s="34" t="s">
        <v>838</v>
      </c>
      <c r="C17" s="231">
        <f>'Instrumen UKM Esensial &amp; Perkes'!K10</f>
        <v>57.060497465286524</v>
      </c>
      <c r="D17" s="37"/>
      <c r="E17" s="37"/>
    </row>
    <row r="18" spans="1:5" ht="15" customHeight="1">
      <c r="A18" s="57" t="s">
        <v>839</v>
      </c>
      <c r="B18" s="57" t="s">
        <v>840</v>
      </c>
      <c r="C18" s="231">
        <f>'Instrumen UKM Esensial &amp; Perkes'!K14</f>
        <v>54.307865596349068</v>
      </c>
      <c r="D18" s="37"/>
      <c r="E18" s="37"/>
    </row>
    <row r="19" spans="1:5" ht="15" customHeight="1">
      <c r="A19" s="57" t="s">
        <v>841</v>
      </c>
      <c r="B19" s="57" t="s">
        <v>842</v>
      </c>
      <c r="C19" s="231">
        <f>'Instrumen UKM Esensial &amp; Perkes'!K18</f>
        <v>56.969696969696976</v>
      </c>
      <c r="D19" s="37"/>
      <c r="E19" s="37"/>
    </row>
    <row r="20" spans="1:5" ht="15" customHeight="1">
      <c r="A20" s="56" t="s">
        <v>843</v>
      </c>
      <c r="B20" s="56" t="s">
        <v>844</v>
      </c>
      <c r="C20" s="231">
        <f>'Instrumen UKM Esensial &amp; Perkes'!K22</f>
        <v>100</v>
      </c>
      <c r="D20" s="37"/>
      <c r="E20" s="37"/>
    </row>
    <row r="21" spans="1:5" ht="15" customHeight="1">
      <c r="A21" s="57" t="s">
        <v>845</v>
      </c>
      <c r="B21" s="57" t="s">
        <v>846</v>
      </c>
      <c r="C21" s="231">
        <f>'Instrumen UKM Esensial &amp; Perkes'!K25</f>
        <v>91.666666666666671</v>
      </c>
      <c r="D21" s="37"/>
      <c r="E21" s="37"/>
    </row>
    <row r="22" spans="1:5" ht="17.25" customHeight="1">
      <c r="A22" s="57" t="s">
        <v>847</v>
      </c>
      <c r="B22" s="57" t="s">
        <v>848</v>
      </c>
      <c r="C22" s="231">
        <f>'Instrumen UKM Esensial &amp; Perkes'!K29</f>
        <v>43.333333333333336</v>
      </c>
      <c r="D22" s="37"/>
      <c r="E22" s="37"/>
    </row>
    <row r="23" spans="1:5" ht="15" customHeight="1">
      <c r="A23" s="56" t="s">
        <v>275</v>
      </c>
      <c r="B23" s="63"/>
      <c r="C23" s="230">
        <f>(C24+C25+C26+C27+C28)/5</f>
        <v>85.887020261346507</v>
      </c>
      <c r="D23" s="37"/>
      <c r="E23" s="37"/>
    </row>
    <row r="24" spans="1:5" ht="15" customHeight="1">
      <c r="A24" s="57" t="s">
        <v>849</v>
      </c>
      <c r="B24" s="57" t="s">
        <v>850</v>
      </c>
      <c r="C24" s="231">
        <f>'Instrumen UKM Esensial &amp; Perkes'!K33</f>
        <v>95.65217391304347</v>
      </c>
      <c r="D24" s="37"/>
      <c r="E24" s="37"/>
    </row>
    <row r="25" spans="1:5" ht="15" customHeight="1">
      <c r="A25" s="68" t="s">
        <v>851</v>
      </c>
      <c r="B25" s="68" t="s">
        <v>852</v>
      </c>
      <c r="C25" s="231">
        <f>'Instrumen UKM Esensial &amp; Perkes'!K38</f>
        <v>82.859456202455362</v>
      </c>
      <c r="D25" s="37"/>
      <c r="E25" s="37"/>
    </row>
    <row r="26" spans="1:5" ht="15" customHeight="1">
      <c r="A26" s="68" t="s">
        <v>853</v>
      </c>
      <c r="B26" s="68" t="s">
        <v>854</v>
      </c>
      <c r="C26" s="231">
        <f>'Instrumen UKM Esensial &amp; Perkes'!K41</f>
        <v>90.760869565217391</v>
      </c>
      <c r="D26" s="37"/>
      <c r="E26" s="37"/>
    </row>
    <row r="27" spans="1:5" ht="15" customHeight="1">
      <c r="A27" s="57" t="s">
        <v>855</v>
      </c>
      <c r="B27" s="57" t="s">
        <v>856</v>
      </c>
      <c r="C27" s="231">
        <f>'Instrumen UKM Esensial &amp; Perkes'!K44</f>
        <v>93.495934959349597</v>
      </c>
      <c r="D27" s="37"/>
      <c r="E27" s="37"/>
    </row>
    <row r="28" spans="1:5" ht="18" customHeight="1">
      <c r="A28" s="68" t="s">
        <v>857</v>
      </c>
      <c r="B28" s="68" t="s">
        <v>858</v>
      </c>
      <c r="C28" s="231">
        <f>'Instrumen UKM Esensial &amp; Perkes'!K48</f>
        <v>66.666666666666671</v>
      </c>
      <c r="D28" s="37"/>
      <c r="E28" s="37"/>
    </row>
    <row r="29" spans="1:5" ht="18.75" customHeight="1">
      <c r="A29" s="78" t="s">
        <v>315</v>
      </c>
      <c r="B29" s="232" t="s">
        <v>316</v>
      </c>
      <c r="C29" s="230">
        <f>(C30+C31+C32+C33+C34+C35)/6</f>
        <v>36.948222789000965</v>
      </c>
      <c r="D29" s="37"/>
      <c r="E29" s="37"/>
    </row>
    <row r="30" spans="1:5" ht="18.75" customHeight="1">
      <c r="A30" s="57" t="s">
        <v>859</v>
      </c>
      <c r="B30" s="57" t="s">
        <v>860</v>
      </c>
      <c r="C30" s="231">
        <f>'Instrumen UKM Esensial &amp; Perkes'!K53</f>
        <v>45.603960091620344</v>
      </c>
      <c r="D30" s="37"/>
      <c r="E30" s="37"/>
    </row>
    <row r="31" spans="1:5" ht="15" customHeight="1">
      <c r="A31" s="57" t="s">
        <v>861</v>
      </c>
      <c r="B31" s="57" t="s">
        <v>862</v>
      </c>
      <c r="C31" s="231">
        <f>'Instrumen UKM Esensial &amp; Perkes'!K59</f>
        <v>44.147829053005488</v>
      </c>
      <c r="D31" s="37"/>
      <c r="E31" s="37"/>
    </row>
    <row r="32" spans="1:5" ht="15" customHeight="1">
      <c r="A32" s="57" t="s">
        <v>863</v>
      </c>
      <c r="B32" s="57" t="s">
        <v>864</v>
      </c>
      <c r="C32" s="231">
        <f>'Instrumen UKM Esensial &amp; Perkes'!K64</f>
        <v>53.403344019180103</v>
      </c>
      <c r="D32" s="37"/>
      <c r="E32" s="37"/>
    </row>
    <row r="33" spans="1:5" ht="15" customHeight="1">
      <c r="A33" s="57" t="s">
        <v>865</v>
      </c>
      <c r="B33" s="57" t="s">
        <v>866</v>
      </c>
      <c r="C33" s="231">
        <f>'Instrumen UKM Esensial &amp; Perkes'!K67</f>
        <v>5.8929307803648685</v>
      </c>
      <c r="D33" s="37"/>
      <c r="E33" s="37"/>
    </row>
    <row r="34" spans="1:5" ht="15" customHeight="1">
      <c r="A34" s="68" t="s">
        <v>867</v>
      </c>
      <c r="B34" s="68" t="s">
        <v>868</v>
      </c>
      <c r="C34" s="233">
        <f>'Instrumen UKM Esensial &amp; Perkes'!K73</f>
        <v>0.92556213779867202</v>
      </c>
      <c r="D34" s="37"/>
      <c r="E34" s="37"/>
    </row>
    <row r="35" spans="1:5" ht="15" customHeight="1">
      <c r="A35" s="68" t="s">
        <v>869</v>
      </c>
      <c r="B35" s="68" t="s">
        <v>870</v>
      </c>
      <c r="C35" s="231">
        <f>'Instrumen UKM Esensial &amp; Perkes'!K76</f>
        <v>71.715710652036293</v>
      </c>
      <c r="D35" s="37"/>
      <c r="E35" s="37"/>
    </row>
    <row r="36" spans="1:5" ht="15" customHeight="1">
      <c r="A36" s="56" t="s">
        <v>871</v>
      </c>
      <c r="B36" s="63"/>
      <c r="C36" s="230">
        <f>(C37+C38+C39)/3</f>
        <v>78.383544872772305</v>
      </c>
      <c r="D36" s="37"/>
      <c r="E36" s="37"/>
    </row>
    <row r="37" spans="1:5" ht="15" customHeight="1">
      <c r="A37" s="57" t="s">
        <v>872</v>
      </c>
      <c r="B37" s="57" t="s">
        <v>873</v>
      </c>
      <c r="C37" s="231">
        <f>'Instrumen UKM Esensial &amp; Perkes'!K85</f>
        <v>71.301506342064101</v>
      </c>
      <c r="D37" s="37"/>
      <c r="E37" s="37"/>
    </row>
    <row r="38" spans="1:5" ht="15" customHeight="1">
      <c r="A38" s="57" t="s">
        <v>874</v>
      </c>
      <c r="B38" s="57" t="s">
        <v>875</v>
      </c>
      <c r="C38" s="231">
        <f>'Instrumen UKM Esensial &amp; Perkes'!K89</f>
        <v>87.5</v>
      </c>
      <c r="D38" s="37"/>
      <c r="E38" s="37"/>
    </row>
    <row r="39" spans="1:5" ht="15" customHeight="1">
      <c r="A39" s="57" t="s">
        <v>876</v>
      </c>
      <c r="B39" s="57" t="s">
        <v>877</v>
      </c>
      <c r="C39" s="231">
        <f>'Instrumen UKM Esensial &amp; Perkes'!K94</f>
        <v>76.349128276252799</v>
      </c>
      <c r="D39" s="37"/>
      <c r="E39" s="37"/>
    </row>
    <row r="40" spans="1:5" ht="18" customHeight="1">
      <c r="A40" s="280" t="s">
        <v>878</v>
      </c>
      <c r="B40" s="258"/>
      <c r="C40" s="40">
        <f>AVERAGE(C41:C53)</f>
        <v>65.546297379289413</v>
      </c>
      <c r="D40" s="37"/>
      <c r="E40" s="37"/>
    </row>
    <row r="41" spans="1:5" ht="15" customHeight="1">
      <c r="A41" s="57" t="s">
        <v>879</v>
      </c>
      <c r="B41" s="57" t="s">
        <v>880</v>
      </c>
      <c r="C41" s="231">
        <f>'Instrumen UKM Esensial &amp; Perkes'!K101</f>
        <v>93.836805555555543</v>
      </c>
      <c r="D41" s="37"/>
      <c r="E41" s="37"/>
    </row>
    <row r="42" spans="1:5" ht="15" customHeight="1">
      <c r="A42" s="57" t="s">
        <v>881</v>
      </c>
      <c r="B42" s="57" t="s">
        <v>882</v>
      </c>
      <c r="C42" s="231">
        <f>'Instrumen UKM Esensial &amp; Perkes'!K105</f>
        <v>67.913204062788552</v>
      </c>
      <c r="D42" s="37"/>
      <c r="E42" s="37"/>
    </row>
    <row r="43" spans="1:5" ht="15" customHeight="1">
      <c r="A43" s="57" t="s">
        <v>883</v>
      </c>
      <c r="B43" s="57" t="s">
        <v>884</v>
      </c>
      <c r="C43" s="231">
        <f>'Instrumen UKM Esensial &amp; Perkes'!K108</f>
        <v>45.807200929152145</v>
      </c>
      <c r="D43" s="37"/>
      <c r="E43" s="37"/>
    </row>
    <row r="44" spans="1:5" ht="15" customHeight="1">
      <c r="A44" s="57" t="s">
        <v>885</v>
      </c>
      <c r="B44" s="57" t="s">
        <v>886</v>
      </c>
      <c r="C44" s="231">
        <f>'Instrumen UKM Esensial &amp; Perkes'!K111</f>
        <v>60</v>
      </c>
      <c r="D44" s="37"/>
      <c r="E44" s="37"/>
    </row>
    <row r="45" spans="1:5" ht="15" customHeight="1">
      <c r="A45" s="57" t="s">
        <v>887</v>
      </c>
      <c r="B45" s="57" t="s">
        <v>888</v>
      </c>
      <c r="C45" s="231">
        <f>'Instrumen UKM Esensial &amp; Perkes'!K117</f>
        <v>53.028627987727582</v>
      </c>
      <c r="D45" s="37"/>
      <c r="E45" s="37"/>
    </row>
    <row r="46" spans="1:5" ht="18" customHeight="1">
      <c r="A46" s="57" t="s">
        <v>889</v>
      </c>
      <c r="B46" s="57" t="s">
        <v>890</v>
      </c>
      <c r="C46" s="231">
        <f>'Instrumen UKM Esensial &amp; Perkes'!K122</f>
        <v>51</v>
      </c>
      <c r="D46" s="37"/>
      <c r="E46" s="37"/>
    </row>
    <row r="47" spans="1:5" ht="15" customHeight="1">
      <c r="A47" s="57" t="s">
        <v>891</v>
      </c>
      <c r="B47" s="57" t="s">
        <v>892</v>
      </c>
      <c r="C47" s="231">
        <f>'Instrumen UKM Esensial &amp; Perkes'!K125</f>
        <v>83.416666666666671</v>
      </c>
      <c r="D47" s="37"/>
      <c r="E47" s="37"/>
    </row>
    <row r="48" spans="1:5" ht="15" customHeight="1">
      <c r="A48" s="57" t="s">
        <v>893</v>
      </c>
      <c r="B48" s="57" t="s">
        <v>894</v>
      </c>
      <c r="C48" s="231">
        <f>'Instrumen UKM Esensial &amp; Perkes'!K129</f>
        <v>100</v>
      </c>
      <c r="D48" s="37"/>
      <c r="E48" s="37"/>
    </row>
    <row r="49" spans="1:5" ht="15" customHeight="1">
      <c r="A49" s="57" t="s">
        <v>895</v>
      </c>
      <c r="B49" s="57" t="s">
        <v>896</v>
      </c>
      <c r="C49" s="233">
        <f>'Instrumen UKM Esensial &amp; Perkes'!K133</f>
        <v>100</v>
      </c>
      <c r="D49" s="37"/>
      <c r="E49" s="37"/>
    </row>
    <row r="50" spans="1:5" ht="15" customHeight="1">
      <c r="A50" s="57" t="s">
        <v>897</v>
      </c>
      <c r="B50" s="57" t="s">
        <v>898</v>
      </c>
      <c r="C50" s="231">
        <f>'Instrumen UKM Esensial &amp; Perkes'!K136</f>
        <v>51.827709738942453</v>
      </c>
      <c r="D50" s="37"/>
      <c r="E50" s="37"/>
    </row>
    <row r="51" spans="1:5" ht="15" customHeight="1">
      <c r="A51" s="57" t="s">
        <v>899</v>
      </c>
      <c r="B51" s="57" t="s">
        <v>900</v>
      </c>
      <c r="C51" s="231">
        <f>'Instrumen UKM Esensial &amp; Perkes'!K147</f>
        <v>51.215277777777771</v>
      </c>
      <c r="D51" s="37"/>
      <c r="E51" s="37"/>
    </row>
    <row r="52" spans="1:5" ht="15" customHeight="1">
      <c r="A52" s="56" t="s">
        <v>901</v>
      </c>
      <c r="B52" s="57" t="s">
        <v>902</v>
      </c>
      <c r="C52" s="231">
        <f>'Instrumen UKM Esensial &amp; Perkes'!K156</f>
        <v>27.415719273393844</v>
      </c>
      <c r="D52" s="37"/>
      <c r="E52" s="37"/>
    </row>
    <row r="53" spans="1:5" ht="15" customHeight="1">
      <c r="A53" s="234" t="s">
        <v>903</v>
      </c>
      <c r="B53" s="56" t="s">
        <v>904</v>
      </c>
      <c r="C53" s="233">
        <f>'Instrumen UKM Esensial &amp; Perkes'!K173</f>
        <v>66.640653938757865</v>
      </c>
      <c r="D53" s="37"/>
      <c r="E53" s="37"/>
    </row>
    <row r="54" spans="1:5" ht="16.5" customHeight="1">
      <c r="A54" s="278" t="s">
        <v>582</v>
      </c>
      <c r="B54" s="258"/>
      <c r="C54" s="235">
        <f>'Instrumen UKM Esensial &amp; Perkes'!L178</f>
        <v>100</v>
      </c>
      <c r="D54" s="37"/>
      <c r="E54" s="37"/>
    </row>
    <row r="55" spans="1:5" ht="18.75" customHeight="1">
      <c r="A55" s="262" t="s">
        <v>905</v>
      </c>
      <c r="B55" s="258"/>
      <c r="C55" s="224">
        <f>AVERAGE(C56:C62)</f>
        <v>63.575906565162562</v>
      </c>
      <c r="D55" s="37"/>
      <c r="E55" s="37"/>
    </row>
    <row r="56" spans="1:5" ht="15" customHeight="1">
      <c r="A56" s="68" t="s">
        <v>906</v>
      </c>
      <c r="B56" s="68" t="s">
        <v>907</v>
      </c>
      <c r="C56" s="233">
        <f>'Instrumen UKM Pengembangan'!L8</f>
        <v>49.503657262277954</v>
      </c>
      <c r="D56" s="37"/>
      <c r="E56" s="37"/>
    </row>
    <row r="57" spans="1:5" ht="17.25" customHeight="1">
      <c r="A57" s="68" t="s">
        <v>908</v>
      </c>
      <c r="B57" s="68" t="s">
        <v>909</v>
      </c>
      <c r="C57" s="233">
        <f>'Instrumen UKM Pengembangan'!L11</f>
        <v>0</v>
      </c>
      <c r="D57" s="37"/>
      <c r="E57" s="37"/>
    </row>
    <row r="58" spans="1:5" ht="16.5" customHeight="1">
      <c r="A58" s="68" t="s">
        <v>910</v>
      </c>
      <c r="B58" s="68" t="s">
        <v>911</v>
      </c>
      <c r="C58" s="233">
        <f>'Instrumen UKM Pengembangan'!L13</f>
        <v>100</v>
      </c>
      <c r="D58" s="37"/>
      <c r="E58" s="37"/>
    </row>
    <row r="59" spans="1:5" ht="14.25" customHeight="1">
      <c r="A59" s="68" t="s">
        <v>912</v>
      </c>
      <c r="B59" s="68" t="s">
        <v>913</v>
      </c>
      <c r="C59" s="233">
        <f>'Instrumen UKM Pengembangan'!L15</f>
        <v>90</v>
      </c>
      <c r="D59" s="37"/>
      <c r="E59" s="37"/>
    </row>
    <row r="60" spans="1:5" ht="15" customHeight="1">
      <c r="A60" s="68" t="s">
        <v>914</v>
      </c>
      <c r="B60" s="68" t="s">
        <v>915</v>
      </c>
      <c r="C60" s="233">
        <f>'Instrumen UKM Pengembangan'!L21</f>
        <v>60.932495688593249</v>
      </c>
      <c r="D60" s="37"/>
      <c r="E60" s="37"/>
    </row>
    <row r="61" spans="1:5" ht="15" customHeight="1">
      <c r="A61" s="68" t="s">
        <v>916</v>
      </c>
      <c r="B61" s="68" t="s">
        <v>917</v>
      </c>
      <c r="C61" s="233">
        <f>'Instrumen UKM Pengembangan'!L26</f>
        <v>77.777777777777771</v>
      </c>
      <c r="D61" s="37"/>
      <c r="E61" s="37"/>
    </row>
    <row r="62" spans="1:5" ht="15" customHeight="1">
      <c r="A62" s="236" t="s">
        <v>918</v>
      </c>
      <c r="B62" s="236" t="s">
        <v>919</v>
      </c>
      <c r="C62" s="233">
        <f>'Instrumen UKM Pengembangan'!L31</f>
        <v>66.817415227489008</v>
      </c>
      <c r="D62" s="37"/>
      <c r="E62" s="37"/>
    </row>
    <row r="63" spans="1:5" ht="15" customHeight="1">
      <c r="A63" s="237" t="s">
        <v>920</v>
      </c>
      <c r="B63" s="237"/>
      <c r="C63" s="224">
        <f>AVERAGE(C64:C68)</f>
        <v>79.406767574729585</v>
      </c>
      <c r="D63" s="37"/>
      <c r="E63" s="37"/>
    </row>
    <row r="64" spans="1:5" ht="15" customHeight="1">
      <c r="A64" s="228" t="s">
        <v>921</v>
      </c>
      <c r="B64" s="228" t="s">
        <v>922</v>
      </c>
      <c r="C64" s="233">
        <f>'Instrumen UKP'!K8</f>
        <v>60.888004540314604</v>
      </c>
      <c r="D64" s="37"/>
      <c r="E64" s="37"/>
    </row>
    <row r="65" spans="1:26" ht="15" customHeight="1">
      <c r="A65" s="68" t="s">
        <v>923</v>
      </c>
      <c r="B65" s="68" t="s">
        <v>924</v>
      </c>
      <c r="C65" s="233">
        <f>'Instrumen UKP'!K19</f>
        <v>50</v>
      </c>
      <c r="D65" s="37"/>
      <c r="E65" s="37"/>
    </row>
    <row r="66" spans="1:26" ht="15" customHeight="1">
      <c r="A66" s="56" t="s">
        <v>925</v>
      </c>
      <c r="B66" s="57" t="s">
        <v>926</v>
      </c>
      <c r="C66" s="233">
        <f>'Instrumen UKP'!K21</f>
        <v>100</v>
      </c>
      <c r="D66" s="37"/>
      <c r="E66" s="37"/>
    </row>
    <row r="67" spans="1:26" ht="15" customHeight="1">
      <c r="A67" s="68" t="s">
        <v>927</v>
      </c>
      <c r="B67" s="68" t="s">
        <v>928</v>
      </c>
      <c r="C67" s="233">
        <f>'Instrumen UKP'!K32</f>
        <v>86.145833333333329</v>
      </c>
      <c r="D67" s="37"/>
      <c r="E67" s="37"/>
    </row>
    <row r="68" spans="1:26" ht="15" customHeight="1">
      <c r="A68" s="68" t="s">
        <v>929</v>
      </c>
      <c r="B68" s="68" t="s">
        <v>930</v>
      </c>
      <c r="C68" s="233">
        <f>'Instrumen UKP'!K36</f>
        <v>100</v>
      </c>
      <c r="D68" s="37"/>
      <c r="E68" s="37"/>
    </row>
    <row r="69" spans="1:26" ht="15" customHeight="1">
      <c r="A69" s="278" t="s">
        <v>931</v>
      </c>
      <c r="B69" s="258"/>
      <c r="C69" s="224">
        <f>AVERAGE(C70:C72)</f>
        <v>96.581196581196579</v>
      </c>
      <c r="D69" s="37"/>
      <c r="E69" s="37"/>
    </row>
    <row r="70" spans="1:26" ht="17.25" customHeight="1">
      <c r="A70" s="238" t="s">
        <v>774</v>
      </c>
      <c r="B70" s="232" t="s">
        <v>932</v>
      </c>
      <c r="C70" s="239">
        <f>'Instrumen Mutu'!L8</f>
        <v>89.743589743589737</v>
      </c>
      <c r="D70" s="240"/>
      <c r="E70" s="240"/>
      <c r="F70" s="241"/>
      <c r="G70" s="241"/>
      <c r="H70" s="241"/>
      <c r="I70" s="241"/>
      <c r="J70" s="241"/>
      <c r="K70" s="241"/>
      <c r="L70" s="241"/>
      <c r="M70" s="241"/>
      <c r="N70" s="241"/>
      <c r="O70" s="241"/>
      <c r="P70" s="241"/>
      <c r="Q70" s="241"/>
      <c r="R70" s="241"/>
      <c r="S70" s="241"/>
      <c r="T70" s="241"/>
      <c r="U70" s="241"/>
      <c r="V70" s="241"/>
      <c r="W70" s="241"/>
      <c r="X70" s="241"/>
      <c r="Y70" s="241"/>
      <c r="Z70" s="241"/>
    </row>
    <row r="71" spans="1:26" ht="18" customHeight="1">
      <c r="A71" s="238" t="s">
        <v>792</v>
      </c>
      <c r="B71" s="232" t="s">
        <v>933</v>
      </c>
      <c r="C71" s="239">
        <f>'Instrumen Mutu'!L15</f>
        <v>100</v>
      </c>
      <c r="D71" s="240"/>
      <c r="E71" s="240"/>
      <c r="F71" s="241"/>
      <c r="G71" s="241"/>
      <c r="H71" s="241"/>
      <c r="I71" s="241"/>
      <c r="J71" s="241"/>
      <c r="K71" s="241"/>
      <c r="L71" s="241"/>
      <c r="M71" s="241"/>
      <c r="N71" s="241"/>
      <c r="O71" s="241"/>
      <c r="P71" s="241"/>
      <c r="Q71" s="241"/>
      <c r="R71" s="241"/>
      <c r="S71" s="241"/>
      <c r="T71" s="241"/>
      <c r="U71" s="241"/>
      <c r="V71" s="241"/>
      <c r="W71" s="241"/>
      <c r="X71" s="241"/>
      <c r="Y71" s="241"/>
      <c r="Z71" s="241"/>
    </row>
    <row r="72" spans="1:26" ht="18" customHeight="1">
      <c r="A72" s="238" t="s">
        <v>799</v>
      </c>
      <c r="B72" s="232" t="s">
        <v>934</v>
      </c>
      <c r="C72" s="239">
        <f>'Instrumen Mutu'!L20</f>
        <v>100</v>
      </c>
      <c r="D72" s="240"/>
      <c r="E72" s="240"/>
      <c r="F72" s="241"/>
      <c r="G72" s="241"/>
      <c r="H72" s="241"/>
      <c r="I72" s="241"/>
      <c r="J72" s="241"/>
      <c r="K72" s="241"/>
      <c r="L72" s="241"/>
      <c r="M72" s="241"/>
      <c r="N72" s="241"/>
      <c r="O72" s="241"/>
      <c r="P72" s="241"/>
      <c r="Q72" s="241"/>
      <c r="R72" s="241"/>
      <c r="S72" s="241"/>
      <c r="T72" s="241"/>
      <c r="U72" s="241"/>
      <c r="V72" s="241"/>
      <c r="W72" s="241"/>
      <c r="X72" s="241"/>
      <c r="Y72" s="241"/>
      <c r="Z72" s="241"/>
    </row>
    <row r="73" spans="1:26" ht="14.25" customHeight="1"/>
    <row r="74" spans="1:26" ht="14.25" customHeight="1"/>
    <row r="75" spans="1:26" ht="14.25" customHeight="1"/>
    <row r="76" spans="1:26" ht="14.25" customHeight="1"/>
    <row r="77" spans="1:26" ht="14.25" customHeight="1"/>
    <row r="78" spans="1:26" ht="14.25" customHeight="1"/>
    <row r="79" spans="1:26" ht="14.25" customHeight="1"/>
    <row r="80" spans="1:26"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3">
    <mergeCell ref="D4:D5"/>
    <mergeCell ref="E4:E5"/>
    <mergeCell ref="A6:B6"/>
    <mergeCell ref="A69:B69"/>
    <mergeCell ref="A2:B2"/>
    <mergeCell ref="A4:A5"/>
    <mergeCell ref="B4:B5"/>
    <mergeCell ref="C4:C5"/>
    <mergeCell ref="A7:B7"/>
    <mergeCell ref="A14:B14"/>
    <mergeCell ref="A40:B40"/>
    <mergeCell ref="A54:B54"/>
    <mergeCell ref="A55:B55"/>
  </mergeCells>
  <pageMargins left="0.7" right="0.7" top="0.75" bottom="0.75" header="0" footer="0"/>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Instrumen Admen 23</vt:lpstr>
      <vt:lpstr>Instrumen UKM Esensial &amp; Perkes</vt:lpstr>
      <vt:lpstr>Instrumen UKM Pengembangan</vt:lpstr>
      <vt:lpstr>Instrumen UKP</vt:lpstr>
      <vt:lpstr>Instrumen Mutu</vt:lpstr>
      <vt:lpstr>REKAP</vt:lpstr>
      <vt:lpstr>'Instrumen Admen 23'!Print_Area</vt:lpstr>
      <vt:lpstr>'Instrumen Mutu'!Print_Area</vt:lpstr>
      <vt:lpstr>'Instrumen UKM Esensial &amp; Perkes'!Print_Area</vt:lpstr>
      <vt:lpstr>'Instrumen UKM Pengembangan'!Print_Area</vt:lpstr>
      <vt:lpstr>'Instrumen UKP'!Print_Area</vt:lpstr>
      <vt:lpstr>'Instrumen Admen 23'!Print_Titles</vt:lpstr>
      <vt:lpstr>'Instrumen UKM Esensial &amp; Perkes'!Print_Titles</vt:lpstr>
      <vt:lpstr>'Instrumen UKM Pengembangan'!Print_Titles</vt:lpstr>
      <vt:lpstr>'Instrumen UKP'!Print_Titles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Viska Yolanda</cp:lastModifiedBy>
  <cp:lastPrinted>2023-08-02T03:15:56Z</cp:lastPrinted>
  <dcterms:created xsi:type="dcterms:W3CDTF">2022-03-21T11:00:40Z</dcterms:created>
  <dcterms:modified xsi:type="dcterms:W3CDTF">2023-08-16T08:20:12Z</dcterms:modified>
</cp:coreProperties>
</file>