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 E L L\Downloads\"/>
    </mc:Choice>
  </mc:AlternateContent>
  <xr:revisionPtr revIDLastSave="0" documentId="8_{CBB13603-BD0E-46C7-BE9D-F9AB6D646B73}" xr6:coauthVersionLast="47" xr6:coauthVersionMax="47" xr10:uidLastSave="{00000000-0000-0000-0000-000000000000}"/>
  <bookViews>
    <workbookView xWindow="-108" yWindow="-108" windowWidth="23256" windowHeight="12456" xr2:uid="{22ED9CCA-0438-4452-BEBB-AF94F2CE1F71}"/>
  </bookViews>
  <sheets>
    <sheet name="4.KLASTER P2 KESLING 3007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K50" i="1" s="1"/>
  <c r="I50" i="1"/>
  <c r="AU50" i="1" s="1"/>
  <c r="M50" i="1" s="1"/>
  <c r="AU49" i="1"/>
  <c r="M49" i="1"/>
  <c r="K49" i="1"/>
  <c r="J49" i="1"/>
  <c r="I49" i="1"/>
  <c r="J48" i="1"/>
  <c r="K48" i="1" s="1"/>
  <c r="I48" i="1"/>
  <c r="AU48" i="1" s="1"/>
  <c r="M48" i="1" s="1"/>
  <c r="J47" i="1"/>
  <c r="K47" i="1" s="1"/>
  <c r="I47" i="1"/>
  <c r="AU47" i="1" s="1"/>
  <c r="AU46" i="1"/>
  <c r="M46" i="1" s="1"/>
  <c r="J46" i="1"/>
  <c r="K46" i="1" s="1"/>
  <c r="I46" i="1"/>
  <c r="AU45" i="1"/>
  <c r="M45" i="1"/>
  <c r="K45" i="1"/>
  <c r="J45" i="1"/>
  <c r="I45" i="1"/>
  <c r="J44" i="1"/>
  <c r="K44" i="1" s="1"/>
  <c r="I44" i="1"/>
  <c r="AU44" i="1" s="1"/>
  <c r="M44" i="1" s="1"/>
  <c r="AU43" i="1"/>
  <c r="M43" i="1" s="1"/>
  <c r="J43" i="1"/>
  <c r="K43" i="1" s="1"/>
  <c r="I43" i="1"/>
  <c r="J42" i="1"/>
  <c r="K42" i="1" s="1"/>
  <c r="I42" i="1"/>
  <c r="AU42" i="1" s="1"/>
  <c r="J41" i="1"/>
  <c r="K41" i="1" s="1"/>
  <c r="I41" i="1"/>
  <c r="AU41" i="1" s="1"/>
  <c r="K40" i="1"/>
  <c r="J40" i="1"/>
  <c r="I40" i="1"/>
  <c r="AU40" i="1" s="1"/>
  <c r="K39" i="1"/>
  <c r="J39" i="1"/>
  <c r="I39" i="1"/>
  <c r="AU39" i="1" s="1"/>
  <c r="J38" i="1"/>
  <c r="K38" i="1" s="1"/>
  <c r="I38" i="1"/>
  <c r="AU38" i="1" s="1"/>
  <c r="M38" i="1" s="1"/>
  <c r="AU37" i="1"/>
  <c r="M37" i="1" s="1"/>
  <c r="J37" i="1"/>
  <c r="K37" i="1" s="1"/>
  <c r="I37" i="1"/>
  <c r="J36" i="1"/>
  <c r="K36" i="1" s="1"/>
  <c r="I36" i="1"/>
  <c r="AU36" i="1" s="1"/>
  <c r="J35" i="1"/>
  <c r="K35" i="1" s="1"/>
  <c r="I35" i="1"/>
  <c r="AU35" i="1" s="1"/>
  <c r="M35" i="1" s="1"/>
  <c r="J34" i="1"/>
  <c r="K34" i="1" s="1"/>
  <c r="I34" i="1"/>
  <c r="AU34" i="1" s="1"/>
  <c r="M34" i="1" s="1"/>
  <c r="AU33" i="1"/>
  <c r="M33" i="1"/>
  <c r="K33" i="1"/>
  <c r="J33" i="1"/>
  <c r="I33" i="1"/>
  <c r="AU32" i="1"/>
  <c r="AU31" i="1"/>
  <c r="AC31" i="1" s="1"/>
  <c r="AG31" i="1"/>
  <c r="U31" i="1"/>
  <c r="Q31" i="1"/>
  <c r="J31" i="1"/>
  <c r="K31" i="1" s="1"/>
  <c r="I31" i="1"/>
  <c r="P30" i="1"/>
  <c r="J30" i="1" s="1"/>
  <c r="K30" i="1" s="1"/>
  <c r="I30" i="1"/>
  <c r="AU30" i="1" s="1"/>
  <c r="J29" i="1"/>
  <c r="K29" i="1" s="1"/>
  <c r="I29" i="1"/>
  <c r="AU29" i="1" s="1"/>
  <c r="H29" i="1"/>
  <c r="AU28" i="1"/>
  <c r="AG28" i="1" s="1"/>
  <c r="J28" i="1"/>
  <c r="I28" i="1"/>
  <c r="H28" i="1"/>
  <c r="AU27" i="1"/>
  <c r="AG27" i="1" s="1"/>
  <c r="J27" i="1"/>
  <c r="I27" i="1"/>
  <c r="H27" i="1"/>
  <c r="AU26" i="1"/>
  <c r="AG26" i="1" s="1"/>
  <c r="U26" i="1"/>
  <c r="J26" i="1"/>
  <c r="K26" i="1" s="1"/>
  <c r="I26" i="1"/>
  <c r="J25" i="1"/>
  <c r="H25" i="1"/>
  <c r="I25" i="1" s="1"/>
  <c r="AU25" i="1" s="1"/>
  <c r="J24" i="1"/>
  <c r="I24" i="1"/>
  <c r="K24" i="1" s="1"/>
  <c r="H24" i="1"/>
  <c r="J23" i="1"/>
  <c r="I23" i="1"/>
  <c r="AU23" i="1" s="1"/>
  <c r="H23" i="1"/>
  <c r="J22" i="1"/>
  <c r="K22" i="1" s="1"/>
  <c r="I22" i="1"/>
  <c r="AU22" i="1" s="1"/>
  <c r="J21" i="1"/>
  <c r="K21" i="1" s="1"/>
  <c r="I21" i="1"/>
  <c r="AU21" i="1" s="1"/>
  <c r="J20" i="1"/>
  <c r="K20" i="1" s="1"/>
  <c r="I20" i="1"/>
  <c r="AU20" i="1" s="1"/>
  <c r="J19" i="1"/>
  <c r="I19" i="1"/>
  <c r="AU19" i="1" s="1"/>
  <c r="AU18" i="1"/>
  <c r="AI18" i="1" s="1"/>
  <c r="AA18" i="1"/>
  <c r="W18" i="1"/>
  <c r="U18" i="1"/>
  <c r="J18" i="1"/>
  <c r="I18" i="1"/>
  <c r="AU17" i="1"/>
  <c r="AG17" i="1" s="1"/>
  <c r="J17" i="1"/>
  <c r="K17" i="1" s="1"/>
  <c r="I17" i="1"/>
  <c r="AU16" i="1"/>
  <c r="AG16" i="1" s="1"/>
  <c r="J16" i="1"/>
  <c r="K16" i="1" s="1"/>
  <c r="I16" i="1"/>
  <c r="AU15" i="1"/>
  <c r="AG15" i="1" s="1"/>
  <c r="U15" i="1"/>
  <c r="J15" i="1"/>
  <c r="K15" i="1" s="1"/>
  <c r="I15" i="1"/>
  <c r="AU14" i="1"/>
  <c r="AG14" i="1" s="1"/>
  <c r="J14" i="1"/>
  <c r="K14" i="1" s="1"/>
  <c r="I14" i="1"/>
  <c r="AU13" i="1"/>
  <c r="AG13" i="1" s="1"/>
  <c r="U13" i="1"/>
  <c r="J13" i="1"/>
  <c r="K13" i="1" s="1"/>
  <c r="I13" i="1"/>
  <c r="AU12" i="1"/>
  <c r="J11" i="1"/>
  <c r="K11" i="1" s="1"/>
  <c r="I11" i="1"/>
  <c r="AU11" i="1" s="1"/>
  <c r="J10" i="1"/>
  <c r="K10" i="1" s="1"/>
  <c r="I10" i="1"/>
  <c r="AU10" i="1" s="1"/>
  <c r="J9" i="1"/>
  <c r="K9" i="1" s="1"/>
  <c r="K8" i="1" s="1"/>
  <c r="I9" i="1"/>
  <c r="AU9" i="1" s="1"/>
  <c r="W2" i="1"/>
  <c r="U9" i="1" l="1"/>
  <c r="AI9" i="1"/>
  <c r="S9" i="1"/>
  <c r="AG9" i="1"/>
  <c r="Q9" i="1"/>
  <c r="AE9" i="1"/>
  <c r="O9" i="1"/>
  <c r="AC9" i="1"/>
  <c r="M9" i="1"/>
  <c r="Y9" i="1"/>
  <c r="AA9" i="1"/>
  <c r="W9" i="1"/>
  <c r="U20" i="1"/>
  <c r="AI20" i="1"/>
  <c r="S20" i="1"/>
  <c r="Y20" i="1"/>
  <c r="AG20" i="1"/>
  <c r="Q20" i="1"/>
  <c r="AE20" i="1"/>
  <c r="O20" i="1"/>
  <c r="AC20" i="1"/>
  <c r="M20" i="1"/>
  <c r="AA20" i="1"/>
  <c r="W20" i="1"/>
  <c r="K32" i="1"/>
  <c r="U10" i="1"/>
  <c r="AI10" i="1"/>
  <c r="S10" i="1"/>
  <c r="AG10" i="1"/>
  <c r="Q10" i="1"/>
  <c r="Y10" i="1"/>
  <c r="AE10" i="1"/>
  <c r="O10" i="1"/>
  <c r="AC10" i="1"/>
  <c r="M10" i="1"/>
  <c r="AA10" i="1"/>
  <c r="W10" i="1"/>
  <c r="U21" i="1"/>
  <c r="Y21" i="1"/>
  <c r="AI21" i="1"/>
  <c r="S21" i="1"/>
  <c r="AG21" i="1"/>
  <c r="Q21" i="1"/>
  <c r="AE21" i="1"/>
  <c r="O21" i="1"/>
  <c r="AC21" i="1"/>
  <c r="M21" i="1"/>
  <c r="AA21" i="1"/>
  <c r="W21" i="1"/>
  <c r="AE29" i="1"/>
  <c r="O29" i="1"/>
  <c r="AI29" i="1"/>
  <c r="AC29" i="1"/>
  <c r="M29" i="1"/>
  <c r="AA29" i="1"/>
  <c r="Y29" i="1"/>
  <c r="S29" i="1"/>
  <c r="W29" i="1"/>
  <c r="U29" i="1"/>
  <c r="AG29" i="1"/>
  <c r="Q29" i="1"/>
  <c r="U11" i="1"/>
  <c r="AI11" i="1"/>
  <c r="S11" i="1"/>
  <c r="Y11" i="1"/>
  <c r="AG11" i="1"/>
  <c r="Q11" i="1"/>
  <c r="AE11" i="1"/>
  <c r="O11" i="1"/>
  <c r="AC11" i="1"/>
  <c r="M11" i="1"/>
  <c r="AA11" i="1"/>
  <c r="W11" i="1"/>
  <c r="U22" i="1"/>
  <c r="AI22" i="1"/>
  <c r="S22" i="1"/>
  <c r="AG22" i="1"/>
  <c r="Q22" i="1"/>
  <c r="Y22" i="1"/>
  <c r="AE22" i="1"/>
  <c r="O22" i="1"/>
  <c r="AC22" i="1"/>
  <c r="M22" i="1"/>
  <c r="AA22" i="1"/>
  <c r="W22" i="1"/>
  <c r="AG25" i="1"/>
  <c r="Q25" i="1"/>
  <c r="AE25" i="1"/>
  <c r="O25" i="1"/>
  <c r="AC25" i="1"/>
  <c r="M25" i="1"/>
  <c r="AA25" i="1"/>
  <c r="U25" i="1"/>
  <c r="Y25" i="1"/>
  <c r="W25" i="1"/>
  <c r="AI25" i="1"/>
  <c r="S25" i="1"/>
  <c r="AA41" i="1"/>
  <c r="AE41" i="1"/>
  <c r="Y41" i="1"/>
  <c r="W41" i="1"/>
  <c r="U41" i="1"/>
  <c r="AI41" i="1"/>
  <c r="S41" i="1"/>
  <c r="AG41" i="1"/>
  <c r="Q41" i="1"/>
  <c r="O41" i="1"/>
  <c r="AC41" i="1"/>
  <c r="M41" i="1"/>
  <c r="AA40" i="1"/>
  <c r="Y40" i="1"/>
  <c r="W40" i="1"/>
  <c r="M40" i="1"/>
  <c r="U40" i="1"/>
  <c r="AE40" i="1"/>
  <c r="AI40" i="1"/>
  <c r="Q40" i="1"/>
  <c r="AG40" i="1"/>
  <c r="O40" i="1"/>
  <c r="AC40" i="1"/>
  <c r="K25" i="1"/>
  <c r="K12" i="1" s="1"/>
  <c r="K7" i="1" s="1"/>
  <c r="K6" i="1" s="1"/>
  <c r="AC30" i="1"/>
  <c r="O30" i="1"/>
  <c r="AA30" i="1"/>
  <c r="M30" i="1"/>
  <c r="Y30" i="1"/>
  <c r="AG30" i="1"/>
  <c r="Q30" i="1"/>
  <c r="W30" i="1"/>
  <c r="U30" i="1"/>
  <c r="AI30" i="1"/>
  <c r="S30" i="1"/>
  <c r="AE30" i="1"/>
  <c r="AI47" i="1"/>
  <c r="S47" i="1"/>
  <c r="W47" i="1"/>
  <c r="AG47" i="1"/>
  <c r="Q47" i="1"/>
  <c r="AE47" i="1"/>
  <c r="O47" i="1"/>
  <c r="AC47" i="1"/>
  <c r="M47" i="1"/>
  <c r="AA47" i="1"/>
  <c r="Y47" i="1"/>
  <c r="U47" i="1"/>
  <c r="U19" i="1"/>
  <c r="AI19" i="1"/>
  <c r="S19" i="1"/>
  <c r="AG19" i="1"/>
  <c r="Q19" i="1"/>
  <c r="AE19" i="1"/>
  <c r="O19" i="1"/>
  <c r="Y19" i="1"/>
  <c r="AC19" i="1"/>
  <c r="M19" i="1"/>
  <c r="AA19" i="1"/>
  <c r="W19" i="1"/>
  <c r="Q39" i="1"/>
  <c r="O39" i="1"/>
  <c r="M39" i="1"/>
  <c r="AA42" i="1"/>
  <c r="Y42" i="1"/>
  <c r="W42" i="1"/>
  <c r="O42" i="1"/>
  <c r="U42" i="1"/>
  <c r="AI42" i="1"/>
  <c r="S42" i="1"/>
  <c r="AG42" i="1"/>
  <c r="Q42" i="1"/>
  <c r="AC42" i="1"/>
  <c r="M42" i="1"/>
  <c r="AE42" i="1"/>
  <c r="U23" i="1"/>
  <c r="AI23" i="1"/>
  <c r="S23" i="1"/>
  <c r="AG23" i="1"/>
  <c r="Q23" i="1"/>
  <c r="AE23" i="1"/>
  <c r="O23" i="1"/>
  <c r="AC23" i="1"/>
  <c r="M23" i="1"/>
  <c r="AA23" i="1"/>
  <c r="Y23" i="1"/>
  <c r="W23" i="1"/>
  <c r="AA36" i="1"/>
  <c r="Y36" i="1"/>
  <c r="W36" i="1"/>
  <c r="O36" i="1"/>
  <c r="U36" i="1"/>
  <c r="AI36" i="1"/>
  <c r="S36" i="1"/>
  <c r="AG36" i="1"/>
  <c r="Q36" i="1"/>
  <c r="AE36" i="1"/>
  <c r="AC36" i="1"/>
  <c r="M36" i="1"/>
  <c r="S13" i="1"/>
  <c r="AI13" i="1"/>
  <c r="S14" i="1"/>
  <c r="AI14" i="1"/>
  <c r="S15" i="1"/>
  <c r="AI15" i="1"/>
  <c r="S16" i="1"/>
  <c r="AI16" i="1"/>
  <c r="S17" i="1"/>
  <c r="AI17" i="1"/>
  <c r="AU24" i="1"/>
  <c r="S26" i="1"/>
  <c r="AI26" i="1"/>
  <c r="S27" i="1"/>
  <c r="AI27" i="1"/>
  <c r="S28" i="1"/>
  <c r="AI28" i="1"/>
  <c r="O31" i="1"/>
  <c r="AE31" i="1"/>
  <c r="U28" i="1"/>
  <c r="W13" i="1"/>
  <c r="W14" i="1"/>
  <c r="W15" i="1"/>
  <c r="W16" i="1"/>
  <c r="W17" i="1"/>
  <c r="Y18" i="1"/>
  <c r="W26" i="1"/>
  <c r="W27" i="1"/>
  <c r="W28" i="1"/>
  <c r="S31" i="1"/>
  <c r="AI31" i="1"/>
  <c r="Y13" i="1"/>
  <c r="Y14" i="1"/>
  <c r="Y15" i="1"/>
  <c r="Y16" i="1"/>
  <c r="Y17" i="1"/>
  <c r="Y26" i="1"/>
  <c r="Y27" i="1"/>
  <c r="Y28" i="1"/>
  <c r="U14" i="1"/>
  <c r="U16" i="1"/>
  <c r="U17" i="1"/>
  <c r="U27" i="1"/>
  <c r="AA13" i="1"/>
  <c r="AA14" i="1"/>
  <c r="AA15" i="1"/>
  <c r="AA16" i="1"/>
  <c r="AA17" i="1"/>
  <c r="M18" i="1"/>
  <c r="AC18" i="1"/>
  <c r="AA26" i="1"/>
  <c r="AA27" i="1"/>
  <c r="AA28" i="1"/>
  <c r="W31" i="1"/>
  <c r="M13" i="1"/>
  <c r="AC13" i="1"/>
  <c r="M14" i="1"/>
  <c r="AC14" i="1"/>
  <c r="M15" i="1"/>
  <c r="AC15" i="1"/>
  <c r="M16" i="1"/>
  <c r="AC16" i="1"/>
  <c r="M17" i="1"/>
  <c r="AC17" i="1"/>
  <c r="O18" i="1"/>
  <c r="AE18" i="1"/>
  <c r="M26" i="1"/>
  <c r="AC26" i="1"/>
  <c r="M27" i="1"/>
  <c r="AC27" i="1"/>
  <c r="M28" i="1"/>
  <c r="AC28" i="1"/>
  <c r="Y31" i="1"/>
  <c r="O13" i="1"/>
  <c r="AE13" i="1"/>
  <c r="O14" i="1"/>
  <c r="AE14" i="1"/>
  <c r="O15" i="1"/>
  <c r="AE15" i="1"/>
  <c r="O16" i="1"/>
  <c r="AE16" i="1"/>
  <c r="O17" i="1"/>
  <c r="AE17" i="1"/>
  <c r="Q18" i="1"/>
  <c r="AG18" i="1"/>
  <c r="O26" i="1"/>
  <c r="AE26" i="1"/>
  <c r="O27" i="1"/>
  <c r="AE27" i="1"/>
  <c r="O28" i="1"/>
  <c r="AE28" i="1"/>
  <c r="AA31" i="1"/>
  <c r="Q13" i="1"/>
  <c r="Q14" i="1"/>
  <c r="Q15" i="1"/>
  <c r="Q16" i="1"/>
  <c r="Q17" i="1"/>
  <c r="S18" i="1"/>
  <c r="Q26" i="1"/>
  <c r="Q27" i="1"/>
  <c r="Q28" i="1"/>
  <c r="M31" i="1"/>
  <c r="AI24" i="1" l="1"/>
  <c r="S24" i="1"/>
  <c r="W24" i="1"/>
  <c r="AG24" i="1"/>
  <c r="Q24" i="1"/>
  <c r="AE24" i="1"/>
  <c r="O24" i="1"/>
  <c r="AC24" i="1"/>
  <c r="M24" i="1"/>
  <c r="AA24" i="1"/>
  <c r="Y24" i="1"/>
  <c r="U24" i="1"/>
</calcChain>
</file>

<file path=xl/sharedStrings.xml><?xml version="1.0" encoding="utf-8"?>
<sst xmlns="http://schemas.openxmlformats.org/spreadsheetml/2006/main" count="272" uniqueCount="168">
  <si>
    <t>Instrumen Penghitungan Klaster Pelayanan Penanggulangan Penyakit Menular dan Kesehatan Lingkungan</t>
  </si>
  <si>
    <t>CAPAIAN TAHUNAN</t>
  </si>
  <si>
    <t>CAPAIAN BULANAN</t>
  </si>
  <si>
    <t>MASALAH</t>
  </si>
  <si>
    <t>ANALISA           AKAR           PENYEBAB           MASALAH</t>
  </si>
  <si>
    <t>RENCANA TINDAK LANJUT</t>
  </si>
  <si>
    <t>No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</si>
  <si>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</si>
  <si>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</si>
  <si>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</si>
  <si>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</si>
  <si>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</si>
  <si>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</si>
  <si>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</si>
  <si>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</si>
  <si>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Jan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</si>
  <si>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</si>
  <si>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</si>
  <si>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</si>
  <si>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</si>
  <si>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</si>
  <si>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</si>
  <si>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</si>
  <si>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</si>
  <si>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</si>
  <si>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</si>
  <si>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</si>
  <si>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MANUSIA</t>
  </si>
  <si>
    <t>ALAT/ SARANA</t>
  </si>
  <si>
    <t>METODE/ CARA</t>
  </si>
  <si>
    <t>MATERIAL/ BAHAN</t>
  </si>
  <si>
    <t>PENGUKURAN</t>
  </si>
  <si>
    <t>LINGKUNGAN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</si>
  <si>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</si>
  <si>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</si>
  <si>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</si>
  <si>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</si>
  <si>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</si>
  <si>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</si>
  <si>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</si>
  <si>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</si>
  <si>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</si>
  <si>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TARGET</t>
  </si>
  <si>
    <t>CAPAIAN</t>
  </si>
  <si>
    <t>NOTE</t>
  </si>
  <si>
    <t>4.</t>
  </si>
  <si>
    <t>Klaster Pelayanan Penanggulangan Penyakit Menular dan Kesehatan Lingkungan</t>
  </si>
  <si>
    <t>4.1. Surveilans dan Respons Penyakit Menular, Surveilans Kewaspadaan Dini dan Penanggulangan Kejadian Luar Biasa/Wabah</t>
  </si>
  <si>
    <t>1.</t>
  </si>
  <si>
    <t>Kelengkapan laporan SKDR</t>
  </si>
  <si>
    <t>dokumen</t>
  </si>
  <si>
    <t xml:space="preserve"> </t>
  </si>
  <si>
    <t>nihil</t>
  </si>
  <si>
    <t>mempertahan capaian yang sudah tercapai</t>
  </si>
  <si>
    <t>2.</t>
  </si>
  <si>
    <t>Ketepatan laporan SKDR</t>
  </si>
  <si>
    <t>3.</t>
  </si>
  <si>
    <t>Respon sinyal kewaspadaan/alert sistem &lt; 24 jam</t>
  </si>
  <si>
    <t>Respon sinyal Kewaspadaan (Alert system) SKDR &lt; 24 jam</t>
  </si>
  <si>
    <t>persen</t>
  </si>
  <si>
    <t>4.1.2 Surveilans dan Respons Penyakit Menular</t>
  </si>
  <si>
    <t>Pelayanan Penanggulangan Penyakit menular  TBC</t>
  </si>
  <si>
    <t xml:space="preserve">Persentase Pelayanan orang terduga TBC mendapatkan pelayanan TBC sesuai standar </t>
  </si>
  <si>
    <t>Cakupan Penemuan Kasus TBC</t>
  </si>
  <si>
    <t>kasus</t>
  </si>
  <si>
    <t>Angka Keberhasilan pengobatan kasus TBC 
 (Success Rate/SR)</t>
  </si>
  <si>
    <t>pasien</t>
  </si>
  <si>
    <t>Cakupan Kegiatan Investigasi Kontak TBC</t>
  </si>
  <si>
    <t>5.</t>
  </si>
  <si>
    <t>Pemberian TPT (Terapi Pencegahan Tuberkulosis) Kontak serumah</t>
  </si>
  <si>
    <t>6.</t>
  </si>
  <si>
    <t>Indek kasus yang bersedia dilakukan kemoprofilaksis bagi kontak eratnya</t>
  </si>
  <si>
    <t>Proporsi indek kasus yang bersedia dilakukan kemoprofilaksis bagi kontak eratnya</t>
  </si>
  <si>
    <t>7.</t>
  </si>
  <si>
    <t>Pemeriksaan kontak erat dan pemberian kemoprofilaksis kusta</t>
  </si>
  <si>
    <t xml:space="preserve">Proporsi kontak erat diperiksa dan diberikan kemoprofilaksis kusta setiap tahun. </t>
  </si>
  <si>
    <t>8.</t>
  </si>
  <si>
    <t>Pelayanan penanggulangan Penyakit Frambusia</t>
  </si>
  <si>
    <t>Kelengkapan laporan bulanan online frambusia</t>
  </si>
  <si>
    <t>9.</t>
  </si>
  <si>
    <t>Sosialisasi Program P2 Kusta dan Frambusia pada kader kesehatan</t>
  </si>
  <si>
    <t>Proporsi kader kesehatan tersosialisasi Program P2 Kusta dan frambusia di Puskesmas setiap tahun</t>
  </si>
  <si>
    <t>10.</t>
  </si>
  <si>
    <t>Sosialisasi Program P2 Kusta dan Frambusia pada tenaga kesehatan di puskesmas</t>
  </si>
  <si>
    <t>Proporsi tenaga kesehatan tersosialisasi Program P2 Kusta dan frambusia di Puskesmas setiap tahun</t>
  </si>
  <si>
    <t>11.</t>
  </si>
  <si>
    <t>Pelayanan Penanggulangan Penyakit menular Malaria</t>
  </si>
  <si>
    <t>Capaian penemuan Suspek Malaria (semua orang yang datang dari daerah endemis malaria) yang dilakukan pemeriksaan Laboratorium</t>
  </si>
  <si>
    <t>12.</t>
  </si>
  <si>
    <t xml:space="preserve">Penderita positif Malaria yang diobati sesuai pengobatan standar </t>
  </si>
  <si>
    <t>13.</t>
  </si>
  <si>
    <t>Penderita positif Malaria yang dilakukan follow up pengobatan</t>
  </si>
  <si>
    <t>14.</t>
  </si>
  <si>
    <t xml:space="preserve">Penderita positif Malaria yang dilakukan Penyelidikan Epidemiologi (PE) </t>
  </si>
  <si>
    <t>orang</t>
  </si>
  <si>
    <t>15.</t>
  </si>
  <si>
    <t>Pelayanan Penanggulangan Penyakit menular Gigitan Hewan Penular Rabies</t>
  </si>
  <si>
    <t>Cuci luka terhadap kasus gigitan HPR</t>
  </si>
  <si>
    <t>16.</t>
  </si>
  <si>
    <t xml:space="preserve">Vaksinasi terhadap kasus gigitan HPR yang berindikasi </t>
  </si>
  <si>
    <t>17.</t>
  </si>
  <si>
    <t>Pelayanan Penanggulangan Penyakit menular Infeksi Dengue</t>
  </si>
  <si>
    <t>Penderita Infeksi Dengue yang Dilakukan Penyelidikan Epidemiologi</t>
  </si>
  <si>
    <t>18.</t>
  </si>
  <si>
    <t>Angka Bebas Jentik (ABJ) tiap Desa</t>
  </si>
  <si>
    <t>rumah</t>
  </si>
  <si>
    <t>19.</t>
  </si>
  <si>
    <t>Pelayanan Penanggulangan Penyakit Pneumonia</t>
  </si>
  <si>
    <t>Penderita kasus pneumonia yang diobati sesuai standart</t>
  </si>
  <si>
    <t>4.2. Surveilans dan Respons Kesehatan Lingkungan</t>
  </si>
  <si>
    <t>Inspeksi Kesehatan Lingkungan Sarana Air Minum (SAM)</t>
  </si>
  <si>
    <t>Persentase Sarana Air Minum (SAM) yang di Inspeksi Kesehatan Lingkungan</t>
  </si>
  <si>
    <t>Sarana Air Minum (SAM) yang telah di IKL</t>
  </si>
  <si>
    <t>Persentase Sarana Air Minum yang di IKL dengan resiko rendah dan sedang</t>
  </si>
  <si>
    <t>Sarana Air Minum yang diperiksa kualitas airnya</t>
  </si>
  <si>
    <t>Persentase Sarana Air Minum (SAM) yang beresiko rendah dan sedang di uji kualitas airnya dengan parameter E Coli (laboratorium/sanitarian kit) di wilayah kerja Puskesmas selama kurun waktu tertentu</t>
  </si>
  <si>
    <t>Sarana Air Minum (SAM) memenuhi syarat</t>
  </si>
  <si>
    <t>Persentase Sarana Air Minum (SAM) memenuhi syarat</t>
  </si>
  <si>
    <t xml:space="preserve">Pembinaan Tempat Pengelolaan Pangan (TPP) </t>
  </si>
  <si>
    <t>Persentase Pembinaan Tempat Pengelolaan Pangan (TPP) melalui kegiatan Inspeksi Kesehatan Lingkungan</t>
  </si>
  <si>
    <t>TPP Memenuhi Syarat</t>
  </si>
  <si>
    <t>Persentase TPP yang telah dilakukan IKL dan memiliki hasil memenuhi syarat</t>
  </si>
  <si>
    <t>Pemeriksaan Pangan Olahan Siap Saji pada TPP</t>
  </si>
  <si>
    <t>Persentase Pemeriksaan Pangan Olahan Siap Saji pada TPP dengan uji cepat menggunakan sanitarian kit dan/atau laboratorium</t>
  </si>
  <si>
    <t>KK dengan akses terhadap fasilitas sanitasi layak</t>
  </si>
  <si>
    <t xml:space="preserve">Persentase KK dengan akses terhadap fasilitas sanitasi layak </t>
  </si>
  <si>
    <t>Desa/Kelurahan STBM 5 Pilar</t>
  </si>
  <si>
    <t xml:space="preserve">Persentase Desa/Kelurahan STBM 5 Pilar </t>
  </si>
  <si>
    <t>Desa/ Kelurahan dilakukan pemicuan STBM 5 Pilar</t>
  </si>
  <si>
    <t>Persentase Desa/Kelurahan Dilakukan Pemicuan STBM 5 Pilar</t>
  </si>
  <si>
    <t>Pengelolaan limbah di puskesmas</t>
  </si>
  <si>
    <t>Persentase pengelolaan limbah yang dilakukan oleh puskesmas</t>
  </si>
  <si>
    <t>Penyelenggaraan kesehatan lingkungan di puskesmas</t>
  </si>
  <si>
    <t>Persentase penyelenggaraan kesehatan lingkungan yang dilakukan oleh puskesmas</t>
  </si>
  <si>
    <t>Pembinaan sarana TFU Prioritas</t>
  </si>
  <si>
    <t>Persentase pembinaan sarana TFU</t>
  </si>
  <si>
    <t>TFU Prioritas yang memenuhi syarat kesehatan</t>
  </si>
  <si>
    <t>Persentase TFU prioritas yang memenuhi syarat kesehatan</t>
  </si>
  <si>
    <t>Pembinaan Desa/ Kelurahan Sehat Iklim (Desa Desi)</t>
  </si>
  <si>
    <t>Persentase Puskesmas yang melakukan pembinaan Desa Desi</t>
  </si>
  <si>
    <t>-</t>
  </si>
  <si>
    <t>Belum ada kit untuk pelaksanaan pendampingan Kelurahan/ Desa Iklim</t>
  </si>
  <si>
    <t>1. Belum dilaksanakan Sosialisasi tentang Kelurahan/Desa Iklim pada masyarakat dan pemangku wilayah ; 
2. Belum semua TSL mendapatkan Pelatihan tentang Kelurahan/Desa Iklim</t>
  </si>
  <si>
    <t>Belum dianggarkan pertemuan/pendampingan terkait Kelurahan/Desa Iklim</t>
  </si>
  <si>
    <t>Metode pendampingan dilakukan dengan menggunakan KIT agar mempermudah pendekatan kepada masyarakat</t>
  </si>
  <si>
    <t>Konseling Sanitasi</t>
  </si>
  <si>
    <t>Persentase Puskesmas melakukan pelayanan konseling Sanitasi</t>
  </si>
  <si>
    <t>Inspeksi Kesehatan Lingkungan Terhadap Sarana Pasien Penyakit Berbasis Lingkungan</t>
  </si>
  <si>
    <t>Persentase Inspeksi Keshatan Lingkungan Terhadap Sarana Pasien Penyakit Berbasis Lingkungan</t>
  </si>
  <si>
    <t>Intervensi terhadap pasien PBL yang di IKL</t>
  </si>
  <si>
    <t>Persentase pasien Penyakit Berbasis Lingkungan yang menindaklanjuti hasil Inspeksi</t>
  </si>
  <si>
    <t>Interpretasi nilai kinerja klaster 4 :</t>
  </si>
  <si>
    <t>Baik</t>
  </si>
  <si>
    <t>&gt;90%</t>
  </si>
  <si>
    <t>Cukup</t>
  </si>
  <si>
    <t>81-90%</t>
  </si>
  <si>
    <t>Kurang</t>
  </si>
  <si>
    <t>&lt;81%</t>
  </si>
  <si>
    <t>Kolom ke</t>
  </si>
  <si>
    <t>Keterangan:</t>
  </si>
  <si>
    <r>
      <rPr>
        <b/>
        <sz val="12"/>
        <color theme="1"/>
        <rFont val="Tahoma"/>
      </rPr>
      <t>Kegiatan</t>
    </r>
    <r>
      <rPr>
        <sz val="12"/>
        <color theme="1"/>
        <rFont val="Tahoma"/>
      </rPr>
      <t>: pelayanan yang dilakukan klaster</t>
    </r>
  </si>
  <si>
    <r>
      <rPr>
        <b/>
        <sz val="12"/>
        <color theme="1"/>
        <rFont val="Tahoma"/>
      </rPr>
      <t>Indikator Kinerja</t>
    </r>
    <r>
      <rPr>
        <sz val="12"/>
        <color theme="1"/>
        <rFont val="Tahoma"/>
      </rPr>
      <t xml:space="preserve"> : alat ukur untuk masing-masing pelayanan yang dilakukan dalam klaster</t>
    </r>
  </si>
  <si>
    <r>
      <rPr>
        <b/>
        <sz val="12"/>
        <color theme="1"/>
        <rFont val="Tahoma"/>
      </rPr>
      <t xml:space="preserve">Target tahun 2025 </t>
    </r>
    <r>
      <rPr>
        <sz val="12"/>
        <color theme="1"/>
        <rFont val="Tahoma"/>
      </rPr>
      <t>( dalam %) atau tahun berjalan</t>
    </r>
  </si>
  <si>
    <r>
      <rPr>
        <b/>
        <sz val="12"/>
        <color theme="1"/>
        <rFont val="Tahoma"/>
      </rPr>
      <t>Satuan sasaran</t>
    </r>
    <r>
      <rPr>
        <sz val="12"/>
        <color theme="1"/>
        <rFont val="Tahoma"/>
      </rPr>
      <t>: satuan kegiatan program, misal orang, balita, rumah tangga dll</t>
    </r>
  </si>
  <si>
    <r>
      <rPr>
        <b/>
        <sz val="12"/>
        <color theme="1"/>
        <rFont val="Tahoma"/>
      </rPr>
      <t>Total Sasaran</t>
    </r>
    <r>
      <rPr>
        <sz val="12"/>
        <color theme="1"/>
        <rFont val="Tahoma"/>
      </rPr>
      <t xml:space="preserve">: sasaran target keseluruhan ( 100%), jumlah populasi/area di wilayah kerja </t>
    </r>
  </si>
  <si>
    <r>
      <rPr>
        <b/>
        <sz val="12"/>
        <color theme="1"/>
        <rFont val="Tahoma"/>
      </rPr>
      <t>Target Sasaran</t>
    </r>
    <r>
      <rPr>
        <sz val="12"/>
        <color theme="1"/>
        <rFont val="Tahoma"/>
      </rPr>
      <t xml:space="preserve"> = kolom 4 ( Target tahun 2025) dikali kolom 6 (total sasaran), jml sasaran/area yg akan diberi pelayanan oleh Puskesmas</t>
    </r>
  </si>
  <si>
    <r>
      <rPr>
        <b/>
        <sz val="12"/>
        <color theme="1"/>
        <rFont val="Tahoma"/>
      </rPr>
      <t>Pencapaian:</t>
    </r>
    <r>
      <rPr>
        <sz val="12"/>
        <color theme="1"/>
        <rFont val="Tahoma"/>
      </rPr>
      <t xml:space="preserve"> hasil masing kegiatan Puskesmas (dalam satuan sasaran )</t>
    </r>
  </si>
  <si>
    <r>
      <rPr>
        <b/>
        <sz val="12"/>
        <color theme="1"/>
        <rFont val="Tahoma"/>
      </rPr>
      <t xml:space="preserve">Nilai Kinerja: </t>
    </r>
    <r>
      <rPr>
        <sz val="12"/>
        <color theme="1"/>
        <rFont val="Tahoma"/>
      </rPr>
      <t>pencapaian kinerja Puskesmas dibandingkan target sasaran, penilaian ketercapaian target sasaran</t>
    </r>
    <r>
      <rPr>
        <b/>
        <sz val="12"/>
        <color theme="1"/>
        <rFont val="Tahoma"/>
      </rPr>
      <t xml:space="preserve"> </t>
    </r>
    <r>
      <rPr>
        <sz val="12"/>
        <color theme="1"/>
        <rFont val="Tahoma"/>
      </rPr>
      <t>(kolom 8 dibagi kolom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</si>
</sst>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2"/>
      <color theme="1"/>
      <name val="Tahoma"/>
    </font>
    <font>
      <sz val="12"/>
      <color theme="1"/>
      <name val="Tahoma"/>
    </font>
    <font>
      <sz val="11"/>
      <name val="Calibri"/>
    </font>
    <font>
      <b/>
      <sz val="17"/>
      <color theme="1"/>
      <name val="Calibri"/>
      <scheme val="minor"/>
    </font>
    <font>
      <b/>
      <sz val="14"/>
      <color theme="1"/>
      <name val="Calibri"/>
      <scheme val="minor"/>
    </font>
    <font>
      <sz val="12"/>
      <color rgb="FF000000"/>
      <name val="Tahoma"/>
    </font>
    <font>
      <sz val="12"/>
      <color theme="1"/>
      <name val="Calibri"/>
      <scheme val="minor"/>
    </font>
    <font>
      <u/>
      <sz val="12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F0"/>
        <bgColor rgb="FF00B0F0"/>
      </patternFill>
    </fill>
    <fill>
      <patternFill patternType="solid">
        <fgColor rgb="FFFABF8F"/>
        <bgColor rgb="FFFABF8F"/>
      </patternFill>
    </fill>
    <fill>
      <patternFill patternType="solid">
        <fgColor rgb="FFD6E3BC"/>
        <bgColor rgb="FFD6E3B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15" fontId="2" fillId="0" borderId="0" xfId="0" applyNumberFormat="1" applyFont="1" applyAlignment="1">
      <alignment horizontal="right" vertical="top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1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2" borderId="0" xfId="0" applyFont="1" applyFill="1"/>
    <xf numFmtId="164" fontId="3" fillId="0" borderId="1" xfId="0" applyNumberFormat="1" applyFont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0" fillId="0" borderId="0" xfId="0"/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Border="1"/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2" borderId="6" xfId="0" applyFont="1" applyFill="1" applyBorder="1"/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9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/>
    <xf numFmtId="0" fontId="2" fillId="5" borderId="1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9" fontId="3" fillId="5" borderId="6" xfId="0" applyNumberFormat="1" applyFont="1" applyFill="1" applyBorder="1" applyAlignment="1">
      <alignment horizontal="center" vertical="center"/>
    </xf>
    <xf numFmtId="1" fontId="3" fillId="5" borderId="6" xfId="0" applyNumberFormat="1" applyFont="1" applyFill="1" applyBorder="1" applyAlignment="1">
      <alignment horizontal="center" vertical="center"/>
    </xf>
    <xf numFmtId="9" fontId="3" fillId="5" borderId="6" xfId="0" applyNumberFormat="1" applyFont="1" applyFill="1" applyBorder="1" applyAlignment="1">
      <alignment horizontal="center" vertical="top" wrapText="1"/>
    </xf>
    <xf numFmtId="0" fontId="3" fillId="5" borderId="6" xfId="0" applyFont="1" applyFill="1" applyBorder="1"/>
    <xf numFmtId="0" fontId="3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9" fontId="3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3" fillId="6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7" fillId="0" borderId="1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5" borderId="9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3" fontId="3" fillId="5" borderId="6" xfId="0" applyNumberFormat="1" applyFont="1" applyFill="1" applyBorder="1" applyAlignment="1">
      <alignment horizontal="center" vertical="center"/>
    </xf>
    <xf numFmtId="9" fontId="3" fillId="5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7" borderId="6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9" fontId="3" fillId="8" borderId="6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3" fillId="8" borderId="6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7" fillId="8" borderId="6" xfId="0" applyNumberFormat="1" applyFont="1" applyFill="1" applyBorder="1" applyAlignment="1">
      <alignment horizontal="center" vertical="center"/>
    </xf>
    <xf numFmtId="10" fontId="3" fillId="8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9" fontId="3" fillId="4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" fontId="8" fillId="6" borderId="6" xfId="0" applyNumberFormat="1" applyFont="1" applyFill="1" applyBorder="1" applyAlignment="1">
      <alignment horizontal="center" vertical="center"/>
    </xf>
    <xf numFmtId="3" fontId="7" fillId="9" borderId="6" xfId="0" applyNumberFormat="1" applyFont="1" applyFill="1" applyBorder="1" applyAlignment="1">
      <alignment horizontal="center" vertical="center"/>
    </xf>
    <xf numFmtId="1" fontId="7" fillId="9" borderId="6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37F5-A6D4-40E1-92C5-38751939F1BB}">
  <sheetPr>
    <tabColor rgb="FFFF0000"/>
  </sheetPr>
  <dimension ref="A1:BP999"/>
  <sheetViews>
    <sheetView tabSelected="1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L6" sqref="L6"/>
    </sheetView>
  </sheetViews>
  <sheetFormatPr defaultColWidth="14.44140625" defaultRowHeight="15" customHeight="1"/>
  <cols>
    <col min="1" max="1" width="6.5546875" customWidth="1"/>
    <col min="2" max="2" width="5.109375" customWidth="1"/>
    <col min="3" max="3" width="30.6640625" customWidth="1"/>
    <col min="4" max="4" width="42" customWidth="1"/>
    <col min="5" max="5" width="5.88671875" customWidth="1"/>
    <col min="6" max="6" width="12.6640625" customWidth="1"/>
    <col min="7" max="7" width="17.44140625" customWidth="1"/>
    <col min="8" max="8" width="14.109375" customWidth="1"/>
    <col min="9" max="9" width="12.44140625" customWidth="1"/>
    <col min="10" max="10" width="13.33203125" customWidth="1"/>
    <col min="11" max="11" width="23.33203125" customWidth="1"/>
    <col min="12" max="12" width="1.88671875" customWidth="1"/>
    <col min="13" max="36" width="15.5546875" customWidth="1"/>
    <col min="37" max="37" width="1" customWidth="1"/>
    <col min="38" max="43" width="51.33203125" customWidth="1"/>
    <col min="44" max="45" width="87.33203125" customWidth="1"/>
  </cols>
  <sheetData>
    <row r="1" spans="1:68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68" ht="30" customHeight="1">
      <c r="B2" s="3"/>
      <c r="C2" s="3"/>
      <c r="E2" s="4" t="s">
        <v>0</v>
      </c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5">
        <f>T29+V29+X29</f>
        <v>13</v>
      </c>
      <c r="X2" s="2"/>
    </row>
    <row r="3" spans="1:68" ht="25.5" customHeight="1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8"/>
      <c r="L3" s="2"/>
      <c r="M3" s="9" t="s">
        <v>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K3" s="10"/>
      <c r="AL3" s="11" t="s">
        <v>3</v>
      </c>
      <c r="AM3" s="12" t="s">
        <v>4</v>
      </c>
      <c r="AN3" s="7"/>
      <c r="AO3" s="7"/>
      <c r="AP3" s="7"/>
      <c r="AQ3" s="7"/>
      <c r="AR3" s="8"/>
      <c r="AS3" s="13" t="s">
        <v>5</v>
      </c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</row>
    <row r="4" spans="1:68" ht="63" customHeight="1">
      <c r="A4" s="14" t="s">
        <v>6</v>
      </c>
      <c r="B4" s="15" t="s">
        <v>7</v>
      </c>
      <c r="C4" s="8"/>
      <c r="D4" s="16" t="s">
        <v>8</v>
      </c>
      <c r="E4" s="15" t="s">
        <v>9</v>
      </c>
      <c r="F4" s="8"/>
      <c r="G4" s="17" t="s">
        <v>10</v>
      </c>
      <c r="H4" s="17" t="s">
        <v>11</v>
      </c>
      <c r="I4" s="17" t="s">
        <v>12</v>
      </c>
      <c r="J4" s="17" t="s">
        <v>13</v>
      </c>
      <c r="K4" s="16" t="s">
        <v>14</v>
      </c>
      <c r="L4" s="18"/>
      <c r="M4" s="19" t="s">
        <v>15</v>
      </c>
      <c r="N4" s="8"/>
      <c r="O4" s="19" t="s">
        <v>16</v>
      </c>
      <c r="P4" s="8"/>
      <c r="Q4" s="19" t="s">
        <v>17</v>
      </c>
      <c r="R4" s="8"/>
      <c r="S4" s="19" t="s">
        <v>18</v>
      </c>
      <c r="T4" s="8"/>
      <c r="U4" s="19" t="s">
        <v>19</v>
      </c>
      <c r="V4" s="8"/>
      <c r="W4" s="19" t="s">
        <v>20</v>
      </c>
      <c r="X4" s="8"/>
      <c r="Y4" s="19" t="s">
        <v>21</v>
      </c>
      <c r="Z4" s="8"/>
      <c r="AA4" s="19" t="s">
        <v>22</v>
      </c>
      <c r="AB4" s="8"/>
      <c r="AC4" s="19" t="s">
        <v>23</v>
      </c>
      <c r="AD4" s="8"/>
      <c r="AE4" s="19" t="s">
        <v>24</v>
      </c>
      <c r="AF4" s="8"/>
      <c r="AG4" s="19" t="s">
        <v>25</v>
      </c>
      <c r="AH4" s="8"/>
      <c r="AI4" s="19" t="s">
        <v>26</v>
      </c>
      <c r="AJ4" s="8"/>
      <c r="AK4" s="20"/>
      <c r="AL4" s="21"/>
      <c r="AM4" s="22" t="s">
        <v>27</v>
      </c>
      <c r="AN4" s="23" t="s">
        <v>28</v>
      </c>
      <c r="AO4" s="23" t="s">
        <v>29</v>
      </c>
      <c r="AP4" s="23" t="s">
        <v>30</v>
      </c>
      <c r="AQ4" s="23" t="s">
        <v>31</v>
      </c>
      <c r="AR4" s="13" t="s">
        <v>32</v>
      </c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</row>
    <row r="5" spans="1:68" ht="27" customHeight="1">
      <c r="A5" s="26" t="s">
        <v>33</v>
      </c>
      <c r="B5" s="15" t="s">
        <v>34</v>
      </c>
      <c r="C5" s="8"/>
      <c r="D5" s="17" t="s">
        <v>35</v>
      </c>
      <c r="E5" s="27" t="s">
        <v>36</v>
      </c>
      <c r="F5" s="8"/>
      <c r="G5" s="28" t="s">
        <v>37</v>
      </c>
      <c r="H5" s="28" t="s">
        <v>38</v>
      </c>
      <c r="I5" s="28" t="s">
        <v>39</v>
      </c>
      <c r="J5" s="28" t="s">
        <v>40</v>
      </c>
      <c r="K5" s="28" t="s">
        <v>41</v>
      </c>
      <c r="L5" s="18"/>
      <c r="M5" s="29" t="s">
        <v>42</v>
      </c>
      <c r="N5" s="29" t="s">
        <v>43</v>
      </c>
      <c r="O5" s="29" t="s">
        <v>42</v>
      </c>
      <c r="P5" s="29" t="s">
        <v>43</v>
      </c>
      <c r="Q5" s="29" t="s">
        <v>42</v>
      </c>
      <c r="R5" s="29" t="s">
        <v>43</v>
      </c>
      <c r="S5" s="29" t="s">
        <v>42</v>
      </c>
      <c r="T5" s="29" t="s">
        <v>43</v>
      </c>
      <c r="U5" s="29" t="s">
        <v>42</v>
      </c>
      <c r="V5" s="29" t="s">
        <v>43</v>
      </c>
      <c r="W5" s="29" t="s">
        <v>42</v>
      </c>
      <c r="X5" s="29" t="s">
        <v>43</v>
      </c>
      <c r="Y5" s="29" t="s">
        <v>42</v>
      </c>
      <c r="Z5" s="29" t="s">
        <v>43</v>
      </c>
      <c r="AA5" s="29" t="s">
        <v>42</v>
      </c>
      <c r="AB5" s="29" t="s">
        <v>43</v>
      </c>
      <c r="AC5" s="29" t="s">
        <v>42</v>
      </c>
      <c r="AD5" s="29" t="s">
        <v>43</v>
      </c>
      <c r="AE5" s="29" t="s">
        <v>42</v>
      </c>
      <c r="AF5" s="29" t="s">
        <v>43</v>
      </c>
      <c r="AG5" s="29" t="s">
        <v>42</v>
      </c>
      <c r="AH5" s="29" t="s">
        <v>43</v>
      </c>
      <c r="AI5" s="29" t="s">
        <v>42</v>
      </c>
      <c r="AJ5" s="29" t="s">
        <v>43</v>
      </c>
      <c r="AK5" s="20"/>
      <c r="AL5" s="21"/>
      <c r="AM5" s="30"/>
      <c r="AN5" s="30"/>
      <c r="AO5" s="30"/>
      <c r="AP5" s="30"/>
      <c r="AQ5" s="30"/>
      <c r="AR5" s="30"/>
      <c r="AS5" s="30"/>
      <c r="AT5" s="25"/>
      <c r="AU5" s="25" t="s">
        <v>44</v>
      </c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</row>
    <row r="6" spans="1:68" ht="24.75" customHeight="1">
      <c r="A6" s="31" t="s">
        <v>45</v>
      </c>
      <c r="B6" s="32" t="s">
        <v>46</v>
      </c>
      <c r="C6" s="7"/>
      <c r="D6" s="7"/>
      <c r="E6" s="7"/>
      <c r="F6" s="7"/>
      <c r="G6" s="7"/>
      <c r="H6" s="7"/>
      <c r="I6" s="7"/>
      <c r="J6" s="8"/>
      <c r="K6" s="33">
        <f>(K7+K32)/2</f>
        <v>1.8174290648079396</v>
      </c>
      <c r="L6" s="18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5"/>
      <c r="AL6" s="34"/>
      <c r="AM6" s="34"/>
      <c r="AN6" s="34"/>
      <c r="AO6" s="34"/>
      <c r="AP6" s="34"/>
      <c r="AQ6" s="34"/>
      <c r="AR6" s="34"/>
      <c r="AS6" s="34"/>
    </row>
    <row r="7" spans="1:68" ht="27" customHeight="1">
      <c r="A7" s="36" t="s">
        <v>47</v>
      </c>
      <c r="B7" s="37"/>
      <c r="C7" s="38"/>
      <c r="D7" s="38"/>
      <c r="E7" s="39"/>
      <c r="F7" s="39"/>
      <c r="G7" s="39"/>
      <c r="H7" s="39"/>
      <c r="I7" s="39"/>
      <c r="J7" s="39"/>
      <c r="K7" s="40">
        <f>(K8+K12)/2</f>
        <v>1.0740726219416419</v>
      </c>
      <c r="L7" s="18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35"/>
      <c r="AL7" s="41"/>
      <c r="AM7" s="41"/>
      <c r="AN7" s="41"/>
      <c r="AO7" s="41"/>
      <c r="AP7" s="41"/>
      <c r="AQ7" s="41"/>
      <c r="AR7" s="41"/>
      <c r="AS7" s="41"/>
    </row>
    <row r="8" spans="1:68" ht="24.75" customHeight="1">
      <c r="A8" s="42"/>
      <c r="B8" s="43"/>
      <c r="C8" s="44"/>
      <c r="D8" s="45"/>
      <c r="E8" s="46"/>
      <c r="F8" s="47"/>
      <c r="G8" s="47"/>
      <c r="H8" s="47"/>
      <c r="I8" s="48"/>
      <c r="J8" s="48"/>
      <c r="K8" s="49">
        <f>SUM(K9:K11)/3</f>
        <v>1.2519078144078142</v>
      </c>
      <c r="L8" s="18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35"/>
      <c r="AL8" s="50"/>
      <c r="AM8" s="50"/>
      <c r="AN8" s="50"/>
      <c r="AO8" s="50"/>
      <c r="AP8" s="50"/>
      <c r="AQ8" s="50"/>
      <c r="AR8" s="50"/>
      <c r="AS8" s="50"/>
    </row>
    <row r="9" spans="1:68" ht="31.5" customHeight="1">
      <c r="A9" s="51"/>
      <c r="B9" s="16" t="s">
        <v>48</v>
      </c>
      <c r="C9" s="52" t="s">
        <v>49</v>
      </c>
      <c r="D9" s="45"/>
      <c r="E9" s="14"/>
      <c r="F9" s="53">
        <v>0.9</v>
      </c>
      <c r="G9" s="54" t="s">
        <v>50</v>
      </c>
      <c r="H9" s="55">
        <v>52</v>
      </c>
      <c r="I9" s="56">
        <f t="shared" ref="I9:I11" si="0">F9*H9</f>
        <v>46.800000000000004</v>
      </c>
      <c r="J9" s="56">
        <f t="shared" ref="J9:J11" si="1">SUM(N9,P9,R9,T9,V9,X9,Z9,AB9,AD9,AF9,AH9,AJ9)</f>
        <v>53</v>
      </c>
      <c r="K9" s="57">
        <f t="shared" ref="K9:K11" si="2">J9/I9</f>
        <v>1.1324786324786325</v>
      </c>
      <c r="L9" s="58" t="s">
        <v>51</v>
      </c>
      <c r="M9" s="59">
        <f t="shared" ref="M9:M11" si="3">AU9*1</f>
        <v>3.9000000000000004</v>
      </c>
      <c r="N9" s="60">
        <v>4</v>
      </c>
      <c r="O9" s="59">
        <f t="shared" ref="O9:O11" si="4">AU9*2</f>
        <v>7.8000000000000007</v>
      </c>
      <c r="P9" s="60">
        <v>4</v>
      </c>
      <c r="Q9" s="59">
        <f t="shared" ref="Q9:Q11" si="5">AU9*3</f>
        <v>11.700000000000001</v>
      </c>
      <c r="R9" s="60">
        <v>4</v>
      </c>
      <c r="S9" s="59">
        <f t="shared" ref="S9:S11" si="6">AU9*4</f>
        <v>15.600000000000001</v>
      </c>
      <c r="T9" s="60">
        <v>4</v>
      </c>
      <c r="U9" s="59">
        <f t="shared" ref="U9:U11" si="7">AU9*5</f>
        <v>19.5</v>
      </c>
      <c r="V9" s="60">
        <v>4</v>
      </c>
      <c r="W9" s="59">
        <f t="shared" ref="W9:W11" si="8">AU9*6</f>
        <v>23.400000000000002</v>
      </c>
      <c r="X9" s="60">
        <v>4</v>
      </c>
      <c r="Y9" s="61">
        <f t="shared" ref="Y9:Y11" si="9">AU9*7</f>
        <v>27.300000000000004</v>
      </c>
      <c r="Z9" s="62">
        <v>4</v>
      </c>
      <c r="AA9" s="61">
        <f t="shared" ref="AA9:AA11" si="10">AU9*8</f>
        <v>31.200000000000003</v>
      </c>
      <c r="AB9" s="62">
        <v>4</v>
      </c>
      <c r="AC9" s="61">
        <f t="shared" ref="AC9:AC11" si="11">AU9*9</f>
        <v>35.1</v>
      </c>
      <c r="AD9" s="62">
        <v>4</v>
      </c>
      <c r="AE9" s="61">
        <f t="shared" ref="AE9:AE11" si="12">AU9*10</f>
        <v>39</v>
      </c>
      <c r="AF9" s="62">
        <v>4</v>
      </c>
      <c r="AG9" s="61">
        <f t="shared" ref="AG9:AG11" si="13">AU9*11</f>
        <v>42.900000000000006</v>
      </c>
      <c r="AH9" s="62">
        <v>4</v>
      </c>
      <c r="AI9" s="61">
        <f t="shared" ref="AI9:AI11" si="14">AU9*12</f>
        <v>46.800000000000004</v>
      </c>
      <c r="AJ9" s="62">
        <v>9</v>
      </c>
      <c r="AK9" s="63"/>
      <c r="AL9" s="64"/>
      <c r="AM9" s="65" t="s">
        <v>52</v>
      </c>
      <c r="AN9" s="65" t="s">
        <v>52</v>
      </c>
      <c r="AO9" s="65" t="s">
        <v>52</v>
      </c>
      <c r="AP9" s="65" t="s">
        <v>52</v>
      </c>
      <c r="AQ9" s="65" t="s">
        <v>52</v>
      </c>
      <c r="AR9" s="65"/>
      <c r="AS9" s="65" t="s">
        <v>53</v>
      </c>
      <c r="AU9" s="66">
        <f t="shared" ref="AU9:AU50" si="15">I9/12</f>
        <v>3.9000000000000004</v>
      </c>
    </row>
    <row r="10" spans="1:68" ht="31.5" customHeight="1">
      <c r="A10" s="51"/>
      <c r="B10" s="16" t="s">
        <v>54</v>
      </c>
      <c r="C10" s="52" t="s">
        <v>55</v>
      </c>
      <c r="D10" s="67" t="s">
        <v>55</v>
      </c>
      <c r="E10" s="14"/>
      <c r="F10" s="53">
        <v>0.8</v>
      </c>
      <c r="G10" s="54" t="s">
        <v>50</v>
      </c>
      <c r="H10" s="55">
        <v>52</v>
      </c>
      <c r="I10" s="56">
        <f t="shared" si="0"/>
        <v>41.6</v>
      </c>
      <c r="J10" s="56">
        <f t="shared" si="1"/>
        <v>53</v>
      </c>
      <c r="K10" s="57">
        <f t="shared" si="2"/>
        <v>1.2740384615384615</v>
      </c>
      <c r="L10" s="58"/>
      <c r="M10" s="59">
        <f t="shared" si="3"/>
        <v>3.4666666666666668</v>
      </c>
      <c r="N10" s="60">
        <v>3</v>
      </c>
      <c r="O10" s="59">
        <f t="shared" si="4"/>
        <v>6.9333333333333336</v>
      </c>
      <c r="P10" s="60">
        <v>4</v>
      </c>
      <c r="Q10" s="59">
        <f t="shared" si="5"/>
        <v>10.4</v>
      </c>
      <c r="R10" s="60">
        <v>3</v>
      </c>
      <c r="S10" s="59">
        <f t="shared" si="6"/>
        <v>13.866666666666667</v>
      </c>
      <c r="T10" s="60">
        <v>4</v>
      </c>
      <c r="U10" s="59">
        <f t="shared" si="7"/>
        <v>17.333333333333336</v>
      </c>
      <c r="V10" s="60">
        <v>3</v>
      </c>
      <c r="W10" s="59">
        <f t="shared" si="8"/>
        <v>20.8</v>
      </c>
      <c r="X10" s="60">
        <v>4</v>
      </c>
      <c r="Y10" s="61">
        <f t="shared" si="9"/>
        <v>24.266666666666666</v>
      </c>
      <c r="Z10" s="62">
        <v>3</v>
      </c>
      <c r="AA10" s="61">
        <f t="shared" si="10"/>
        <v>27.733333333333334</v>
      </c>
      <c r="AB10" s="62">
        <v>4</v>
      </c>
      <c r="AC10" s="61">
        <f t="shared" si="11"/>
        <v>31.200000000000003</v>
      </c>
      <c r="AD10" s="62">
        <v>3</v>
      </c>
      <c r="AE10" s="61">
        <f t="shared" si="12"/>
        <v>34.666666666666671</v>
      </c>
      <c r="AF10" s="62">
        <v>3</v>
      </c>
      <c r="AG10" s="61">
        <f t="shared" si="13"/>
        <v>38.133333333333333</v>
      </c>
      <c r="AH10" s="62">
        <v>4</v>
      </c>
      <c r="AI10" s="61">
        <f t="shared" si="14"/>
        <v>41.6</v>
      </c>
      <c r="AJ10" s="62">
        <v>15</v>
      </c>
      <c r="AK10" s="63"/>
      <c r="AL10" s="64"/>
      <c r="AM10" s="65" t="s">
        <v>52</v>
      </c>
      <c r="AN10" s="65" t="s">
        <v>52</v>
      </c>
      <c r="AO10" s="65" t="s">
        <v>52</v>
      </c>
      <c r="AP10" s="65" t="s">
        <v>52</v>
      </c>
      <c r="AQ10" s="65" t="s">
        <v>52</v>
      </c>
      <c r="AR10" s="65"/>
      <c r="AS10" s="65" t="s">
        <v>53</v>
      </c>
      <c r="AU10" s="66">
        <f t="shared" si="15"/>
        <v>3.4666666666666668</v>
      </c>
    </row>
    <row r="11" spans="1:68" ht="55.5" customHeight="1">
      <c r="A11" s="51"/>
      <c r="B11" s="16" t="s">
        <v>56</v>
      </c>
      <c r="C11" s="68" t="s">
        <v>57</v>
      </c>
      <c r="D11" s="69" t="s">
        <v>58</v>
      </c>
      <c r="E11" s="70"/>
      <c r="F11" s="53">
        <v>0.8</v>
      </c>
      <c r="G11" s="54" t="s">
        <v>59</v>
      </c>
      <c r="H11" s="55">
        <v>63</v>
      </c>
      <c r="I11" s="56">
        <f t="shared" si="0"/>
        <v>50.400000000000006</v>
      </c>
      <c r="J11" s="56">
        <f t="shared" si="1"/>
        <v>68</v>
      </c>
      <c r="K11" s="57">
        <f t="shared" si="2"/>
        <v>1.3492063492063491</v>
      </c>
      <c r="L11" s="58"/>
      <c r="M11" s="59">
        <f t="shared" si="3"/>
        <v>4.2</v>
      </c>
      <c r="N11" s="60">
        <v>8</v>
      </c>
      <c r="O11" s="59">
        <f t="shared" si="4"/>
        <v>8.4</v>
      </c>
      <c r="P11" s="60">
        <v>5</v>
      </c>
      <c r="Q11" s="59">
        <f t="shared" si="5"/>
        <v>12.600000000000001</v>
      </c>
      <c r="R11" s="60">
        <v>3</v>
      </c>
      <c r="S11" s="59">
        <f t="shared" si="6"/>
        <v>16.8</v>
      </c>
      <c r="T11" s="60">
        <v>6</v>
      </c>
      <c r="U11" s="59">
        <f t="shared" si="7"/>
        <v>21</v>
      </c>
      <c r="V11" s="60">
        <v>5</v>
      </c>
      <c r="W11" s="59">
        <f t="shared" si="8"/>
        <v>25.200000000000003</v>
      </c>
      <c r="X11" s="60">
        <v>6</v>
      </c>
      <c r="Y11" s="61">
        <f t="shared" si="9"/>
        <v>29.400000000000002</v>
      </c>
      <c r="Z11" s="62">
        <v>5</v>
      </c>
      <c r="AA11" s="61">
        <f t="shared" si="10"/>
        <v>33.6</v>
      </c>
      <c r="AB11" s="62">
        <v>7</v>
      </c>
      <c r="AC11" s="61">
        <f t="shared" si="11"/>
        <v>37.800000000000004</v>
      </c>
      <c r="AD11" s="62">
        <v>7</v>
      </c>
      <c r="AE11" s="61">
        <f t="shared" si="12"/>
        <v>42</v>
      </c>
      <c r="AF11" s="62">
        <v>6</v>
      </c>
      <c r="AG11" s="61">
        <f t="shared" si="13"/>
        <v>46.2</v>
      </c>
      <c r="AH11" s="62">
        <v>2</v>
      </c>
      <c r="AI11" s="61">
        <f t="shared" si="14"/>
        <v>50.400000000000006</v>
      </c>
      <c r="AJ11" s="62">
        <v>8</v>
      </c>
      <c r="AK11" s="63"/>
      <c r="AL11" s="64"/>
      <c r="AM11" s="65" t="s">
        <v>52</v>
      </c>
      <c r="AN11" s="65" t="s">
        <v>52</v>
      </c>
      <c r="AO11" s="65" t="s">
        <v>52</v>
      </c>
      <c r="AP11" s="65" t="s">
        <v>52</v>
      </c>
      <c r="AQ11" s="65" t="s">
        <v>52</v>
      </c>
      <c r="AR11" s="65"/>
      <c r="AS11" s="65" t="s">
        <v>53</v>
      </c>
      <c r="AU11" s="66">
        <f t="shared" si="15"/>
        <v>4.2</v>
      </c>
    </row>
    <row r="12" spans="1:68" ht="24" customHeight="1">
      <c r="A12" s="42" t="s">
        <v>60</v>
      </c>
      <c r="B12" s="43"/>
      <c r="C12" s="44"/>
      <c r="D12" s="45"/>
      <c r="E12" s="71"/>
      <c r="F12" s="72"/>
      <c r="G12" s="47"/>
      <c r="H12" s="73"/>
      <c r="I12" s="48"/>
      <c r="J12" s="48"/>
      <c r="K12" s="74">
        <f>SUM(K13:K31)/19</f>
        <v>0.89623742947546936</v>
      </c>
      <c r="L12" s="5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75"/>
      <c r="AL12" s="43"/>
      <c r="AM12" s="43"/>
      <c r="AN12" s="43"/>
      <c r="AO12" s="43"/>
      <c r="AP12" s="43"/>
      <c r="AQ12" s="43"/>
      <c r="AR12" s="43"/>
      <c r="AS12" s="43"/>
      <c r="AU12" s="66">
        <f t="shared" si="15"/>
        <v>0</v>
      </c>
    </row>
    <row r="13" spans="1:68" ht="67.5" customHeight="1">
      <c r="A13" s="51"/>
      <c r="B13" s="16" t="s">
        <v>48</v>
      </c>
      <c r="C13" s="76" t="s">
        <v>61</v>
      </c>
      <c r="D13" s="77" t="s">
        <v>62</v>
      </c>
      <c r="E13" s="78">
        <v>1</v>
      </c>
      <c r="F13" s="8"/>
      <c r="G13" s="54" t="s">
        <v>59</v>
      </c>
      <c r="H13" s="79">
        <v>814</v>
      </c>
      <c r="I13" s="60">
        <f t="shared" ref="I13:I28" si="16">E13*H13</f>
        <v>814</v>
      </c>
      <c r="J13" s="56">
        <f t="shared" ref="J13:J31" si="17">SUM(N13,P13,R13,T13,V13,X13,Z13,AB13,AD13,AF13,AH13,AJ13)</f>
        <v>845</v>
      </c>
      <c r="K13" s="80">
        <f t="shared" ref="K13:K17" si="18">J13/I13</f>
        <v>1.038083538083538</v>
      </c>
      <c r="L13" s="58"/>
      <c r="M13" s="59">
        <f t="shared" ref="M13:M31" si="19">AU13*1</f>
        <v>67.833333333333329</v>
      </c>
      <c r="N13" s="60">
        <v>75</v>
      </c>
      <c r="O13" s="59">
        <f t="shared" ref="O13:O31" si="20">AU13*2</f>
        <v>135.66666666666666</v>
      </c>
      <c r="P13" s="60">
        <v>62</v>
      </c>
      <c r="Q13" s="59">
        <f t="shared" ref="Q13:Q31" si="21">AU13*3</f>
        <v>203.5</v>
      </c>
      <c r="R13" s="60">
        <v>98</v>
      </c>
      <c r="S13" s="59">
        <f t="shared" ref="S13:S31" si="22">AU13*4</f>
        <v>271.33333333333331</v>
      </c>
      <c r="T13" s="60">
        <v>62</v>
      </c>
      <c r="U13" s="59">
        <f t="shared" ref="U13:U31" si="23">AU13*5</f>
        <v>339.16666666666663</v>
      </c>
      <c r="V13" s="60">
        <v>75</v>
      </c>
      <c r="W13" s="59">
        <f t="shared" ref="W13:W31" si="24">AU13*6</f>
        <v>407</v>
      </c>
      <c r="X13" s="60">
        <v>113</v>
      </c>
      <c r="Y13" s="61">
        <f t="shared" ref="Y13:Y31" si="25">AU13*7</f>
        <v>474.83333333333331</v>
      </c>
      <c r="Z13" s="62">
        <v>50</v>
      </c>
      <c r="AA13" s="61">
        <f t="shared" ref="AA13:AA31" si="26">AU13*8</f>
        <v>542.66666666666663</v>
      </c>
      <c r="AB13" s="62">
        <v>63</v>
      </c>
      <c r="AC13" s="61">
        <f t="shared" ref="AC13:AC31" si="27">AU13*9</f>
        <v>610.5</v>
      </c>
      <c r="AD13" s="62">
        <v>70</v>
      </c>
      <c r="AE13" s="61">
        <f t="shared" ref="AE13:AE31" si="28">AU13*10</f>
        <v>678.33333333333326</v>
      </c>
      <c r="AF13" s="62">
        <v>85</v>
      </c>
      <c r="AG13" s="61">
        <f t="shared" ref="AG13:AG31" si="29">AU13*11</f>
        <v>746.16666666666663</v>
      </c>
      <c r="AH13" s="62">
        <v>58</v>
      </c>
      <c r="AI13" s="61">
        <f t="shared" ref="AI13:AI31" si="30">AU13*12</f>
        <v>814</v>
      </c>
      <c r="AJ13" s="62">
        <v>34</v>
      </c>
      <c r="AK13" s="63"/>
      <c r="AL13" s="64"/>
      <c r="AM13" s="65"/>
      <c r="AN13" s="65"/>
      <c r="AO13" s="65"/>
      <c r="AP13" s="65"/>
      <c r="AQ13" s="65"/>
      <c r="AR13" s="65"/>
      <c r="AS13" s="65"/>
      <c r="AU13" s="66">
        <f t="shared" si="15"/>
        <v>67.833333333333329</v>
      </c>
    </row>
    <row r="14" spans="1:68" ht="67.5" customHeight="1">
      <c r="A14" s="51"/>
      <c r="B14" s="16" t="s">
        <v>54</v>
      </c>
      <c r="C14" s="76" t="s">
        <v>61</v>
      </c>
      <c r="D14" s="81" t="s">
        <v>63</v>
      </c>
      <c r="E14" s="78">
        <v>0.9</v>
      </c>
      <c r="F14" s="8"/>
      <c r="G14" s="54" t="s">
        <v>64</v>
      </c>
      <c r="H14" s="79">
        <v>77</v>
      </c>
      <c r="I14" s="60">
        <f t="shared" si="16"/>
        <v>69.3</v>
      </c>
      <c r="J14" s="56">
        <f t="shared" si="17"/>
        <v>54</v>
      </c>
      <c r="K14" s="80">
        <f t="shared" si="18"/>
        <v>0.77922077922077926</v>
      </c>
      <c r="L14" s="58"/>
      <c r="M14" s="59">
        <f t="shared" si="19"/>
        <v>5.7749999999999995</v>
      </c>
      <c r="N14" s="60">
        <v>3</v>
      </c>
      <c r="O14" s="59">
        <f t="shared" si="20"/>
        <v>11.549999999999999</v>
      </c>
      <c r="P14" s="60">
        <v>0</v>
      </c>
      <c r="Q14" s="59">
        <f t="shared" si="21"/>
        <v>17.324999999999999</v>
      </c>
      <c r="R14" s="60">
        <v>4</v>
      </c>
      <c r="S14" s="59">
        <f t="shared" si="22"/>
        <v>23.099999999999998</v>
      </c>
      <c r="T14" s="60">
        <v>3</v>
      </c>
      <c r="U14" s="59">
        <f t="shared" si="23"/>
        <v>28.874999999999996</v>
      </c>
      <c r="V14" s="60">
        <v>1</v>
      </c>
      <c r="W14" s="59">
        <f t="shared" si="24"/>
        <v>34.65</v>
      </c>
      <c r="X14" s="60">
        <v>3</v>
      </c>
      <c r="Y14" s="61">
        <f t="shared" si="25"/>
        <v>40.424999999999997</v>
      </c>
      <c r="Z14" s="62">
        <v>21</v>
      </c>
      <c r="AA14" s="61">
        <f t="shared" si="26"/>
        <v>46.199999999999996</v>
      </c>
      <c r="AB14" s="62">
        <v>3</v>
      </c>
      <c r="AC14" s="61">
        <f t="shared" si="27"/>
        <v>51.974999999999994</v>
      </c>
      <c r="AD14" s="62">
        <v>4</v>
      </c>
      <c r="AE14" s="61">
        <f t="shared" si="28"/>
        <v>57.749999999999993</v>
      </c>
      <c r="AF14" s="62">
        <v>8</v>
      </c>
      <c r="AG14" s="61">
        <f t="shared" si="29"/>
        <v>63.524999999999991</v>
      </c>
      <c r="AH14" s="62">
        <v>2</v>
      </c>
      <c r="AI14" s="61">
        <f t="shared" si="30"/>
        <v>69.3</v>
      </c>
      <c r="AJ14" s="62">
        <v>2</v>
      </c>
      <c r="AK14" s="63"/>
      <c r="AL14" s="64"/>
      <c r="AM14" s="65"/>
      <c r="AN14" s="65"/>
      <c r="AO14" s="65"/>
      <c r="AP14" s="65"/>
      <c r="AQ14" s="65"/>
      <c r="AR14" s="65"/>
      <c r="AS14" s="65"/>
      <c r="AU14" s="66">
        <f t="shared" si="15"/>
        <v>5.7749999999999995</v>
      </c>
    </row>
    <row r="15" spans="1:68" ht="67.5" customHeight="1">
      <c r="A15" s="51"/>
      <c r="B15" s="16" t="s">
        <v>56</v>
      </c>
      <c r="C15" s="76" t="s">
        <v>61</v>
      </c>
      <c r="D15" s="82" t="s">
        <v>65</v>
      </c>
      <c r="E15" s="78">
        <v>0.9</v>
      </c>
      <c r="F15" s="8"/>
      <c r="G15" s="54" t="s">
        <v>66</v>
      </c>
      <c r="H15" s="79">
        <v>27</v>
      </c>
      <c r="I15" s="60">
        <f t="shared" si="16"/>
        <v>24.3</v>
      </c>
      <c r="J15" s="56">
        <f t="shared" si="17"/>
        <v>27</v>
      </c>
      <c r="K15" s="80">
        <f t="shared" si="18"/>
        <v>1.1111111111111112</v>
      </c>
      <c r="L15" s="58"/>
      <c r="M15" s="59">
        <f t="shared" si="19"/>
        <v>2.0249999999999999</v>
      </c>
      <c r="N15" s="60">
        <v>4</v>
      </c>
      <c r="O15" s="59">
        <f t="shared" si="20"/>
        <v>4.05</v>
      </c>
      <c r="P15" s="60">
        <v>3</v>
      </c>
      <c r="Q15" s="59">
        <f t="shared" si="21"/>
        <v>6.0749999999999993</v>
      </c>
      <c r="R15" s="60">
        <v>0</v>
      </c>
      <c r="S15" s="59">
        <f t="shared" si="22"/>
        <v>8.1</v>
      </c>
      <c r="T15" s="60">
        <v>3</v>
      </c>
      <c r="U15" s="59">
        <f t="shared" si="23"/>
        <v>10.125</v>
      </c>
      <c r="V15" s="60">
        <v>1</v>
      </c>
      <c r="W15" s="59">
        <f t="shared" si="24"/>
        <v>12.149999999999999</v>
      </c>
      <c r="X15" s="60">
        <v>3</v>
      </c>
      <c r="Y15" s="61">
        <f t="shared" si="25"/>
        <v>14.174999999999999</v>
      </c>
      <c r="Z15" s="62">
        <v>1</v>
      </c>
      <c r="AA15" s="61">
        <f t="shared" si="26"/>
        <v>16.2</v>
      </c>
      <c r="AB15" s="62">
        <v>5</v>
      </c>
      <c r="AC15" s="61">
        <f t="shared" si="27"/>
        <v>18.224999999999998</v>
      </c>
      <c r="AD15" s="62">
        <v>1</v>
      </c>
      <c r="AE15" s="61">
        <f t="shared" si="28"/>
        <v>20.25</v>
      </c>
      <c r="AF15" s="62">
        <v>2</v>
      </c>
      <c r="AG15" s="61">
        <f t="shared" si="29"/>
        <v>22.274999999999999</v>
      </c>
      <c r="AH15" s="62">
        <v>3</v>
      </c>
      <c r="AI15" s="61">
        <f t="shared" si="30"/>
        <v>24.299999999999997</v>
      </c>
      <c r="AJ15" s="62">
        <v>1</v>
      </c>
      <c r="AK15" s="63"/>
      <c r="AL15" s="64"/>
      <c r="AM15" s="65"/>
      <c r="AN15" s="65"/>
      <c r="AO15" s="65"/>
      <c r="AP15" s="65"/>
      <c r="AQ15" s="65"/>
      <c r="AR15" s="65"/>
      <c r="AS15" s="65"/>
      <c r="AU15" s="66">
        <f t="shared" si="15"/>
        <v>2.0249999999999999</v>
      </c>
    </row>
    <row r="16" spans="1:68" ht="67.5" customHeight="1">
      <c r="A16" s="51"/>
      <c r="B16" s="16" t="s">
        <v>45</v>
      </c>
      <c r="C16" s="76" t="s">
        <v>61</v>
      </c>
      <c r="D16" s="82" t="s">
        <v>67</v>
      </c>
      <c r="E16" s="78">
        <v>1</v>
      </c>
      <c r="F16" s="8"/>
      <c r="G16" s="54" t="s">
        <v>59</v>
      </c>
      <c r="H16" s="79">
        <v>54</v>
      </c>
      <c r="I16" s="60">
        <f t="shared" si="16"/>
        <v>54</v>
      </c>
      <c r="J16" s="56">
        <f t="shared" si="17"/>
        <v>54</v>
      </c>
      <c r="K16" s="80">
        <f t="shared" si="18"/>
        <v>1</v>
      </c>
      <c r="L16" s="58"/>
      <c r="M16" s="59">
        <f t="shared" si="19"/>
        <v>4.5</v>
      </c>
      <c r="N16" s="60">
        <v>5</v>
      </c>
      <c r="O16" s="59">
        <f t="shared" si="20"/>
        <v>9</v>
      </c>
      <c r="P16" s="60">
        <v>2</v>
      </c>
      <c r="Q16" s="59">
        <f t="shared" si="21"/>
        <v>13.5</v>
      </c>
      <c r="R16" s="60">
        <v>7</v>
      </c>
      <c r="S16" s="59">
        <f t="shared" si="22"/>
        <v>18</v>
      </c>
      <c r="T16" s="60">
        <v>2</v>
      </c>
      <c r="U16" s="59">
        <f t="shared" si="23"/>
        <v>22.5</v>
      </c>
      <c r="V16" s="60">
        <v>1</v>
      </c>
      <c r="W16" s="59">
        <f t="shared" si="24"/>
        <v>27</v>
      </c>
      <c r="X16" s="60">
        <v>6</v>
      </c>
      <c r="Y16" s="61">
        <f t="shared" si="25"/>
        <v>31.5</v>
      </c>
      <c r="Z16" s="62">
        <v>4</v>
      </c>
      <c r="AA16" s="61">
        <f t="shared" si="26"/>
        <v>36</v>
      </c>
      <c r="AB16" s="62">
        <v>9</v>
      </c>
      <c r="AC16" s="61">
        <f t="shared" si="27"/>
        <v>40.5</v>
      </c>
      <c r="AD16" s="62">
        <v>6</v>
      </c>
      <c r="AE16" s="61">
        <f t="shared" si="28"/>
        <v>45</v>
      </c>
      <c r="AF16" s="62">
        <v>1</v>
      </c>
      <c r="AG16" s="61">
        <f t="shared" si="29"/>
        <v>49.5</v>
      </c>
      <c r="AH16" s="62">
        <v>9</v>
      </c>
      <c r="AI16" s="61">
        <f t="shared" si="30"/>
        <v>54</v>
      </c>
      <c r="AJ16" s="62">
        <v>2</v>
      </c>
      <c r="AK16" s="63"/>
      <c r="AL16" s="64"/>
      <c r="AM16" s="65"/>
      <c r="AN16" s="65"/>
      <c r="AO16" s="65"/>
      <c r="AP16" s="65"/>
      <c r="AQ16" s="65"/>
      <c r="AR16" s="65"/>
      <c r="AS16" s="65"/>
      <c r="AU16" s="66">
        <f t="shared" si="15"/>
        <v>4.5</v>
      </c>
    </row>
    <row r="17" spans="1:47" ht="67.5" customHeight="1">
      <c r="A17" s="51"/>
      <c r="B17" s="16" t="s">
        <v>68</v>
      </c>
      <c r="C17" s="76" t="s">
        <v>61</v>
      </c>
      <c r="D17" s="82" t="s">
        <v>69</v>
      </c>
      <c r="E17" s="78">
        <v>0.72</v>
      </c>
      <c r="F17" s="8"/>
      <c r="G17" s="54" t="s">
        <v>59</v>
      </c>
      <c r="H17" s="79">
        <v>57</v>
      </c>
      <c r="I17" s="60">
        <f t="shared" si="16"/>
        <v>41.04</v>
      </c>
      <c r="J17" s="56">
        <f t="shared" si="17"/>
        <v>57</v>
      </c>
      <c r="K17" s="80">
        <f t="shared" si="18"/>
        <v>1.3888888888888888</v>
      </c>
      <c r="L17" s="58"/>
      <c r="M17" s="59">
        <f t="shared" si="19"/>
        <v>3.42</v>
      </c>
      <c r="N17" s="60">
        <v>2</v>
      </c>
      <c r="O17" s="59">
        <f t="shared" si="20"/>
        <v>6.84</v>
      </c>
      <c r="P17" s="60">
        <v>0</v>
      </c>
      <c r="Q17" s="59">
        <f t="shared" si="21"/>
        <v>10.26</v>
      </c>
      <c r="R17" s="60">
        <v>5</v>
      </c>
      <c r="S17" s="59">
        <f t="shared" si="22"/>
        <v>13.68</v>
      </c>
      <c r="T17" s="60">
        <v>7</v>
      </c>
      <c r="U17" s="59">
        <f t="shared" si="23"/>
        <v>17.100000000000001</v>
      </c>
      <c r="V17" s="60">
        <v>9</v>
      </c>
      <c r="W17" s="59">
        <f t="shared" si="24"/>
        <v>20.52</v>
      </c>
      <c r="X17" s="60">
        <v>3</v>
      </c>
      <c r="Y17" s="61">
        <f t="shared" si="25"/>
        <v>23.939999999999998</v>
      </c>
      <c r="Z17" s="62">
        <v>7</v>
      </c>
      <c r="AA17" s="61">
        <f t="shared" si="26"/>
        <v>27.36</v>
      </c>
      <c r="AB17" s="62">
        <v>4</v>
      </c>
      <c r="AC17" s="61">
        <f t="shared" si="27"/>
        <v>30.78</v>
      </c>
      <c r="AD17" s="62">
        <v>5</v>
      </c>
      <c r="AE17" s="61">
        <f t="shared" si="28"/>
        <v>34.200000000000003</v>
      </c>
      <c r="AF17" s="62">
        <v>3</v>
      </c>
      <c r="AG17" s="61">
        <f t="shared" si="29"/>
        <v>37.619999999999997</v>
      </c>
      <c r="AH17" s="62">
        <v>11</v>
      </c>
      <c r="AI17" s="61">
        <f t="shared" si="30"/>
        <v>41.04</v>
      </c>
      <c r="AJ17" s="62">
        <v>1</v>
      </c>
      <c r="AK17" s="63"/>
      <c r="AL17" s="64"/>
      <c r="AM17" s="65"/>
      <c r="AN17" s="65"/>
      <c r="AO17" s="65"/>
      <c r="AP17" s="65"/>
      <c r="AQ17" s="65"/>
      <c r="AR17" s="65"/>
      <c r="AS17" s="65"/>
      <c r="AU17" s="66">
        <f t="shared" si="15"/>
        <v>3.42</v>
      </c>
    </row>
    <row r="18" spans="1:47" ht="67.5" customHeight="1">
      <c r="A18" s="51"/>
      <c r="B18" s="16" t="s">
        <v>70</v>
      </c>
      <c r="C18" s="76" t="s">
        <v>71</v>
      </c>
      <c r="D18" s="76" t="s">
        <v>72</v>
      </c>
      <c r="E18" s="78">
        <v>0.8</v>
      </c>
      <c r="F18" s="8"/>
      <c r="G18" s="54" t="s">
        <v>59</v>
      </c>
      <c r="H18" s="79">
        <v>0</v>
      </c>
      <c r="I18" s="60">
        <f t="shared" si="16"/>
        <v>0</v>
      </c>
      <c r="J18" s="56">
        <f t="shared" si="17"/>
        <v>0</v>
      </c>
      <c r="K18" s="83">
        <v>1</v>
      </c>
      <c r="L18" s="58"/>
      <c r="M18" s="59">
        <f t="shared" si="19"/>
        <v>0</v>
      </c>
      <c r="N18" s="60">
        <v>0</v>
      </c>
      <c r="O18" s="59">
        <f t="shared" si="20"/>
        <v>0</v>
      </c>
      <c r="P18" s="60">
        <v>0</v>
      </c>
      <c r="Q18" s="59">
        <f t="shared" si="21"/>
        <v>0</v>
      </c>
      <c r="R18" s="60">
        <v>0</v>
      </c>
      <c r="S18" s="59">
        <f t="shared" si="22"/>
        <v>0</v>
      </c>
      <c r="T18" s="60">
        <v>0</v>
      </c>
      <c r="U18" s="59">
        <f t="shared" si="23"/>
        <v>0</v>
      </c>
      <c r="V18" s="60">
        <v>0</v>
      </c>
      <c r="W18" s="59">
        <f t="shared" si="24"/>
        <v>0</v>
      </c>
      <c r="X18" s="60">
        <v>0</v>
      </c>
      <c r="Y18" s="61">
        <f t="shared" si="25"/>
        <v>0</v>
      </c>
      <c r="Z18" s="62">
        <v>0</v>
      </c>
      <c r="AA18" s="61">
        <f t="shared" si="26"/>
        <v>0</v>
      </c>
      <c r="AB18" s="62">
        <v>0</v>
      </c>
      <c r="AC18" s="61">
        <f t="shared" si="27"/>
        <v>0</v>
      </c>
      <c r="AD18" s="62">
        <v>0</v>
      </c>
      <c r="AE18" s="61">
        <f t="shared" si="28"/>
        <v>0</v>
      </c>
      <c r="AF18" s="62">
        <v>0</v>
      </c>
      <c r="AG18" s="61">
        <f t="shared" si="29"/>
        <v>0</v>
      </c>
      <c r="AH18" s="62">
        <v>0</v>
      </c>
      <c r="AI18" s="61">
        <f t="shared" si="30"/>
        <v>0</v>
      </c>
      <c r="AJ18" s="62">
        <v>0</v>
      </c>
      <c r="AK18" s="63"/>
      <c r="AL18" s="64"/>
      <c r="AM18" s="65"/>
      <c r="AN18" s="65"/>
      <c r="AO18" s="65"/>
      <c r="AP18" s="65"/>
      <c r="AQ18" s="65"/>
      <c r="AR18" s="65"/>
      <c r="AS18" s="65"/>
      <c r="AU18" s="66">
        <f t="shared" si="15"/>
        <v>0</v>
      </c>
    </row>
    <row r="19" spans="1:47" ht="67.5" customHeight="1">
      <c r="A19" s="51"/>
      <c r="B19" s="16" t="s">
        <v>73</v>
      </c>
      <c r="C19" s="76" t="s">
        <v>74</v>
      </c>
      <c r="D19" s="76" t="s">
        <v>75</v>
      </c>
      <c r="E19" s="78">
        <v>0.8</v>
      </c>
      <c r="F19" s="8"/>
      <c r="G19" s="54" t="s">
        <v>59</v>
      </c>
      <c r="H19" s="79">
        <v>0</v>
      </c>
      <c r="I19" s="60">
        <f t="shared" si="16"/>
        <v>0</v>
      </c>
      <c r="J19" s="56">
        <f t="shared" si="17"/>
        <v>0</v>
      </c>
      <c r="K19" s="83">
        <v>1</v>
      </c>
      <c r="L19" s="58"/>
      <c r="M19" s="59">
        <f t="shared" si="19"/>
        <v>0</v>
      </c>
      <c r="N19" s="60">
        <v>0</v>
      </c>
      <c r="O19" s="59">
        <f t="shared" si="20"/>
        <v>0</v>
      </c>
      <c r="P19" s="60">
        <v>0</v>
      </c>
      <c r="Q19" s="59">
        <f t="shared" si="21"/>
        <v>0</v>
      </c>
      <c r="R19" s="60">
        <v>0</v>
      </c>
      <c r="S19" s="59">
        <f t="shared" si="22"/>
        <v>0</v>
      </c>
      <c r="T19" s="60">
        <v>0</v>
      </c>
      <c r="U19" s="59">
        <f t="shared" si="23"/>
        <v>0</v>
      </c>
      <c r="V19" s="60">
        <v>0</v>
      </c>
      <c r="W19" s="59">
        <f t="shared" si="24"/>
        <v>0</v>
      </c>
      <c r="X19" s="60">
        <v>0</v>
      </c>
      <c r="Y19" s="61">
        <f t="shared" si="25"/>
        <v>0</v>
      </c>
      <c r="Z19" s="62">
        <v>0</v>
      </c>
      <c r="AA19" s="61">
        <f t="shared" si="26"/>
        <v>0</v>
      </c>
      <c r="AB19" s="62">
        <v>0</v>
      </c>
      <c r="AC19" s="61">
        <f t="shared" si="27"/>
        <v>0</v>
      </c>
      <c r="AD19" s="62">
        <v>0</v>
      </c>
      <c r="AE19" s="61">
        <f t="shared" si="28"/>
        <v>0</v>
      </c>
      <c r="AF19" s="62">
        <v>0</v>
      </c>
      <c r="AG19" s="61">
        <f t="shared" si="29"/>
        <v>0</v>
      </c>
      <c r="AH19" s="62">
        <v>0</v>
      </c>
      <c r="AI19" s="61">
        <f t="shared" si="30"/>
        <v>0</v>
      </c>
      <c r="AJ19" s="62">
        <v>0</v>
      </c>
      <c r="AK19" s="63"/>
      <c r="AL19" s="64"/>
      <c r="AM19" s="65"/>
      <c r="AN19" s="65"/>
      <c r="AO19" s="65"/>
      <c r="AP19" s="65"/>
      <c r="AQ19" s="65"/>
      <c r="AR19" s="65"/>
      <c r="AS19" s="65"/>
      <c r="AU19" s="66">
        <f t="shared" si="15"/>
        <v>0</v>
      </c>
    </row>
    <row r="20" spans="1:47" ht="67.5" customHeight="1">
      <c r="A20" s="51"/>
      <c r="B20" s="16" t="s">
        <v>76</v>
      </c>
      <c r="C20" s="76" t="s">
        <v>77</v>
      </c>
      <c r="D20" s="82" t="s">
        <v>78</v>
      </c>
      <c r="E20" s="78">
        <v>0.9</v>
      </c>
      <c r="F20" s="8"/>
      <c r="G20" s="54" t="s">
        <v>50</v>
      </c>
      <c r="H20" s="79">
        <v>12</v>
      </c>
      <c r="I20" s="60">
        <f t="shared" si="16"/>
        <v>10.8</v>
      </c>
      <c r="J20" s="56">
        <f t="shared" si="17"/>
        <v>12</v>
      </c>
      <c r="K20" s="80">
        <f t="shared" ref="K20:K22" si="31">J20/I20</f>
        <v>1.1111111111111109</v>
      </c>
      <c r="L20" s="58"/>
      <c r="M20" s="59">
        <f t="shared" si="19"/>
        <v>0.9</v>
      </c>
      <c r="N20" s="60">
        <v>1</v>
      </c>
      <c r="O20" s="59">
        <f t="shared" si="20"/>
        <v>1.8</v>
      </c>
      <c r="P20" s="60">
        <v>1</v>
      </c>
      <c r="Q20" s="59">
        <f t="shared" si="21"/>
        <v>2.7</v>
      </c>
      <c r="R20" s="60">
        <v>1</v>
      </c>
      <c r="S20" s="59">
        <f t="shared" si="22"/>
        <v>3.6</v>
      </c>
      <c r="T20" s="60">
        <v>1</v>
      </c>
      <c r="U20" s="59">
        <f t="shared" si="23"/>
        <v>4.5</v>
      </c>
      <c r="V20" s="60">
        <v>1</v>
      </c>
      <c r="W20" s="59">
        <f t="shared" si="24"/>
        <v>5.4</v>
      </c>
      <c r="X20" s="60">
        <v>1</v>
      </c>
      <c r="Y20" s="61">
        <f t="shared" si="25"/>
        <v>6.3</v>
      </c>
      <c r="Z20" s="62">
        <v>1</v>
      </c>
      <c r="AA20" s="61">
        <f t="shared" si="26"/>
        <v>7.2</v>
      </c>
      <c r="AB20" s="62">
        <v>1</v>
      </c>
      <c r="AC20" s="61">
        <f t="shared" si="27"/>
        <v>8.1</v>
      </c>
      <c r="AD20" s="62">
        <v>1</v>
      </c>
      <c r="AE20" s="61">
        <f t="shared" si="28"/>
        <v>9</v>
      </c>
      <c r="AF20" s="62">
        <v>1</v>
      </c>
      <c r="AG20" s="61">
        <f t="shared" si="29"/>
        <v>9.9</v>
      </c>
      <c r="AH20" s="62">
        <v>1</v>
      </c>
      <c r="AI20" s="61">
        <f t="shared" si="30"/>
        <v>10.8</v>
      </c>
      <c r="AJ20" s="62">
        <v>1</v>
      </c>
      <c r="AK20" s="63"/>
      <c r="AL20" s="64"/>
      <c r="AM20" s="65"/>
      <c r="AN20" s="65"/>
      <c r="AO20" s="65"/>
      <c r="AP20" s="65"/>
      <c r="AQ20" s="65"/>
      <c r="AR20" s="65"/>
      <c r="AS20" s="65"/>
      <c r="AU20" s="66">
        <f t="shared" si="15"/>
        <v>0.9</v>
      </c>
    </row>
    <row r="21" spans="1:47" ht="67.5" customHeight="1">
      <c r="A21" s="51"/>
      <c r="B21" s="16" t="s">
        <v>79</v>
      </c>
      <c r="C21" s="76" t="s">
        <v>80</v>
      </c>
      <c r="D21" s="76" t="s">
        <v>81</v>
      </c>
      <c r="E21" s="84">
        <v>0.9</v>
      </c>
      <c r="F21" s="8"/>
      <c r="G21" s="54" t="s">
        <v>59</v>
      </c>
      <c r="H21" s="79">
        <v>22</v>
      </c>
      <c r="I21" s="60">
        <f t="shared" si="16"/>
        <v>19.8</v>
      </c>
      <c r="J21" s="56">
        <f t="shared" si="17"/>
        <v>22</v>
      </c>
      <c r="K21" s="80">
        <f t="shared" si="31"/>
        <v>1.1111111111111112</v>
      </c>
      <c r="L21" s="58"/>
      <c r="M21" s="59">
        <f t="shared" si="19"/>
        <v>1.6500000000000001</v>
      </c>
      <c r="N21" s="60">
        <v>0</v>
      </c>
      <c r="O21" s="59">
        <f t="shared" si="20"/>
        <v>3.3000000000000003</v>
      </c>
      <c r="P21" s="60">
        <v>0</v>
      </c>
      <c r="Q21" s="59">
        <f t="shared" si="21"/>
        <v>4.95</v>
      </c>
      <c r="R21" s="60">
        <v>0</v>
      </c>
      <c r="S21" s="59">
        <f t="shared" si="22"/>
        <v>6.6000000000000005</v>
      </c>
      <c r="T21" s="60">
        <v>22</v>
      </c>
      <c r="U21" s="59">
        <f t="shared" si="23"/>
        <v>8.25</v>
      </c>
      <c r="V21" s="60">
        <v>0</v>
      </c>
      <c r="W21" s="59">
        <f t="shared" si="24"/>
        <v>9.9</v>
      </c>
      <c r="X21" s="60">
        <v>0</v>
      </c>
      <c r="Y21" s="61">
        <f t="shared" si="25"/>
        <v>11.55</v>
      </c>
      <c r="Z21" s="62">
        <v>0</v>
      </c>
      <c r="AA21" s="61">
        <f t="shared" si="26"/>
        <v>13.200000000000001</v>
      </c>
      <c r="AB21" s="62">
        <v>0</v>
      </c>
      <c r="AC21" s="61">
        <f t="shared" si="27"/>
        <v>14.850000000000001</v>
      </c>
      <c r="AD21" s="62">
        <v>0</v>
      </c>
      <c r="AE21" s="61">
        <f t="shared" si="28"/>
        <v>16.5</v>
      </c>
      <c r="AF21" s="62">
        <v>0</v>
      </c>
      <c r="AG21" s="61">
        <f t="shared" si="29"/>
        <v>18.150000000000002</v>
      </c>
      <c r="AH21" s="62">
        <v>0</v>
      </c>
      <c r="AI21" s="61">
        <f t="shared" si="30"/>
        <v>19.8</v>
      </c>
      <c r="AJ21" s="62">
        <v>0</v>
      </c>
      <c r="AK21" s="63"/>
      <c r="AL21" s="64"/>
      <c r="AM21" s="65"/>
      <c r="AN21" s="65"/>
      <c r="AO21" s="65"/>
      <c r="AP21" s="65"/>
      <c r="AQ21" s="65"/>
      <c r="AR21" s="65"/>
      <c r="AS21" s="65"/>
      <c r="AU21" s="66">
        <f t="shared" si="15"/>
        <v>1.6500000000000001</v>
      </c>
    </row>
    <row r="22" spans="1:47" ht="67.5" customHeight="1">
      <c r="A22" s="51"/>
      <c r="B22" s="16" t="s">
        <v>82</v>
      </c>
      <c r="C22" s="76" t="s">
        <v>83</v>
      </c>
      <c r="D22" s="76" t="s">
        <v>84</v>
      </c>
      <c r="E22" s="84">
        <v>0.9</v>
      </c>
      <c r="F22" s="8"/>
      <c r="G22" s="54" t="s">
        <v>59</v>
      </c>
      <c r="H22" s="79">
        <v>43</v>
      </c>
      <c r="I22" s="60">
        <f t="shared" si="16"/>
        <v>38.700000000000003</v>
      </c>
      <c r="J22" s="56">
        <f t="shared" si="17"/>
        <v>43</v>
      </c>
      <c r="K22" s="80">
        <f t="shared" si="31"/>
        <v>1.1111111111111109</v>
      </c>
      <c r="L22" s="58"/>
      <c r="M22" s="59">
        <f t="shared" si="19"/>
        <v>3.2250000000000001</v>
      </c>
      <c r="N22" s="60">
        <v>0</v>
      </c>
      <c r="O22" s="59">
        <f t="shared" si="20"/>
        <v>6.45</v>
      </c>
      <c r="P22" s="60">
        <v>0</v>
      </c>
      <c r="Q22" s="59">
        <f t="shared" si="21"/>
        <v>9.6750000000000007</v>
      </c>
      <c r="R22" s="60">
        <v>43</v>
      </c>
      <c r="S22" s="59">
        <f t="shared" si="22"/>
        <v>12.9</v>
      </c>
      <c r="T22" s="60">
        <v>0</v>
      </c>
      <c r="U22" s="59">
        <f t="shared" si="23"/>
        <v>16.125</v>
      </c>
      <c r="V22" s="60">
        <v>0</v>
      </c>
      <c r="W22" s="59">
        <f t="shared" si="24"/>
        <v>19.350000000000001</v>
      </c>
      <c r="X22" s="60">
        <v>0</v>
      </c>
      <c r="Y22" s="61">
        <f t="shared" si="25"/>
        <v>22.574999999999999</v>
      </c>
      <c r="Z22" s="62">
        <v>0</v>
      </c>
      <c r="AA22" s="61">
        <f t="shared" si="26"/>
        <v>25.8</v>
      </c>
      <c r="AB22" s="62">
        <v>0</v>
      </c>
      <c r="AC22" s="61">
        <f t="shared" si="27"/>
        <v>29.025000000000002</v>
      </c>
      <c r="AD22" s="62">
        <v>0</v>
      </c>
      <c r="AE22" s="61">
        <f t="shared" si="28"/>
        <v>32.25</v>
      </c>
      <c r="AF22" s="62">
        <v>0</v>
      </c>
      <c r="AG22" s="61">
        <f t="shared" si="29"/>
        <v>35.475000000000001</v>
      </c>
      <c r="AH22" s="62">
        <v>0</v>
      </c>
      <c r="AI22" s="61">
        <f t="shared" si="30"/>
        <v>38.700000000000003</v>
      </c>
      <c r="AJ22" s="62">
        <v>0</v>
      </c>
      <c r="AK22" s="63"/>
      <c r="AL22" s="64"/>
      <c r="AM22" s="65"/>
      <c r="AN22" s="65"/>
      <c r="AO22" s="65"/>
      <c r="AP22" s="65"/>
      <c r="AQ22" s="65"/>
      <c r="AR22" s="65"/>
      <c r="AS22" s="65"/>
      <c r="AU22" s="66">
        <f t="shared" si="15"/>
        <v>3.2250000000000001</v>
      </c>
    </row>
    <row r="23" spans="1:47" ht="67.5" customHeight="1">
      <c r="A23" s="51"/>
      <c r="B23" s="16" t="s">
        <v>85</v>
      </c>
      <c r="C23" s="76" t="s">
        <v>86</v>
      </c>
      <c r="D23" s="76" t="s">
        <v>87</v>
      </c>
      <c r="E23" s="78">
        <v>1</v>
      </c>
      <c r="F23" s="8"/>
      <c r="G23" s="54" t="s">
        <v>59</v>
      </c>
      <c r="H23" s="79">
        <f t="shared" ref="H23:H25" si="32">J23</f>
        <v>0</v>
      </c>
      <c r="I23" s="60">
        <f t="shared" si="16"/>
        <v>0</v>
      </c>
      <c r="J23" s="56">
        <f t="shared" si="17"/>
        <v>0</v>
      </c>
      <c r="K23" s="80">
        <v>0</v>
      </c>
      <c r="L23" s="58"/>
      <c r="M23" s="59">
        <f t="shared" si="19"/>
        <v>0</v>
      </c>
      <c r="N23" s="60">
        <v>0</v>
      </c>
      <c r="O23" s="59">
        <f t="shared" si="20"/>
        <v>0</v>
      </c>
      <c r="P23" s="60">
        <v>0</v>
      </c>
      <c r="Q23" s="59">
        <f t="shared" si="21"/>
        <v>0</v>
      </c>
      <c r="R23" s="60">
        <v>0</v>
      </c>
      <c r="S23" s="59">
        <f t="shared" si="22"/>
        <v>0</v>
      </c>
      <c r="T23" s="60">
        <v>0</v>
      </c>
      <c r="U23" s="59">
        <f t="shared" si="23"/>
        <v>0</v>
      </c>
      <c r="V23" s="60">
        <v>0</v>
      </c>
      <c r="W23" s="59">
        <f t="shared" si="24"/>
        <v>0</v>
      </c>
      <c r="X23" s="60">
        <v>0</v>
      </c>
      <c r="Y23" s="61">
        <f t="shared" si="25"/>
        <v>0</v>
      </c>
      <c r="Z23" s="62">
        <v>0</v>
      </c>
      <c r="AA23" s="61">
        <f t="shared" si="26"/>
        <v>0</v>
      </c>
      <c r="AB23" s="62">
        <v>0</v>
      </c>
      <c r="AC23" s="61">
        <f t="shared" si="27"/>
        <v>0</v>
      </c>
      <c r="AD23" s="62">
        <v>0</v>
      </c>
      <c r="AE23" s="61">
        <f t="shared" si="28"/>
        <v>0</v>
      </c>
      <c r="AF23" s="62">
        <v>0</v>
      </c>
      <c r="AG23" s="61">
        <f t="shared" si="29"/>
        <v>0</v>
      </c>
      <c r="AH23" s="62">
        <v>0</v>
      </c>
      <c r="AI23" s="61">
        <f t="shared" si="30"/>
        <v>0</v>
      </c>
      <c r="AJ23" s="62">
        <v>0</v>
      </c>
      <c r="AK23" s="63"/>
      <c r="AL23" s="64"/>
      <c r="AM23" s="65"/>
      <c r="AN23" s="65"/>
      <c r="AO23" s="65"/>
      <c r="AP23" s="65"/>
      <c r="AQ23" s="65"/>
      <c r="AR23" s="65"/>
      <c r="AS23" s="65"/>
      <c r="AU23" s="66">
        <f t="shared" si="15"/>
        <v>0</v>
      </c>
    </row>
    <row r="24" spans="1:47" ht="67.5" customHeight="1">
      <c r="A24" s="51"/>
      <c r="B24" s="16" t="s">
        <v>88</v>
      </c>
      <c r="C24" s="76" t="s">
        <v>86</v>
      </c>
      <c r="D24" s="76" t="s">
        <v>89</v>
      </c>
      <c r="E24" s="78">
        <v>1</v>
      </c>
      <c r="F24" s="8"/>
      <c r="G24" s="54" t="s">
        <v>59</v>
      </c>
      <c r="H24" s="79">
        <f t="shared" si="32"/>
        <v>1</v>
      </c>
      <c r="I24" s="60">
        <f t="shared" si="16"/>
        <v>1</v>
      </c>
      <c r="J24" s="56">
        <f t="shared" si="17"/>
        <v>1</v>
      </c>
      <c r="K24" s="80">
        <f t="shared" ref="K24:K26" si="33">J24/I24</f>
        <v>1</v>
      </c>
      <c r="L24" s="58"/>
      <c r="M24" s="59">
        <f t="shared" si="19"/>
        <v>8.3333333333333329E-2</v>
      </c>
      <c r="N24" s="60">
        <v>0</v>
      </c>
      <c r="O24" s="59">
        <f t="shared" si="20"/>
        <v>0.16666666666666666</v>
      </c>
      <c r="P24" s="60">
        <v>0</v>
      </c>
      <c r="Q24" s="59">
        <f t="shared" si="21"/>
        <v>0.25</v>
      </c>
      <c r="R24" s="60">
        <v>0</v>
      </c>
      <c r="S24" s="59">
        <f t="shared" si="22"/>
        <v>0.33333333333333331</v>
      </c>
      <c r="T24" s="60">
        <v>0</v>
      </c>
      <c r="U24" s="59">
        <f t="shared" si="23"/>
        <v>0.41666666666666663</v>
      </c>
      <c r="V24" s="60">
        <v>0</v>
      </c>
      <c r="W24" s="59">
        <f t="shared" si="24"/>
        <v>0.5</v>
      </c>
      <c r="X24" s="60">
        <v>1</v>
      </c>
      <c r="Y24" s="61">
        <f t="shared" si="25"/>
        <v>0.58333333333333326</v>
      </c>
      <c r="Z24" s="62">
        <v>0</v>
      </c>
      <c r="AA24" s="61">
        <f t="shared" si="26"/>
        <v>0.66666666666666663</v>
      </c>
      <c r="AB24" s="62">
        <v>0</v>
      </c>
      <c r="AC24" s="61">
        <f t="shared" si="27"/>
        <v>0.75</v>
      </c>
      <c r="AD24" s="62">
        <v>0</v>
      </c>
      <c r="AE24" s="61">
        <f t="shared" si="28"/>
        <v>0.83333333333333326</v>
      </c>
      <c r="AF24" s="62">
        <v>0</v>
      </c>
      <c r="AG24" s="61">
        <f t="shared" si="29"/>
        <v>0.91666666666666663</v>
      </c>
      <c r="AH24" s="62">
        <v>0</v>
      </c>
      <c r="AI24" s="61">
        <f t="shared" si="30"/>
        <v>1</v>
      </c>
      <c r="AJ24" s="62">
        <v>0</v>
      </c>
      <c r="AK24" s="63"/>
      <c r="AL24" s="64"/>
      <c r="AM24" s="65"/>
      <c r="AN24" s="65"/>
      <c r="AO24" s="65"/>
      <c r="AP24" s="65"/>
      <c r="AQ24" s="65"/>
      <c r="AR24" s="65"/>
      <c r="AS24" s="65"/>
      <c r="AU24" s="66">
        <f t="shared" si="15"/>
        <v>8.3333333333333329E-2</v>
      </c>
    </row>
    <row r="25" spans="1:47" ht="67.5" customHeight="1">
      <c r="A25" s="51"/>
      <c r="B25" s="16" t="s">
        <v>90</v>
      </c>
      <c r="C25" s="76" t="s">
        <v>86</v>
      </c>
      <c r="D25" s="76" t="s">
        <v>91</v>
      </c>
      <c r="E25" s="78">
        <v>1</v>
      </c>
      <c r="F25" s="8"/>
      <c r="G25" s="54" t="s">
        <v>64</v>
      </c>
      <c r="H25" s="79">
        <f t="shared" si="32"/>
        <v>1</v>
      </c>
      <c r="I25" s="60">
        <f t="shared" si="16"/>
        <v>1</v>
      </c>
      <c r="J25" s="56">
        <f t="shared" si="17"/>
        <v>1</v>
      </c>
      <c r="K25" s="80">
        <f t="shared" si="33"/>
        <v>1</v>
      </c>
      <c r="L25" s="58"/>
      <c r="M25" s="59">
        <f t="shared" si="19"/>
        <v>8.3333333333333329E-2</v>
      </c>
      <c r="N25" s="60">
        <v>0</v>
      </c>
      <c r="O25" s="59">
        <f t="shared" si="20"/>
        <v>0.16666666666666666</v>
      </c>
      <c r="P25" s="60">
        <v>0</v>
      </c>
      <c r="Q25" s="59">
        <f t="shared" si="21"/>
        <v>0.25</v>
      </c>
      <c r="R25" s="60">
        <v>0</v>
      </c>
      <c r="S25" s="59">
        <f t="shared" si="22"/>
        <v>0.33333333333333331</v>
      </c>
      <c r="T25" s="60">
        <v>0</v>
      </c>
      <c r="U25" s="59">
        <f t="shared" si="23"/>
        <v>0.41666666666666663</v>
      </c>
      <c r="V25" s="60">
        <v>0</v>
      </c>
      <c r="W25" s="59">
        <f t="shared" si="24"/>
        <v>0.5</v>
      </c>
      <c r="X25" s="60">
        <v>1</v>
      </c>
      <c r="Y25" s="61">
        <f t="shared" si="25"/>
        <v>0.58333333333333326</v>
      </c>
      <c r="Z25" s="62">
        <v>0</v>
      </c>
      <c r="AA25" s="61">
        <f t="shared" si="26"/>
        <v>0.66666666666666663</v>
      </c>
      <c r="AB25" s="62">
        <v>0</v>
      </c>
      <c r="AC25" s="61">
        <f t="shared" si="27"/>
        <v>0.75</v>
      </c>
      <c r="AD25" s="62">
        <v>0</v>
      </c>
      <c r="AE25" s="61">
        <f t="shared" si="28"/>
        <v>0.83333333333333326</v>
      </c>
      <c r="AF25" s="62">
        <v>0</v>
      </c>
      <c r="AG25" s="61">
        <f t="shared" si="29"/>
        <v>0.91666666666666663</v>
      </c>
      <c r="AH25" s="62">
        <v>0</v>
      </c>
      <c r="AI25" s="61">
        <f t="shared" si="30"/>
        <v>1</v>
      </c>
      <c r="AJ25" s="62">
        <v>0</v>
      </c>
      <c r="AK25" s="63"/>
      <c r="AL25" s="64"/>
      <c r="AM25" s="65"/>
      <c r="AN25" s="65"/>
      <c r="AO25" s="65"/>
      <c r="AP25" s="65"/>
      <c r="AQ25" s="65"/>
      <c r="AR25" s="65"/>
      <c r="AS25" s="65"/>
      <c r="AU25" s="66">
        <f t="shared" si="15"/>
        <v>8.3333333333333329E-2</v>
      </c>
    </row>
    <row r="26" spans="1:47" ht="67.5" customHeight="1">
      <c r="A26" s="51"/>
      <c r="B26" s="16" t="s">
        <v>92</v>
      </c>
      <c r="C26" s="76" t="s">
        <v>86</v>
      </c>
      <c r="D26" s="76" t="s">
        <v>93</v>
      </c>
      <c r="E26" s="78">
        <v>1</v>
      </c>
      <c r="F26" s="8"/>
      <c r="G26" s="54" t="s">
        <v>94</v>
      </c>
      <c r="H26" s="79">
        <v>1</v>
      </c>
      <c r="I26" s="60">
        <f t="shared" si="16"/>
        <v>1</v>
      </c>
      <c r="J26" s="56">
        <f t="shared" si="17"/>
        <v>1</v>
      </c>
      <c r="K26" s="80">
        <f t="shared" si="33"/>
        <v>1</v>
      </c>
      <c r="L26" s="58"/>
      <c r="M26" s="59">
        <f t="shared" si="19"/>
        <v>8.3333333333333329E-2</v>
      </c>
      <c r="N26" s="60">
        <v>0</v>
      </c>
      <c r="O26" s="59">
        <f t="shared" si="20"/>
        <v>0.16666666666666666</v>
      </c>
      <c r="P26" s="60">
        <v>0</v>
      </c>
      <c r="Q26" s="59">
        <f t="shared" si="21"/>
        <v>0.25</v>
      </c>
      <c r="R26" s="60">
        <v>0</v>
      </c>
      <c r="S26" s="59">
        <f t="shared" si="22"/>
        <v>0.33333333333333331</v>
      </c>
      <c r="T26" s="60">
        <v>0</v>
      </c>
      <c r="U26" s="59">
        <f t="shared" si="23"/>
        <v>0.41666666666666663</v>
      </c>
      <c r="V26" s="60">
        <v>0</v>
      </c>
      <c r="W26" s="59">
        <f t="shared" si="24"/>
        <v>0.5</v>
      </c>
      <c r="X26" s="60">
        <v>1</v>
      </c>
      <c r="Y26" s="61">
        <f t="shared" si="25"/>
        <v>0.58333333333333326</v>
      </c>
      <c r="Z26" s="62">
        <v>0</v>
      </c>
      <c r="AA26" s="61">
        <f t="shared" si="26"/>
        <v>0.66666666666666663</v>
      </c>
      <c r="AB26" s="62">
        <v>0</v>
      </c>
      <c r="AC26" s="61">
        <f t="shared" si="27"/>
        <v>0.75</v>
      </c>
      <c r="AD26" s="62">
        <v>0</v>
      </c>
      <c r="AE26" s="61">
        <f t="shared" si="28"/>
        <v>0.83333333333333326</v>
      </c>
      <c r="AF26" s="62">
        <v>0</v>
      </c>
      <c r="AG26" s="61">
        <f t="shared" si="29"/>
        <v>0.91666666666666663</v>
      </c>
      <c r="AH26" s="62">
        <v>0</v>
      </c>
      <c r="AI26" s="61">
        <f t="shared" si="30"/>
        <v>1</v>
      </c>
      <c r="AJ26" s="62">
        <v>0</v>
      </c>
      <c r="AK26" s="63"/>
      <c r="AL26" s="64"/>
      <c r="AM26" s="65"/>
      <c r="AN26" s="65"/>
      <c r="AO26" s="65"/>
      <c r="AP26" s="65"/>
      <c r="AQ26" s="65"/>
      <c r="AR26" s="65"/>
      <c r="AS26" s="65"/>
      <c r="AU26" s="66">
        <f t="shared" si="15"/>
        <v>8.3333333333333329E-2</v>
      </c>
    </row>
    <row r="27" spans="1:47" ht="67.5" customHeight="1">
      <c r="A27" s="51"/>
      <c r="B27" s="16" t="s">
        <v>95</v>
      </c>
      <c r="C27" s="76" t="s">
        <v>96</v>
      </c>
      <c r="D27" s="76" t="s">
        <v>97</v>
      </c>
      <c r="E27" s="78">
        <v>1</v>
      </c>
      <c r="F27" s="8"/>
      <c r="G27" s="54" t="s">
        <v>64</v>
      </c>
      <c r="H27" s="79">
        <f t="shared" ref="H27:H29" si="34">J27</f>
        <v>0</v>
      </c>
      <c r="I27" s="60">
        <f t="shared" si="16"/>
        <v>0</v>
      </c>
      <c r="J27" s="56">
        <f t="shared" si="17"/>
        <v>0</v>
      </c>
      <c r="K27" s="80">
        <v>0</v>
      </c>
      <c r="L27" s="58"/>
      <c r="M27" s="59">
        <f t="shared" si="19"/>
        <v>0</v>
      </c>
      <c r="N27" s="60">
        <v>0</v>
      </c>
      <c r="O27" s="59">
        <f t="shared" si="20"/>
        <v>0</v>
      </c>
      <c r="P27" s="60">
        <v>0</v>
      </c>
      <c r="Q27" s="59">
        <f t="shared" si="21"/>
        <v>0</v>
      </c>
      <c r="R27" s="60">
        <v>0</v>
      </c>
      <c r="S27" s="59">
        <f t="shared" si="22"/>
        <v>0</v>
      </c>
      <c r="T27" s="60">
        <v>0</v>
      </c>
      <c r="U27" s="59">
        <f t="shared" si="23"/>
        <v>0</v>
      </c>
      <c r="V27" s="60">
        <v>0</v>
      </c>
      <c r="W27" s="59">
        <f t="shared" si="24"/>
        <v>0</v>
      </c>
      <c r="X27" s="60">
        <v>0</v>
      </c>
      <c r="Y27" s="61">
        <f t="shared" si="25"/>
        <v>0</v>
      </c>
      <c r="Z27" s="62">
        <v>0</v>
      </c>
      <c r="AA27" s="61">
        <f t="shared" si="26"/>
        <v>0</v>
      </c>
      <c r="AB27" s="62">
        <v>0</v>
      </c>
      <c r="AC27" s="61">
        <f t="shared" si="27"/>
        <v>0</v>
      </c>
      <c r="AD27" s="62">
        <v>0</v>
      </c>
      <c r="AE27" s="61">
        <f t="shared" si="28"/>
        <v>0</v>
      </c>
      <c r="AF27" s="62">
        <v>0</v>
      </c>
      <c r="AG27" s="61">
        <f t="shared" si="29"/>
        <v>0</v>
      </c>
      <c r="AH27" s="62">
        <v>0</v>
      </c>
      <c r="AI27" s="61">
        <f t="shared" si="30"/>
        <v>0</v>
      </c>
      <c r="AJ27" s="62">
        <v>0</v>
      </c>
      <c r="AK27" s="63"/>
      <c r="AL27" s="64"/>
      <c r="AM27" s="65"/>
      <c r="AN27" s="65"/>
      <c r="AO27" s="65"/>
      <c r="AP27" s="65"/>
      <c r="AQ27" s="65"/>
      <c r="AR27" s="65"/>
      <c r="AS27" s="65"/>
      <c r="AU27" s="66">
        <f t="shared" si="15"/>
        <v>0</v>
      </c>
    </row>
    <row r="28" spans="1:47" ht="67.5" customHeight="1">
      <c r="A28" s="51"/>
      <c r="B28" s="16" t="s">
        <v>98</v>
      </c>
      <c r="C28" s="76" t="s">
        <v>96</v>
      </c>
      <c r="D28" s="76" t="s">
        <v>99</v>
      </c>
      <c r="E28" s="78">
        <v>1</v>
      </c>
      <c r="F28" s="8"/>
      <c r="G28" s="54" t="s">
        <v>64</v>
      </c>
      <c r="H28" s="79">
        <f t="shared" si="34"/>
        <v>0</v>
      </c>
      <c r="I28" s="60">
        <f t="shared" si="16"/>
        <v>0</v>
      </c>
      <c r="J28" s="56">
        <f t="shared" si="17"/>
        <v>0</v>
      </c>
      <c r="K28" s="80">
        <v>0</v>
      </c>
      <c r="L28" s="58"/>
      <c r="M28" s="59">
        <f t="shared" si="19"/>
        <v>0</v>
      </c>
      <c r="N28" s="60">
        <v>0</v>
      </c>
      <c r="O28" s="59">
        <f t="shared" si="20"/>
        <v>0</v>
      </c>
      <c r="P28" s="60">
        <v>0</v>
      </c>
      <c r="Q28" s="59">
        <f t="shared" si="21"/>
        <v>0</v>
      </c>
      <c r="R28" s="60">
        <v>0</v>
      </c>
      <c r="S28" s="59">
        <f t="shared" si="22"/>
        <v>0</v>
      </c>
      <c r="T28" s="60">
        <v>0</v>
      </c>
      <c r="U28" s="59">
        <f t="shared" si="23"/>
        <v>0</v>
      </c>
      <c r="V28" s="60">
        <v>0</v>
      </c>
      <c r="W28" s="59">
        <f t="shared" si="24"/>
        <v>0</v>
      </c>
      <c r="X28" s="60">
        <v>0</v>
      </c>
      <c r="Y28" s="61">
        <f t="shared" si="25"/>
        <v>0</v>
      </c>
      <c r="Z28" s="60">
        <v>0</v>
      </c>
      <c r="AA28" s="61">
        <f t="shared" si="26"/>
        <v>0</v>
      </c>
      <c r="AB28" s="60">
        <v>0</v>
      </c>
      <c r="AC28" s="61">
        <f t="shared" si="27"/>
        <v>0</v>
      </c>
      <c r="AD28" s="62">
        <v>0</v>
      </c>
      <c r="AE28" s="61">
        <f t="shared" si="28"/>
        <v>0</v>
      </c>
      <c r="AF28" s="62">
        <v>0</v>
      </c>
      <c r="AG28" s="61">
        <f t="shared" si="29"/>
        <v>0</v>
      </c>
      <c r="AH28" s="62">
        <v>0</v>
      </c>
      <c r="AI28" s="61">
        <f t="shared" si="30"/>
        <v>0</v>
      </c>
      <c r="AJ28" s="62">
        <v>0</v>
      </c>
      <c r="AK28" s="63"/>
      <c r="AL28" s="64"/>
      <c r="AM28" s="65"/>
      <c r="AN28" s="65"/>
      <c r="AO28" s="65"/>
      <c r="AP28" s="65"/>
      <c r="AQ28" s="65"/>
      <c r="AR28" s="65"/>
      <c r="AS28" s="65"/>
      <c r="AU28" s="66">
        <f t="shared" si="15"/>
        <v>0</v>
      </c>
    </row>
    <row r="29" spans="1:47" ht="67.5" customHeight="1">
      <c r="A29" s="51"/>
      <c r="B29" s="16" t="s">
        <v>100</v>
      </c>
      <c r="C29" s="76" t="s">
        <v>101</v>
      </c>
      <c r="D29" s="76" t="s">
        <v>102</v>
      </c>
      <c r="E29" s="78">
        <v>1</v>
      </c>
      <c r="F29" s="8"/>
      <c r="G29" s="54" t="s">
        <v>64</v>
      </c>
      <c r="H29" s="79">
        <f t="shared" si="34"/>
        <v>72</v>
      </c>
      <c r="I29" s="60">
        <f>J29</f>
        <v>72</v>
      </c>
      <c r="J29" s="56">
        <f t="shared" si="17"/>
        <v>72</v>
      </c>
      <c r="K29" s="80">
        <f>J29/I29</f>
        <v>1</v>
      </c>
      <c r="L29" s="58"/>
      <c r="M29" s="59">
        <f t="shared" si="19"/>
        <v>6</v>
      </c>
      <c r="N29" s="60">
        <v>9</v>
      </c>
      <c r="O29" s="59">
        <f t="shared" si="20"/>
        <v>12</v>
      </c>
      <c r="P29" s="60">
        <v>7</v>
      </c>
      <c r="Q29" s="59">
        <f t="shared" si="21"/>
        <v>18</v>
      </c>
      <c r="R29" s="60">
        <v>13</v>
      </c>
      <c r="S29" s="59">
        <f t="shared" si="22"/>
        <v>24</v>
      </c>
      <c r="T29" s="60">
        <v>4</v>
      </c>
      <c r="U29" s="59">
        <f t="shared" si="23"/>
        <v>30</v>
      </c>
      <c r="V29" s="60">
        <v>5</v>
      </c>
      <c r="W29" s="59">
        <f t="shared" si="24"/>
        <v>36</v>
      </c>
      <c r="X29" s="60">
        <v>4</v>
      </c>
      <c r="Y29" s="61">
        <f t="shared" si="25"/>
        <v>42</v>
      </c>
      <c r="Z29" s="62">
        <v>10</v>
      </c>
      <c r="AA29" s="61">
        <f t="shared" si="26"/>
        <v>48</v>
      </c>
      <c r="AB29" s="62">
        <v>7</v>
      </c>
      <c r="AC29" s="61">
        <f t="shared" si="27"/>
        <v>54</v>
      </c>
      <c r="AD29" s="62">
        <v>3</v>
      </c>
      <c r="AE29" s="61">
        <f t="shared" si="28"/>
        <v>60</v>
      </c>
      <c r="AF29" s="62">
        <v>3</v>
      </c>
      <c r="AG29" s="61">
        <f t="shared" si="29"/>
        <v>66</v>
      </c>
      <c r="AH29" s="62">
        <v>4</v>
      </c>
      <c r="AI29" s="61">
        <f t="shared" si="30"/>
        <v>72</v>
      </c>
      <c r="AJ29" s="62">
        <v>3</v>
      </c>
      <c r="AK29" s="63"/>
      <c r="AL29" s="64"/>
      <c r="AM29" s="65"/>
      <c r="AN29" s="65"/>
      <c r="AO29" s="65"/>
      <c r="AP29" s="65"/>
      <c r="AQ29" s="65"/>
      <c r="AR29" s="65"/>
      <c r="AS29" s="65"/>
      <c r="AU29" s="66">
        <f t="shared" si="15"/>
        <v>6</v>
      </c>
    </row>
    <row r="30" spans="1:47" ht="67.5" customHeight="1">
      <c r="A30" s="51"/>
      <c r="B30" s="16" t="s">
        <v>103</v>
      </c>
      <c r="C30" s="76" t="s">
        <v>101</v>
      </c>
      <c r="D30" s="76" t="s">
        <v>104</v>
      </c>
      <c r="E30" s="78">
        <v>0.95</v>
      </c>
      <c r="F30" s="8"/>
      <c r="G30" s="54" t="s">
        <v>105</v>
      </c>
      <c r="H30" s="85">
        <v>8430</v>
      </c>
      <c r="I30" s="86">
        <f t="shared" ref="I30:I31" si="35">E30*H30</f>
        <v>8008.5</v>
      </c>
      <c r="J30" s="87">
        <f t="shared" si="17"/>
        <v>8066</v>
      </c>
      <c r="K30" s="88">
        <f>J30/H30</f>
        <v>0.95682087781731906</v>
      </c>
      <c r="L30" s="58"/>
      <c r="M30" s="59">
        <f t="shared" si="19"/>
        <v>667.375</v>
      </c>
      <c r="N30" s="60">
        <v>241</v>
      </c>
      <c r="O30" s="59">
        <f t="shared" si="20"/>
        <v>1334.75</v>
      </c>
      <c r="P30" s="60">
        <f>422-252</f>
        <v>170</v>
      </c>
      <c r="Q30" s="59">
        <f t="shared" si="21"/>
        <v>2002.125</v>
      </c>
      <c r="R30" s="60">
        <v>216</v>
      </c>
      <c r="S30" s="59">
        <f t="shared" si="22"/>
        <v>2669.5</v>
      </c>
      <c r="T30" s="60">
        <v>90</v>
      </c>
      <c r="U30" s="59">
        <f t="shared" si="23"/>
        <v>3336.875</v>
      </c>
      <c r="V30" s="60">
        <v>86</v>
      </c>
      <c r="W30" s="59">
        <f t="shared" si="24"/>
        <v>4004.25</v>
      </c>
      <c r="X30" s="60">
        <v>43</v>
      </c>
      <c r="Y30" s="61">
        <f t="shared" si="25"/>
        <v>4671.625</v>
      </c>
      <c r="Z30" s="62">
        <v>47</v>
      </c>
      <c r="AA30" s="61">
        <f t="shared" si="26"/>
        <v>5339</v>
      </c>
      <c r="AB30" s="62">
        <v>39</v>
      </c>
      <c r="AC30" s="61">
        <f t="shared" si="27"/>
        <v>6006.375</v>
      </c>
      <c r="AD30" s="62">
        <v>55</v>
      </c>
      <c r="AE30" s="61">
        <f t="shared" si="28"/>
        <v>6673.75</v>
      </c>
      <c r="AF30" s="62">
        <v>40</v>
      </c>
      <c r="AG30" s="61">
        <f t="shared" si="29"/>
        <v>7341.125</v>
      </c>
      <c r="AH30" s="62">
        <v>1959</v>
      </c>
      <c r="AI30" s="61">
        <f t="shared" si="30"/>
        <v>8008.5</v>
      </c>
      <c r="AJ30" s="62">
        <v>5080</v>
      </c>
      <c r="AK30" s="63"/>
      <c r="AL30" s="64"/>
      <c r="AM30" s="65"/>
      <c r="AN30" s="65"/>
      <c r="AO30" s="65"/>
      <c r="AP30" s="65"/>
      <c r="AQ30" s="65"/>
      <c r="AR30" s="65"/>
      <c r="AS30" s="65"/>
      <c r="AU30" s="66">
        <f t="shared" si="15"/>
        <v>667.375</v>
      </c>
    </row>
    <row r="31" spans="1:47" ht="67.5" customHeight="1">
      <c r="A31" s="51"/>
      <c r="B31" s="16" t="s">
        <v>106</v>
      </c>
      <c r="C31" s="76" t="s">
        <v>107</v>
      </c>
      <c r="D31" s="82" t="s">
        <v>108</v>
      </c>
      <c r="E31" s="78">
        <v>0.95</v>
      </c>
      <c r="F31" s="8"/>
      <c r="G31" s="54" t="s">
        <v>64</v>
      </c>
      <c r="H31" s="79">
        <v>100</v>
      </c>
      <c r="I31" s="60">
        <f t="shared" si="35"/>
        <v>95</v>
      </c>
      <c r="J31" s="56">
        <f t="shared" si="17"/>
        <v>135</v>
      </c>
      <c r="K31" s="80">
        <f>J31/I31</f>
        <v>1.4210526315789473</v>
      </c>
      <c r="L31" s="58"/>
      <c r="M31" s="59">
        <f t="shared" si="19"/>
        <v>7.916666666666667</v>
      </c>
      <c r="N31" s="60">
        <v>16</v>
      </c>
      <c r="O31" s="59">
        <f t="shared" si="20"/>
        <v>15.833333333333334</v>
      </c>
      <c r="P31" s="60">
        <v>13</v>
      </c>
      <c r="Q31" s="59">
        <f t="shared" si="21"/>
        <v>23.75</v>
      </c>
      <c r="R31" s="60">
        <v>3</v>
      </c>
      <c r="S31" s="59">
        <f t="shared" si="22"/>
        <v>31.666666666666668</v>
      </c>
      <c r="T31" s="60">
        <v>4</v>
      </c>
      <c r="U31" s="59">
        <f t="shared" si="23"/>
        <v>39.583333333333336</v>
      </c>
      <c r="V31" s="60">
        <v>13</v>
      </c>
      <c r="W31" s="59">
        <f t="shared" si="24"/>
        <v>47.5</v>
      </c>
      <c r="X31" s="60">
        <v>5</v>
      </c>
      <c r="Y31" s="61">
        <f t="shared" si="25"/>
        <v>55.416666666666671</v>
      </c>
      <c r="Z31" s="60">
        <v>5</v>
      </c>
      <c r="AA31" s="61">
        <f t="shared" si="26"/>
        <v>63.333333333333336</v>
      </c>
      <c r="AB31" s="60">
        <v>18</v>
      </c>
      <c r="AC31" s="61">
        <f t="shared" si="27"/>
        <v>71.25</v>
      </c>
      <c r="AD31" s="60">
        <v>12</v>
      </c>
      <c r="AE31" s="61">
        <f t="shared" si="28"/>
        <v>79.166666666666671</v>
      </c>
      <c r="AF31" s="89">
        <v>19</v>
      </c>
      <c r="AG31" s="61">
        <f t="shared" si="29"/>
        <v>87.083333333333343</v>
      </c>
      <c r="AH31" s="89">
        <v>12</v>
      </c>
      <c r="AI31" s="61">
        <f t="shared" si="30"/>
        <v>95</v>
      </c>
      <c r="AJ31" s="62">
        <v>15</v>
      </c>
      <c r="AK31" s="63"/>
      <c r="AL31" s="64"/>
      <c r="AM31" s="65"/>
      <c r="AN31" s="65"/>
      <c r="AO31" s="65"/>
      <c r="AP31" s="65"/>
      <c r="AQ31" s="65"/>
      <c r="AR31" s="65"/>
      <c r="AS31" s="65"/>
      <c r="AU31" s="66">
        <f t="shared" si="15"/>
        <v>7.916666666666667</v>
      </c>
    </row>
    <row r="32" spans="1:47" ht="27" customHeight="1">
      <c r="A32" s="36" t="s">
        <v>109</v>
      </c>
      <c r="B32" s="90"/>
      <c r="C32" s="91"/>
      <c r="D32" s="92"/>
      <c r="E32" s="93"/>
      <c r="F32" s="8"/>
      <c r="G32" s="40"/>
      <c r="H32" s="94"/>
      <c r="I32" s="94"/>
      <c r="J32" s="95"/>
      <c r="K32" s="96">
        <f>SUM(K33:K50)/18</f>
        <v>2.5607855076742374</v>
      </c>
      <c r="L32" s="58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63"/>
      <c r="AL32" s="97"/>
      <c r="AM32" s="98"/>
      <c r="AN32" s="98"/>
      <c r="AO32" s="98"/>
      <c r="AP32" s="98"/>
      <c r="AQ32" s="98"/>
      <c r="AR32" s="98"/>
      <c r="AS32" s="98"/>
      <c r="AU32" s="66">
        <f t="shared" si="15"/>
        <v>0</v>
      </c>
    </row>
    <row r="33" spans="1:47" ht="64.5" customHeight="1">
      <c r="A33" s="51"/>
      <c r="B33" s="16" t="s">
        <v>48</v>
      </c>
      <c r="C33" s="99" t="s">
        <v>110</v>
      </c>
      <c r="D33" s="82" t="s">
        <v>111</v>
      </c>
      <c r="E33" s="78">
        <v>0.6</v>
      </c>
      <c r="F33" s="8"/>
      <c r="G33" s="54" t="s">
        <v>59</v>
      </c>
      <c r="H33" s="55">
        <v>52</v>
      </c>
      <c r="I33" s="60">
        <f t="shared" ref="I33:I50" si="36">E33*H33</f>
        <v>31.2</v>
      </c>
      <c r="J33" s="56">
        <f t="shared" ref="J33:J50" si="37">SUM(N33,P33,R33,T33,V33,X33,Z33,AB33,AD33,AF33,AH33,AJ33)</f>
        <v>35</v>
      </c>
      <c r="K33" s="80">
        <f t="shared" ref="K33:K50" si="38">J33/I33</f>
        <v>1.1217948717948718</v>
      </c>
      <c r="L33" s="58"/>
      <c r="M33" s="59">
        <f t="shared" ref="M33:M50" si="39">AU33*1</f>
        <v>2.6</v>
      </c>
      <c r="N33" s="56">
        <v>1</v>
      </c>
      <c r="O33" s="59">
        <v>3</v>
      </c>
      <c r="P33" s="56">
        <v>7</v>
      </c>
      <c r="Q33" s="59">
        <v>3</v>
      </c>
      <c r="R33" s="56">
        <v>1</v>
      </c>
      <c r="S33" s="59">
        <v>3</v>
      </c>
      <c r="T33" s="56">
        <v>2</v>
      </c>
      <c r="U33" s="59">
        <v>3</v>
      </c>
      <c r="V33" s="56">
        <v>1</v>
      </c>
      <c r="W33" s="59">
        <v>3</v>
      </c>
      <c r="X33" s="56">
        <v>1</v>
      </c>
      <c r="Y33" s="100">
        <v>3</v>
      </c>
      <c r="Z33" s="56">
        <v>1</v>
      </c>
      <c r="AA33" s="100">
        <v>3</v>
      </c>
      <c r="AB33" s="56">
        <v>1</v>
      </c>
      <c r="AC33" s="61">
        <v>3</v>
      </c>
      <c r="AD33" s="62">
        <v>5</v>
      </c>
      <c r="AE33" s="61">
        <v>2</v>
      </c>
      <c r="AF33" s="62">
        <v>2</v>
      </c>
      <c r="AG33" s="61">
        <v>1</v>
      </c>
      <c r="AH33" s="62">
        <v>8</v>
      </c>
      <c r="AI33" s="61">
        <v>1</v>
      </c>
      <c r="AJ33" s="62">
        <v>5</v>
      </c>
      <c r="AK33" s="63"/>
      <c r="AL33" s="64"/>
      <c r="AM33" s="65"/>
      <c r="AN33" s="65"/>
      <c r="AO33" s="65"/>
      <c r="AP33" s="65"/>
      <c r="AQ33" s="65"/>
      <c r="AR33" s="65"/>
      <c r="AS33" s="65"/>
      <c r="AU33" s="66">
        <f t="shared" si="15"/>
        <v>2.6</v>
      </c>
    </row>
    <row r="34" spans="1:47" ht="64.5" customHeight="1">
      <c r="A34" s="51"/>
      <c r="B34" s="16" t="s">
        <v>54</v>
      </c>
      <c r="C34" s="99" t="s">
        <v>112</v>
      </c>
      <c r="D34" s="99" t="s">
        <v>113</v>
      </c>
      <c r="E34" s="78">
        <v>0.9</v>
      </c>
      <c r="F34" s="8"/>
      <c r="G34" s="54" t="s">
        <v>59</v>
      </c>
      <c r="H34" s="55">
        <v>35</v>
      </c>
      <c r="I34" s="60">
        <f t="shared" si="36"/>
        <v>31.5</v>
      </c>
      <c r="J34" s="56">
        <f t="shared" si="37"/>
        <v>35</v>
      </c>
      <c r="K34" s="80">
        <f t="shared" si="38"/>
        <v>1.1111111111111112</v>
      </c>
      <c r="L34" s="58"/>
      <c r="M34" s="59">
        <f t="shared" si="39"/>
        <v>2.625</v>
      </c>
      <c r="N34" s="56">
        <v>1</v>
      </c>
      <c r="O34" s="59">
        <v>2</v>
      </c>
      <c r="P34" s="56">
        <v>7</v>
      </c>
      <c r="Q34" s="59">
        <v>2</v>
      </c>
      <c r="R34" s="56">
        <v>1</v>
      </c>
      <c r="S34" s="59">
        <v>2</v>
      </c>
      <c r="T34" s="56">
        <v>2</v>
      </c>
      <c r="U34" s="59">
        <v>2</v>
      </c>
      <c r="V34" s="56">
        <v>1</v>
      </c>
      <c r="W34" s="59">
        <v>2</v>
      </c>
      <c r="X34" s="56">
        <v>1</v>
      </c>
      <c r="Y34" s="100">
        <v>2</v>
      </c>
      <c r="Z34" s="56">
        <v>1</v>
      </c>
      <c r="AA34" s="100">
        <v>2</v>
      </c>
      <c r="AB34" s="56">
        <v>1</v>
      </c>
      <c r="AC34" s="61">
        <v>2</v>
      </c>
      <c r="AD34" s="62">
        <v>5</v>
      </c>
      <c r="AE34" s="61">
        <v>2</v>
      </c>
      <c r="AF34" s="62">
        <v>2</v>
      </c>
      <c r="AG34" s="61">
        <v>4</v>
      </c>
      <c r="AH34" s="62">
        <v>2</v>
      </c>
      <c r="AI34" s="61">
        <v>4</v>
      </c>
      <c r="AJ34" s="62">
        <v>11</v>
      </c>
      <c r="AK34" s="63"/>
      <c r="AL34" s="64"/>
      <c r="AM34" s="65"/>
      <c r="AN34" s="65"/>
      <c r="AO34" s="65"/>
      <c r="AP34" s="65"/>
      <c r="AQ34" s="65"/>
      <c r="AR34" s="65"/>
      <c r="AS34" s="65"/>
      <c r="AU34" s="66">
        <f t="shared" si="15"/>
        <v>2.625</v>
      </c>
    </row>
    <row r="35" spans="1:47" ht="90" customHeight="1">
      <c r="A35" s="51"/>
      <c r="B35" s="16" t="s">
        <v>56</v>
      </c>
      <c r="C35" s="82" t="s">
        <v>114</v>
      </c>
      <c r="D35" s="99" t="s">
        <v>115</v>
      </c>
      <c r="E35" s="78">
        <v>0.7</v>
      </c>
      <c r="F35" s="8"/>
      <c r="G35" s="54" t="s">
        <v>59</v>
      </c>
      <c r="H35" s="55">
        <v>35</v>
      </c>
      <c r="I35" s="60">
        <f t="shared" si="36"/>
        <v>24.5</v>
      </c>
      <c r="J35" s="56">
        <f t="shared" si="37"/>
        <v>29</v>
      </c>
      <c r="K35" s="80">
        <f t="shared" si="38"/>
        <v>1.1836734693877551</v>
      </c>
      <c r="L35" s="58"/>
      <c r="M35" s="59">
        <f t="shared" si="39"/>
        <v>2.0416666666666665</v>
      </c>
      <c r="N35" s="56">
        <v>1</v>
      </c>
      <c r="O35" s="59">
        <v>2</v>
      </c>
      <c r="P35" s="56">
        <v>7</v>
      </c>
      <c r="Q35" s="59">
        <v>2</v>
      </c>
      <c r="R35" s="56">
        <v>1</v>
      </c>
      <c r="S35" s="59">
        <v>2</v>
      </c>
      <c r="T35" s="56">
        <v>2</v>
      </c>
      <c r="U35" s="59">
        <v>2</v>
      </c>
      <c r="V35" s="56">
        <v>1</v>
      </c>
      <c r="W35" s="59">
        <v>2</v>
      </c>
      <c r="X35" s="56">
        <v>1</v>
      </c>
      <c r="Y35" s="100">
        <v>2</v>
      </c>
      <c r="Z35" s="56">
        <v>1</v>
      </c>
      <c r="AA35" s="100">
        <v>2</v>
      </c>
      <c r="AB35" s="56">
        <v>1</v>
      </c>
      <c r="AC35" s="61">
        <v>1</v>
      </c>
      <c r="AD35" s="62">
        <v>5</v>
      </c>
      <c r="AE35" s="61">
        <v>1</v>
      </c>
      <c r="AF35" s="62">
        <v>2</v>
      </c>
      <c r="AG35" s="61">
        <v>1</v>
      </c>
      <c r="AH35" s="62">
        <v>2</v>
      </c>
      <c r="AI35" s="61">
        <v>1</v>
      </c>
      <c r="AJ35" s="62">
        <v>5</v>
      </c>
      <c r="AK35" s="63"/>
      <c r="AL35" s="64"/>
      <c r="AM35" s="65"/>
      <c r="AN35" s="65"/>
      <c r="AO35" s="65"/>
      <c r="AP35" s="65"/>
      <c r="AQ35" s="65"/>
      <c r="AR35" s="65"/>
      <c r="AS35" s="65"/>
      <c r="AU35" s="66">
        <f t="shared" si="15"/>
        <v>2.0416666666666665</v>
      </c>
    </row>
    <row r="36" spans="1:47" ht="64.5" customHeight="1">
      <c r="A36" s="51"/>
      <c r="B36" s="16" t="s">
        <v>45</v>
      </c>
      <c r="C36" s="82" t="s">
        <v>116</v>
      </c>
      <c r="D36" s="82" t="s">
        <v>117</v>
      </c>
      <c r="E36" s="78">
        <v>0.2</v>
      </c>
      <c r="F36" s="8"/>
      <c r="G36" s="54" t="s">
        <v>59</v>
      </c>
      <c r="H36" s="55">
        <v>29</v>
      </c>
      <c r="I36" s="60">
        <f t="shared" si="36"/>
        <v>5.8000000000000007</v>
      </c>
      <c r="J36" s="56">
        <f t="shared" si="37"/>
        <v>13</v>
      </c>
      <c r="K36" s="80">
        <f t="shared" si="38"/>
        <v>2.2413793103448274</v>
      </c>
      <c r="L36" s="58"/>
      <c r="M36" s="59">
        <f t="shared" si="39"/>
        <v>0.48333333333333339</v>
      </c>
      <c r="N36" s="56">
        <v>1</v>
      </c>
      <c r="O36" s="59">
        <f>AU36*2</f>
        <v>0.96666666666666679</v>
      </c>
      <c r="P36" s="56">
        <v>0</v>
      </c>
      <c r="Q36" s="59">
        <f>AU36*3</f>
        <v>1.4500000000000002</v>
      </c>
      <c r="R36" s="56">
        <v>1</v>
      </c>
      <c r="S36" s="59">
        <f>AU36*4</f>
        <v>1.9333333333333336</v>
      </c>
      <c r="T36" s="56">
        <v>2</v>
      </c>
      <c r="U36" s="59">
        <f>AU36*5</f>
        <v>2.416666666666667</v>
      </c>
      <c r="V36" s="56">
        <v>1</v>
      </c>
      <c r="W36" s="59">
        <f>AU36*6</f>
        <v>2.9000000000000004</v>
      </c>
      <c r="X36" s="56">
        <v>1</v>
      </c>
      <c r="Y36" s="100">
        <f>AU36*7</f>
        <v>3.3833333333333337</v>
      </c>
      <c r="Z36" s="56">
        <v>1</v>
      </c>
      <c r="AA36" s="100">
        <f>AU36*8</f>
        <v>3.8666666666666671</v>
      </c>
      <c r="AB36" s="56">
        <v>1</v>
      </c>
      <c r="AC36" s="61">
        <f>AU36*9</f>
        <v>4.3500000000000005</v>
      </c>
      <c r="AD36" s="62">
        <v>1</v>
      </c>
      <c r="AE36" s="61">
        <f>AU36*10</f>
        <v>4.8333333333333339</v>
      </c>
      <c r="AF36" s="62">
        <v>2</v>
      </c>
      <c r="AG36" s="61">
        <f>AU36*11</f>
        <v>5.3166666666666673</v>
      </c>
      <c r="AH36" s="62">
        <v>2</v>
      </c>
      <c r="AI36" s="61">
        <f>AU36*12</f>
        <v>5.8000000000000007</v>
      </c>
      <c r="AJ36" s="62">
        <v>0</v>
      </c>
      <c r="AK36" s="63"/>
      <c r="AL36" s="64"/>
      <c r="AM36" s="65"/>
      <c r="AN36" s="65"/>
      <c r="AO36" s="65"/>
      <c r="AP36" s="65"/>
      <c r="AQ36" s="65"/>
      <c r="AR36" s="65"/>
      <c r="AS36" s="65"/>
      <c r="AU36" s="66">
        <f t="shared" si="15"/>
        <v>0.48333333333333339</v>
      </c>
    </row>
    <row r="37" spans="1:47" ht="64.5" customHeight="1">
      <c r="A37" s="51"/>
      <c r="B37" s="16" t="s">
        <v>68</v>
      </c>
      <c r="C37" s="82" t="s">
        <v>118</v>
      </c>
      <c r="D37" s="82" t="s">
        <v>119</v>
      </c>
      <c r="E37" s="78">
        <v>0.75</v>
      </c>
      <c r="F37" s="8"/>
      <c r="G37" s="54" t="s">
        <v>59</v>
      </c>
      <c r="H37" s="55">
        <v>30</v>
      </c>
      <c r="I37" s="60">
        <f t="shared" si="36"/>
        <v>22.5</v>
      </c>
      <c r="J37" s="56">
        <f t="shared" si="37"/>
        <v>30</v>
      </c>
      <c r="K37" s="80">
        <f t="shared" si="38"/>
        <v>1.3333333333333333</v>
      </c>
      <c r="L37" s="58"/>
      <c r="M37" s="59">
        <f t="shared" si="39"/>
        <v>1.875</v>
      </c>
      <c r="N37" s="56">
        <v>0</v>
      </c>
      <c r="O37" s="59">
        <v>2</v>
      </c>
      <c r="P37" s="56">
        <v>3</v>
      </c>
      <c r="Q37" s="59">
        <v>1</v>
      </c>
      <c r="R37" s="56">
        <v>2</v>
      </c>
      <c r="S37" s="59">
        <v>2</v>
      </c>
      <c r="T37" s="56">
        <v>1</v>
      </c>
      <c r="U37" s="59">
        <v>2</v>
      </c>
      <c r="V37" s="56">
        <v>1</v>
      </c>
      <c r="W37" s="59">
        <v>2</v>
      </c>
      <c r="X37" s="56">
        <v>3</v>
      </c>
      <c r="Y37" s="100">
        <v>2</v>
      </c>
      <c r="Z37" s="56">
        <v>0</v>
      </c>
      <c r="AA37" s="100">
        <v>2</v>
      </c>
      <c r="AB37" s="56">
        <v>1</v>
      </c>
      <c r="AC37" s="61">
        <v>1</v>
      </c>
      <c r="AD37" s="62">
        <v>4</v>
      </c>
      <c r="AE37" s="61">
        <v>2</v>
      </c>
      <c r="AF37" s="62">
        <v>3</v>
      </c>
      <c r="AG37" s="61">
        <v>2</v>
      </c>
      <c r="AH37" s="62">
        <v>9</v>
      </c>
      <c r="AI37" s="61">
        <v>2</v>
      </c>
      <c r="AJ37" s="62">
        <v>3</v>
      </c>
      <c r="AK37" s="63"/>
      <c r="AL37" s="64"/>
      <c r="AM37" s="65"/>
      <c r="AN37" s="65"/>
      <c r="AO37" s="65"/>
      <c r="AP37" s="65"/>
      <c r="AQ37" s="65"/>
      <c r="AR37" s="65"/>
      <c r="AS37" s="65"/>
      <c r="AU37" s="66">
        <f t="shared" si="15"/>
        <v>1.875</v>
      </c>
    </row>
    <row r="38" spans="1:47" ht="64.5" customHeight="1">
      <c r="A38" s="51"/>
      <c r="B38" s="16" t="s">
        <v>70</v>
      </c>
      <c r="C38" s="82" t="s">
        <v>120</v>
      </c>
      <c r="D38" s="82" t="s">
        <v>121</v>
      </c>
      <c r="E38" s="78">
        <v>0.7</v>
      </c>
      <c r="F38" s="8"/>
      <c r="G38" s="54" t="s">
        <v>59</v>
      </c>
      <c r="H38" s="55">
        <v>30</v>
      </c>
      <c r="I38" s="60">
        <f t="shared" si="36"/>
        <v>21</v>
      </c>
      <c r="J38" s="56">
        <f t="shared" si="37"/>
        <v>22</v>
      </c>
      <c r="K38" s="80">
        <f t="shared" si="38"/>
        <v>1.0476190476190477</v>
      </c>
      <c r="L38" s="58"/>
      <c r="M38" s="59">
        <f t="shared" si="39"/>
        <v>1.75</v>
      </c>
      <c r="N38" s="56">
        <v>0</v>
      </c>
      <c r="O38" s="59">
        <v>2</v>
      </c>
      <c r="P38" s="56">
        <v>3</v>
      </c>
      <c r="Q38" s="59">
        <v>1</v>
      </c>
      <c r="R38" s="56">
        <v>2</v>
      </c>
      <c r="S38" s="59">
        <v>1</v>
      </c>
      <c r="T38" s="56">
        <v>1</v>
      </c>
      <c r="U38" s="59">
        <v>1</v>
      </c>
      <c r="V38" s="56">
        <v>1</v>
      </c>
      <c r="W38" s="59">
        <v>2</v>
      </c>
      <c r="X38" s="56">
        <v>3</v>
      </c>
      <c r="Y38" s="100">
        <v>1</v>
      </c>
      <c r="Z38" s="56">
        <v>0</v>
      </c>
      <c r="AA38" s="100">
        <v>1</v>
      </c>
      <c r="AB38" s="56">
        <v>1</v>
      </c>
      <c r="AC38" s="61">
        <v>2</v>
      </c>
      <c r="AD38" s="62">
        <v>4</v>
      </c>
      <c r="AE38" s="61">
        <v>1</v>
      </c>
      <c r="AF38" s="62">
        <v>3</v>
      </c>
      <c r="AG38" s="61">
        <v>1</v>
      </c>
      <c r="AH38" s="62">
        <v>3</v>
      </c>
      <c r="AI38" s="61">
        <v>1</v>
      </c>
      <c r="AJ38" s="62">
        <v>1</v>
      </c>
      <c r="AK38" s="63"/>
      <c r="AL38" s="64"/>
      <c r="AM38" s="65"/>
      <c r="AN38" s="65"/>
      <c r="AO38" s="65"/>
      <c r="AP38" s="65"/>
      <c r="AQ38" s="65"/>
      <c r="AR38" s="65"/>
      <c r="AS38" s="65"/>
      <c r="AU38" s="66">
        <f t="shared" si="15"/>
        <v>1.75</v>
      </c>
    </row>
    <row r="39" spans="1:47" ht="64.5" customHeight="1">
      <c r="A39" s="51"/>
      <c r="B39" s="16" t="s">
        <v>73</v>
      </c>
      <c r="C39" s="82" t="s">
        <v>122</v>
      </c>
      <c r="D39" s="82" t="s">
        <v>123</v>
      </c>
      <c r="E39" s="78">
        <v>0.1</v>
      </c>
      <c r="F39" s="8"/>
      <c r="G39" s="54" t="s">
        <v>59</v>
      </c>
      <c r="H39" s="55">
        <v>30</v>
      </c>
      <c r="I39" s="60">
        <f t="shared" si="36"/>
        <v>3</v>
      </c>
      <c r="J39" s="56">
        <f t="shared" si="37"/>
        <v>40</v>
      </c>
      <c r="K39" s="80">
        <f t="shared" si="38"/>
        <v>13.333333333333334</v>
      </c>
      <c r="L39" s="58"/>
      <c r="M39" s="59">
        <f t="shared" si="39"/>
        <v>0.25</v>
      </c>
      <c r="N39" s="56">
        <v>0</v>
      </c>
      <c r="O39" s="59">
        <f t="shared" ref="O39:O42" si="40">AU39*2</f>
        <v>0.5</v>
      </c>
      <c r="P39" s="56">
        <v>1</v>
      </c>
      <c r="Q39" s="59">
        <f t="shared" ref="Q39:Q42" si="41">AU39*3</f>
        <v>0.75</v>
      </c>
      <c r="R39" s="56">
        <v>1</v>
      </c>
      <c r="S39" s="59">
        <v>0</v>
      </c>
      <c r="T39" s="56">
        <v>0</v>
      </c>
      <c r="U39" s="59">
        <v>0</v>
      </c>
      <c r="V39" s="56">
        <v>0</v>
      </c>
      <c r="W39" s="59">
        <v>0</v>
      </c>
      <c r="X39" s="56">
        <v>1</v>
      </c>
      <c r="Y39" s="100">
        <v>1</v>
      </c>
      <c r="Z39" s="56">
        <v>0</v>
      </c>
      <c r="AA39" s="100">
        <v>0</v>
      </c>
      <c r="AB39" s="56">
        <v>0</v>
      </c>
      <c r="AC39" s="61">
        <v>0</v>
      </c>
      <c r="AD39" s="62">
        <v>8</v>
      </c>
      <c r="AE39" s="61">
        <v>0</v>
      </c>
      <c r="AF39" s="62">
        <v>2</v>
      </c>
      <c r="AG39" s="61">
        <v>1</v>
      </c>
      <c r="AH39" s="62">
        <v>0</v>
      </c>
      <c r="AI39" s="61">
        <v>0</v>
      </c>
      <c r="AJ39" s="62">
        <v>27</v>
      </c>
      <c r="AK39" s="63"/>
      <c r="AL39" s="64"/>
      <c r="AM39" s="65"/>
      <c r="AN39" s="65"/>
      <c r="AO39" s="65"/>
      <c r="AP39" s="65"/>
      <c r="AQ39" s="65"/>
      <c r="AR39" s="65"/>
      <c r="AS39" s="65"/>
      <c r="AU39" s="66">
        <f t="shared" si="15"/>
        <v>0.25</v>
      </c>
    </row>
    <row r="40" spans="1:47" ht="64.5" customHeight="1">
      <c r="A40" s="51"/>
      <c r="B40" s="16" t="s">
        <v>76</v>
      </c>
      <c r="C40" s="82" t="s">
        <v>124</v>
      </c>
      <c r="D40" s="82" t="s">
        <v>125</v>
      </c>
      <c r="E40" s="78">
        <v>0.85</v>
      </c>
      <c r="F40" s="8"/>
      <c r="G40" s="54" t="s">
        <v>59</v>
      </c>
      <c r="H40" s="55">
        <v>11087</v>
      </c>
      <c r="I40" s="60">
        <f t="shared" si="36"/>
        <v>9423.9499999999989</v>
      </c>
      <c r="J40" s="56">
        <f t="shared" si="37"/>
        <v>11807</v>
      </c>
      <c r="K40" s="80">
        <f t="shared" si="38"/>
        <v>1.2528716727062432</v>
      </c>
      <c r="L40" s="58"/>
      <c r="M40" s="59">
        <f t="shared" si="39"/>
        <v>785.32916666666654</v>
      </c>
      <c r="N40" s="56">
        <v>11807</v>
      </c>
      <c r="O40" s="59">
        <f t="shared" si="40"/>
        <v>1570.6583333333331</v>
      </c>
      <c r="P40" s="56">
        <v>0</v>
      </c>
      <c r="Q40" s="59">
        <f t="shared" si="41"/>
        <v>2355.9874999999997</v>
      </c>
      <c r="R40" s="56"/>
      <c r="S40" s="59">
        <v>0</v>
      </c>
      <c r="T40" s="56"/>
      <c r="U40" s="59">
        <f t="shared" ref="U40:U42" si="42">AU40*5</f>
        <v>3926.6458333333326</v>
      </c>
      <c r="V40" s="56"/>
      <c r="W40" s="59">
        <f t="shared" ref="W40:W42" si="43">AU40*6</f>
        <v>4711.9749999999995</v>
      </c>
      <c r="X40" s="56">
        <v>0</v>
      </c>
      <c r="Y40" s="100">
        <f t="shared" ref="Y40:Y42" si="44">AU40*7</f>
        <v>5497.3041666666659</v>
      </c>
      <c r="Z40" s="56">
        <v>0</v>
      </c>
      <c r="AA40" s="100">
        <f t="shared" ref="AA40:AA42" si="45">AU40*8</f>
        <v>6282.6333333333323</v>
      </c>
      <c r="AB40" s="56">
        <v>0</v>
      </c>
      <c r="AC40" s="61">
        <f t="shared" ref="AC40:AC42" si="46">AU40*9</f>
        <v>7067.9624999999987</v>
      </c>
      <c r="AD40" s="62">
        <v>0</v>
      </c>
      <c r="AE40" s="61">
        <f t="shared" ref="AE40:AE42" si="47">AU40*10</f>
        <v>7853.2916666666652</v>
      </c>
      <c r="AF40" s="62">
        <v>0</v>
      </c>
      <c r="AG40" s="61">
        <f t="shared" ref="AG40:AG42" si="48">AU40*11</f>
        <v>8638.6208333333325</v>
      </c>
      <c r="AH40" s="62">
        <v>0</v>
      </c>
      <c r="AI40" s="61">
        <f t="shared" ref="AI40:AI42" si="49">AU40*12</f>
        <v>9423.9499999999989</v>
      </c>
      <c r="AJ40" s="62">
        <v>0</v>
      </c>
      <c r="AK40" s="63"/>
      <c r="AL40" s="64"/>
      <c r="AM40" s="65"/>
      <c r="AN40" s="65"/>
      <c r="AO40" s="65"/>
      <c r="AP40" s="65"/>
      <c r="AQ40" s="65"/>
      <c r="AR40" s="65"/>
      <c r="AS40" s="65"/>
      <c r="AU40" s="66">
        <f t="shared" si="15"/>
        <v>785.32916666666654</v>
      </c>
    </row>
    <row r="41" spans="1:47" ht="64.5" customHeight="1">
      <c r="A41" s="51"/>
      <c r="B41" s="16" t="s">
        <v>79</v>
      </c>
      <c r="C41" s="82" t="s">
        <v>126</v>
      </c>
      <c r="D41" s="82" t="s">
        <v>127</v>
      </c>
      <c r="E41" s="78">
        <v>0.2</v>
      </c>
      <c r="F41" s="8"/>
      <c r="G41" s="54" t="s">
        <v>59</v>
      </c>
      <c r="H41" s="55">
        <v>2</v>
      </c>
      <c r="I41" s="60">
        <f t="shared" si="36"/>
        <v>0.4</v>
      </c>
      <c r="J41" s="56">
        <f t="shared" si="37"/>
        <v>2</v>
      </c>
      <c r="K41" s="80">
        <f t="shared" si="38"/>
        <v>5</v>
      </c>
      <c r="L41" s="58"/>
      <c r="M41" s="59">
        <f t="shared" si="39"/>
        <v>3.3333333333333333E-2</v>
      </c>
      <c r="N41" s="56">
        <v>1</v>
      </c>
      <c r="O41" s="59">
        <f t="shared" si="40"/>
        <v>6.6666666666666666E-2</v>
      </c>
      <c r="P41" s="56">
        <v>0</v>
      </c>
      <c r="Q41" s="59">
        <f t="shared" si="41"/>
        <v>0.1</v>
      </c>
      <c r="R41" s="56">
        <v>0</v>
      </c>
      <c r="S41" s="59">
        <f t="shared" ref="S41:S42" si="50">AU41*4</f>
        <v>0.13333333333333333</v>
      </c>
      <c r="T41" s="56">
        <v>0</v>
      </c>
      <c r="U41" s="59">
        <f t="shared" si="42"/>
        <v>0.16666666666666666</v>
      </c>
      <c r="V41" s="56">
        <v>0</v>
      </c>
      <c r="W41" s="59">
        <f t="shared" si="43"/>
        <v>0.2</v>
      </c>
      <c r="X41" s="56">
        <v>0</v>
      </c>
      <c r="Y41" s="100">
        <f t="shared" si="44"/>
        <v>0.23333333333333334</v>
      </c>
      <c r="Z41" s="56">
        <v>0</v>
      </c>
      <c r="AA41" s="100">
        <f t="shared" si="45"/>
        <v>0.26666666666666666</v>
      </c>
      <c r="AB41" s="56">
        <v>0</v>
      </c>
      <c r="AC41" s="61">
        <f t="shared" si="46"/>
        <v>0.3</v>
      </c>
      <c r="AD41" s="62">
        <v>0</v>
      </c>
      <c r="AE41" s="61">
        <f t="shared" si="47"/>
        <v>0.33333333333333331</v>
      </c>
      <c r="AF41" s="62">
        <v>1</v>
      </c>
      <c r="AG41" s="61">
        <f t="shared" si="48"/>
        <v>0.36666666666666664</v>
      </c>
      <c r="AH41" s="62">
        <v>0</v>
      </c>
      <c r="AI41" s="61">
        <f t="shared" si="49"/>
        <v>0.4</v>
      </c>
      <c r="AJ41" s="62">
        <v>0</v>
      </c>
      <c r="AK41" s="63"/>
      <c r="AL41" s="64"/>
      <c r="AM41" s="65"/>
      <c r="AN41" s="65"/>
      <c r="AO41" s="65"/>
      <c r="AP41" s="65"/>
      <c r="AQ41" s="65"/>
      <c r="AR41" s="65"/>
      <c r="AS41" s="65"/>
      <c r="AU41" s="66">
        <f t="shared" si="15"/>
        <v>3.3333333333333333E-2</v>
      </c>
    </row>
    <row r="42" spans="1:47" ht="64.5" customHeight="1">
      <c r="A42" s="51"/>
      <c r="B42" s="16" t="s">
        <v>82</v>
      </c>
      <c r="C42" s="76" t="s">
        <v>128</v>
      </c>
      <c r="D42" s="76" t="s">
        <v>129</v>
      </c>
      <c r="E42" s="78">
        <v>0.3</v>
      </c>
      <c r="F42" s="8"/>
      <c r="G42" s="54" t="s">
        <v>59</v>
      </c>
      <c r="H42" s="55">
        <v>2</v>
      </c>
      <c r="I42" s="60">
        <f t="shared" si="36"/>
        <v>0.6</v>
      </c>
      <c r="J42" s="56">
        <f t="shared" si="37"/>
        <v>2</v>
      </c>
      <c r="K42" s="80">
        <f t="shared" si="38"/>
        <v>3.3333333333333335</v>
      </c>
      <c r="L42" s="58"/>
      <c r="M42" s="59">
        <f t="shared" si="39"/>
        <v>4.9999999999999996E-2</v>
      </c>
      <c r="N42" s="56">
        <v>0</v>
      </c>
      <c r="O42" s="59">
        <f t="shared" si="40"/>
        <v>9.9999999999999992E-2</v>
      </c>
      <c r="P42" s="56">
        <v>0</v>
      </c>
      <c r="Q42" s="59">
        <f t="shared" si="41"/>
        <v>0.15</v>
      </c>
      <c r="R42" s="56">
        <v>0</v>
      </c>
      <c r="S42" s="59">
        <f t="shared" si="50"/>
        <v>0.19999999999999998</v>
      </c>
      <c r="T42" s="56">
        <v>0</v>
      </c>
      <c r="U42" s="59">
        <f t="shared" si="42"/>
        <v>0.24999999999999997</v>
      </c>
      <c r="V42" s="56">
        <v>1</v>
      </c>
      <c r="W42" s="59">
        <f t="shared" si="43"/>
        <v>0.3</v>
      </c>
      <c r="X42" s="56">
        <v>0</v>
      </c>
      <c r="Y42" s="100">
        <f t="shared" si="44"/>
        <v>0.35</v>
      </c>
      <c r="Z42" s="56">
        <v>0</v>
      </c>
      <c r="AA42" s="100">
        <f t="shared" si="45"/>
        <v>0.39999999999999997</v>
      </c>
      <c r="AB42" s="56">
        <v>0</v>
      </c>
      <c r="AC42" s="61">
        <f t="shared" si="46"/>
        <v>0.44999999999999996</v>
      </c>
      <c r="AD42" s="62">
        <v>0</v>
      </c>
      <c r="AE42" s="61">
        <f t="shared" si="47"/>
        <v>0.49999999999999994</v>
      </c>
      <c r="AF42" s="62">
        <v>1</v>
      </c>
      <c r="AG42" s="61">
        <f t="shared" si="48"/>
        <v>0.54999999999999993</v>
      </c>
      <c r="AH42" s="62">
        <v>0</v>
      </c>
      <c r="AI42" s="61">
        <f t="shared" si="49"/>
        <v>0.6</v>
      </c>
      <c r="AJ42" s="62">
        <v>0</v>
      </c>
      <c r="AK42" s="63"/>
      <c r="AL42" s="64"/>
      <c r="AM42" s="65"/>
      <c r="AN42" s="65"/>
      <c r="AO42" s="65"/>
      <c r="AP42" s="65"/>
      <c r="AQ42" s="65"/>
      <c r="AR42" s="65"/>
      <c r="AS42" s="65"/>
      <c r="AU42" s="66">
        <f t="shared" si="15"/>
        <v>4.9999999999999996E-2</v>
      </c>
    </row>
    <row r="43" spans="1:47" ht="64.5" customHeight="1">
      <c r="A43" s="51"/>
      <c r="B43" s="16" t="s">
        <v>85</v>
      </c>
      <c r="C43" s="82" t="s">
        <v>130</v>
      </c>
      <c r="D43" s="82" t="s">
        <v>131</v>
      </c>
      <c r="E43" s="78">
        <v>1</v>
      </c>
      <c r="F43" s="8"/>
      <c r="G43" s="54" t="s">
        <v>59</v>
      </c>
      <c r="H43" s="101">
        <v>12</v>
      </c>
      <c r="I43" s="60">
        <f t="shared" si="36"/>
        <v>12</v>
      </c>
      <c r="J43" s="56">
        <f t="shared" si="37"/>
        <v>12</v>
      </c>
      <c r="K43" s="80">
        <f t="shared" si="38"/>
        <v>1</v>
      </c>
      <c r="L43" s="58"/>
      <c r="M43" s="59">
        <f t="shared" si="39"/>
        <v>1</v>
      </c>
      <c r="N43" s="102">
        <v>1</v>
      </c>
      <c r="O43" s="59">
        <v>1</v>
      </c>
      <c r="P43" s="102">
        <v>1</v>
      </c>
      <c r="Q43" s="59">
        <v>1</v>
      </c>
      <c r="R43" s="102">
        <v>1</v>
      </c>
      <c r="S43" s="59">
        <v>1</v>
      </c>
      <c r="T43" s="102">
        <v>1</v>
      </c>
      <c r="U43" s="59">
        <v>1</v>
      </c>
      <c r="V43" s="102">
        <v>1</v>
      </c>
      <c r="W43" s="59">
        <v>1</v>
      </c>
      <c r="X43" s="102">
        <v>1</v>
      </c>
      <c r="Y43" s="100">
        <v>1</v>
      </c>
      <c r="Z43" s="102">
        <v>1</v>
      </c>
      <c r="AA43" s="100">
        <v>1</v>
      </c>
      <c r="AB43" s="102">
        <v>1</v>
      </c>
      <c r="AC43" s="61">
        <v>1</v>
      </c>
      <c r="AD43" s="62">
        <v>1</v>
      </c>
      <c r="AE43" s="61">
        <v>1</v>
      </c>
      <c r="AF43" s="62">
        <v>1</v>
      </c>
      <c r="AG43" s="61">
        <v>1</v>
      </c>
      <c r="AH43" s="62">
        <v>1</v>
      </c>
      <c r="AI43" s="61">
        <v>1</v>
      </c>
      <c r="AJ43" s="62">
        <v>1</v>
      </c>
      <c r="AK43" s="63"/>
      <c r="AL43" s="64"/>
      <c r="AM43" s="65"/>
      <c r="AN43" s="65"/>
      <c r="AO43" s="65"/>
      <c r="AP43" s="65"/>
      <c r="AQ43" s="65"/>
      <c r="AR43" s="65"/>
      <c r="AS43" s="65"/>
      <c r="AU43" s="66">
        <f t="shared" si="15"/>
        <v>1</v>
      </c>
    </row>
    <row r="44" spans="1:47" ht="64.5" customHeight="1">
      <c r="A44" s="51"/>
      <c r="B44" s="16" t="s">
        <v>88</v>
      </c>
      <c r="C44" s="82" t="s">
        <v>132</v>
      </c>
      <c r="D44" s="82" t="s">
        <v>133</v>
      </c>
      <c r="E44" s="78">
        <v>1</v>
      </c>
      <c r="F44" s="8"/>
      <c r="G44" s="54" t="s">
        <v>59</v>
      </c>
      <c r="H44" s="55">
        <v>12</v>
      </c>
      <c r="I44" s="60">
        <f t="shared" si="36"/>
        <v>12</v>
      </c>
      <c r="J44" s="56">
        <f t="shared" si="37"/>
        <v>12</v>
      </c>
      <c r="K44" s="80">
        <f t="shared" si="38"/>
        <v>1</v>
      </c>
      <c r="L44" s="58"/>
      <c r="M44" s="59">
        <f t="shared" si="39"/>
        <v>1</v>
      </c>
      <c r="N44" s="56">
        <v>1</v>
      </c>
      <c r="O44" s="59">
        <v>1</v>
      </c>
      <c r="P44" s="56">
        <v>1</v>
      </c>
      <c r="Q44" s="59">
        <v>1</v>
      </c>
      <c r="R44" s="56">
        <v>1</v>
      </c>
      <c r="S44" s="59">
        <v>1</v>
      </c>
      <c r="T44" s="56">
        <v>1</v>
      </c>
      <c r="U44" s="59">
        <v>1</v>
      </c>
      <c r="V44" s="56">
        <v>1</v>
      </c>
      <c r="W44" s="59">
        <v>1</v>
      </c>
      <c r="X44" s="56">
        <v>1</v>
      </c>
      <c r="Y44" s="100">
        <v>1</v>
      </c>
      <c r="Z44" s="56">
        <v>1</v>
      </c>
      <c r="AA44" s="100">
        <v>1</v>
      </c>
      <c r="AB44" s="56">
        <v>1</v>
      </c>
      <c r="AC44" s="61">
        <v>1</v>
      </c>
      <c r="AD44" s="62">
        <v>1</v>
      </c>
      <c r="AE44" s="61">
        <v>1</v>
      </c>
      <c r="AF44" s="62">
        <v>1</v>
      </c>
      <c r="AG44" s="61">
        <v>1</v>
      </c>
      <c r="AH44" s="62">
        <v>1</v>
      </c>
      <c r="AI44" s="61">
        <v>1</v>
      </c>
      <c r="AJ44" s="62">
        <v>1</v>
      </c>
      <c r="AK44" s="63"/>
      <c r="AL44" s="64"/>
      <c r="AM44" s="65"/>
      <c r="AN44" s="65"/>
      <c r="AO44" s="65"/>
      <c r="AP44" s="65"/>
      <c r="AQ44" s="65"/>
      <c r="AR44" s="65"/>
      <c r="AS44" s="65"/>
      <c r="AU44" s="66">
        <f t="shared" si="15"/>
        <v>1</v>
      </c>
    </row>
    <row r="45" spans="1:47" ht="64.5" customHeight="1">
      <c r="A45" s="51"/>
      <c r="B45" s="16" t="s">
        <v>90</v>
      </c>
      <c r="C45" s="99" t="s">
        <v>134</v>
      </c>
      <c r="D45" s="99" t="s">
        <v>135</v>
      </c>
      <c r="E45" s="78">
        <v>0.75</v>
      </c>
      <c r="F45" s="8"/>
      <c r="G45" s="54" t="s">
        <v>59</v>
      </c>
      <c r="H45" s="55">
        <v>29</v>
      </c>
      <c r="I45" s="60">
        <f t="shared" si="36"/>
        <v>21.75</v>
      </c>
      <c r="J45" s="56">
        <f t="shared" si="37"/>
        <v>28</v>
      </c>
      <c r="K45" s="80">
        <f t="shared" si="38"/>
        <v>1.2873563218390804</v>
      </c>
      <c r="L45" s="58"/>
      <c r="M45" s="59">
        <f t="shared" si="39"/>
        <v>1.8125</v>
      </c>
      <c r="N45" s="56">
        <v>0</v>
      </c>
      <c r="O45" s="59">
        <v>1</v>
      </c>
      <c r="P45" s="56">
        <v>6</v>
      </c>
      <c r="Q45" s="59">
        <v>2</v>
      </c>
      <c r="R45" s="56">
        <v>3</v>
      </c>
      <c r="S45" s="59">
        <v>2</v>
      </c>
      <c r="T45" s="56">
        <v>2</v>
      </c>
      <c r="U45" s="59">
        <v>1</v>
      </c>
      <c r="V45" s="56">
        <v>2</v>
      </c>
      <c r="W45" s="59">
        <v>2</v>
      </c>
      <c r="X45" s="56">
        <v>0</v>
      </c>
      <c r="Y45" s="100">
        <v>2</v>
      </c>
      <c r="Z45" s="56">
        <v>0</v>
      </c>
      <c r="AA45" s="100">
        <v>2</v>
      </c>
      <c r="AB45" s="56">
        <v>1</v>
      </c>
      <c r="AC45" s="61">
        <v>2</v>
      </c>
      <c r="AD45" s="62">
        <v>6</v>
      </c>
      <c r="AE45" s="61">
        <v>1</v>
      </c>
      <c r="AF45" s="62">
        <v>4</v>
      </c>
      <c r="AG45" s="61">
        <v>2</v>
      </c>
      <c r="AH45" s="62">
        <v>0</v>
      </c>
      <c r="AI45" s="61">
        <v>1</v>
      </c>
      <c r="AJ45" s="62">
        <v>4</v>
      </c>
      <c r="AK45" s="63"/>
      <c r="AL45" s="64"/>
      <c r="AM45" s="65"/>
      <c r="AN45" s="65"/>
      <c r="AO45" s="65"/>
      <c r="AP45" s="65"/>
      <c r="AQ45" s="65"/>
      <c r="AR45" s="65"/>
      <c r="AS45" s="65"/>
      <c r="AU45" s="66">
        <f t="shared" si="15"/>
        <v>1.8125</v>
      </c>
    </row>
    <row r="46" spans="1:47" ht="64.5" customHeight="1">
      <c r="A46" s="51"/>
      <c r="B46" s="16" t="s">
        <v>92</v>
      </c>
      <c r="C46" s="99" t="s">
        <v>136</v>
      </c>
      <c r="D46" s="99" t="s">
        <v>137</v>
      </c>
      <c r="E46" s="78">
        <v>0.3</v>
      </c>
      <c r="F46" s="8"/>
      <c r="G46" s="54" t="s">
        <v>59</v>
      </c>
      <c r="H46" s="55">
        <v>28</v>
      </c>
      <c r="I46" s="60">
        <f t="shared" si="36"/>
        <v>8.4</v>
      </c>
      <c r="J46" s="56">
        <f t="shared" si="37"/>
        <v>28</v>
      </c>
      <c r="K46" s="80">
        <f t="shared" si="38"/>
        <v>3.333333333333333</v>
      </c>
      <c r="L46" s="58"/>
      <c r="M46" s="59">
        <f t="shared" si="39"/>
        <v>0.70000000000000007</v>
      </c>
      <c r="N46" s="56">
        <v>0</v>
      </c>
      <c r="O46" s="59">
        <v>0</v>
      </c>
      <c r="P46" s="56">
        <v>6</v>
      </c>
      <c r="Q46" s="59">
        <v>1</v>
      </c>
      <c r="R46" s="56">
        <v>3</v>
      </c>
      <c r="S46" s="59">
        <v>1</v>
      </c>
      <c r="T46" s="56">
        <v>2</v>
      </c>
      <c r="U46" s="59">
        <v>0</v>
      </c>
      <c r="V46" s="56">
        <v>2</v>
      </c>
      <c r="W46" s="59">
        <v>1</v>
      </c>
      <c r="X46" s="56">
        <v>0</v>
      </c>
      <c r="Y46" s="100">
        <v>1</v>
      </c>
      <c r="Z46" s="56">
        <v>0</v>
      </c>
      <c r="AA46" s="100">
        <v>0</v>
      </c>
      <c r="AB46" s="56">
        <v>1</v>
      </c>
      <c r="AC46" s="61">
        <v>1</v>
      </c>
      <c r="AD46" s="62">
        <v>6</v>
      </c>
      <c r="AE46" s="61">
        <v>1</v>
      </c>
      <c r="AF46" s="62">
        <v>4</v>
      </c>
      <c r="AG46" s="61">
        <v>0</v>
      </c>
      <c r="AH46" s="62">
        <v>0</v>
      </c>
      <c r="AI46" s="61">
        <v>1</v>
      </c>
      <c r="AJ46" s="62">
        <v>4</v>
      </c>
      <c r="AK46" s="63"/>
      <c r="AL46" s="64"/>
      <c r="AM46" s="65"/>
      <c r="AN46" s="65"/>
      <c r="AO46" s="65"/>
      <c r="AP46" s="65"/>
      <c r="AQ46" s="65"/>
      <c r="AR46" s="65"/>
      <c r="AS46" s="65"/>
      <c r="AU46" s="66">
        <f t="shared" si="15"/>
        <v>0.70000000000000007</v>
      </c>
    </row>
    <row r="47" spans="1:47" ht="64.5" customHeight="1">
      <c r="A47" s="103"/>
      <c r="B47" s="16" t="s">
        <v>95</v>
      </c>
      <c r="C47" s="76" t="s">
        <v>138</v>
      </c>
      <c r="D47" s="76" t="s">
        <v>139</v>
      </c>
      <c r="E47" s="78">
        <v>0.1</v>
      </c>
      <c r="F47" s="8"/>
      <c r="G47" s="54" t="s">
        <v>59</v>
      </c>
      <c r="H47" s="55">
        <v>2</v>
      </c>
      <c r="I47" s="60">
        <f t="shared" si="36"/>
        <v>0.2</v>
      </c>
      <c r="J47" s="56">
        <f t="shared" si="37"/>
        <v>0</v>
      </c>
      <c r="K47" s="80">
        <f t="shared" si="38"/>
        <v>0</v>
      </c>
      <c r="L47" s="58"/>
      <c r="M47" s="59">
        <f t="shared" si="39"/>
        <v>1.6666666666666666E-2</v>
      </c>
      <c r="N47" s="56">
        <v>0</v>
      </c>
      <c r="O47" s="59">
        <f>AU47*2</f>
        <v>3.3333333333333333E-2</v>
      </c>
      <c r="P47" s="56">
        <v>0</v>
      </c>
      <c r="Q47" s="59">
        <f>AU47*3</f>
        <v>0.05</v>
      </c>
      <c r="R47" s="56">
        <v>0</v>
      </c>
      <c r="S47" s="59">
        <f>AU47*4</f>
        <v>6.6666666666666666E-2</v>
      </c>
      <c r="T47" s="56">
        <v>0</v>
      </c>
      <c r="U47" s="59">
        <f>AU47*5</f>
        <v>8.3333333333333329E-2</v>
      </c>
      <c r="V47" s="56">
        <v>0</v>
      </c>
      <c r="W47" s="59">
        <f>AU47*6</f>
        <v>0.1</v>
      </c>
      <c r="X47" s="56">
        <v>0</v>
      </c>
      <c r="Y47" s="100">
        <f>AU47*7</f>
        <v>0.11666666666666667</v>
      </c>
      <c r="Z47" s="56">
        <v>0</v>
      </c>
      <c r="AA47" s="100">
        <f>AU47*8</f>
        <v>0.13333333333333333</v>
      </c>
      <c r="AB47" s="56">
        <v>0</v>
      </c>
      <c r="AC47" s="61">
        <f>AU47*9</f>
        <v>0.15</v>
      </c>
      <c r="AD47" s="62">
        <v>0</v>
      </c>
      <c r="AE47" s="61">
        <f>AU47*10</f>
        <v>0.16666666666666666</v>
      </c>
      <c r="AF47" s="62">
        <v>0</v>
      </c>
      <c r="AG47" s="61">
        <f>AU47*11</f>
        <v>0.18333333333333332</v>
      </c>
      <c r="AH47" s="62">
        <v>0</v>
      </c>
      <c r="AI47" s="61">
        <f>AU47*12</f>
        <v>0.2</v>
      </c>
      <c r="AJ47" s="62">
        <v>0</v>
      </c>
      <c r="AK47" s="63"/>
      <c r="AL47" s="64"/>
      <c r="AM47" s="104" t="s">
        <v>140</v>
      </c>
      <c r="AN47" s="105" t="s">
        <v>141</v>
      </c>
      <c r="AO47" s="105" t="s">
        <v>142</v>
      </c>
      <c r="AP47" s="105" t="s">
        <v>143</v>
      </c>
      <c r="AQ47" s="105" t="s">
        <v>144</v>
      </c>
      <c r="AR47" s="65"/>
      <c r="AS47" s="65"/>
      <c r="AU47" s="66">
        <f t="shared" si="15"/>
        <v>1.6666666666666666E-2</v>
      </c>
    </row>
    <row r="48" spans="1:47" ht="64.5" customHeight="1">
      <c r="A48" s="103"/>
      <c r="B48" s="16" t="s">
        <v>98</v>
      </c>
      <c r="C48" s="76" t="s">
        <v>145</v>
      </c>
      <c r="D48" s="76" t="s">
        <v>146</v>
      </c>
      <c r="E48" s="78">
        <v>0.1</v>
      </c>
      <c r="F48" s="8"/>
      <c r="G48" s="54" t="s">
        <v>59</v>
      </c>
      <c r="H48" s="55">
        <v>1000</v>
      </c>
      <c r="I48" s="60">
        <f t="shared" si="36"/>
        <v>100</v>
      </c>
      <c r="J48" s="56">
        <f t="shared" si="37"/>
        <v>104</v>
      </c>
      <c r="K48" s="80">
        <f t="shared" si="38"/>
        <v>1.04</v>
      </c>
      <c r="L48" s="58"/>
      <c r="M48" s="59">
        <f t="shared" si="39"/>
        <v>8.3333333333333339</v>
      </c>
      <c r="N48" s="56">
        <v>18</v>
      </c>
      <c r="O48" s="59">
        <v>9</v>
      </c>
      <c r="P48" s="56">
        <v>13</v>
      </c>
      <c r="Q48" s="59">
        <v>8</v>
      </c>
      <c r="R48" s="56">
        <v>7</v>
      </c>
      <c r="S48" s="59">
        <v>8</v>
      </c>
      <c r="T48" s="56">
        <v>4</v>
      </c>
      <c r="U48" s="59">
        <v>9</v>
      </c>
      <c r="V48" s="56">
        <v>2</v>
      </c>
      <c r="W48" s="59">
        <v>8</v>
      </c>
      <c r="X48" s="56">
        <v>6</v>
      </c>
      <c r="Y48" s="100">
        <v>8</v>
      </c>
      <c r="Z48" s="56">
        <v>10</v>
      </c>
      <c r="AA48" s="100">
        <v>9</v>
      </c>
      <c r="AB48" s="56">
        <v>7</v>
      </c>
      <c r="AC48" s="61">
        <v>8</v>
      </c>
      <c r="AD48" s="62">
        <v>8</v>
      </c>
      <c r="AE48" s="61">
        <v>8</v>
      </c>
      <c r="AF48" s="62">
        <v>4</v>
      </c>
      <c r="AG48" s="61">
        <v>9</v>
      </c>
      <c r="AH48" s="62">
        <v>18</v>
      </c>
      <c r="AI48" s="61">
        <v>8</v>
      </c>
      <c r="AJ48" s="62">
        <v>7</v>
      </c>
      <c r="AK48" s="63"/>
      <c r="AL48" s="64"/>
      <c r="AM48" s="65"/>
      <c r="AN48" s="65"/>
      <c r="AO48" s="65"/>
      <c r="AP48" s="65"/>
      <c r="AQ48" s="65"/>
      <c r="AR48" s="65"/>
      <c r="AS48" s="65"/>
      <c r="AU48" s="66">
        <f t="shared" si="15"/>
        <v>8.3333333333333339</v>
      </c>
    </row>
    <row r="49" spans="1:47" ht="64.5" customHeight="1">
      <c r="A49" s="103"/>
      <c r="B49" s="16" t="s">
        <v>100</v>
      </c>
      <c r="C49" s="76" t="s">
        <v>147</v>
      </c>
      <c r="D49" s="76" t="s">
        <v>148</v>
      </c>
      <c r="E49" s="78">
        <v>0.2</v>
      </c>
      <c r="F49" s="8"/>
      <c r="G49" s="54" t="s">
        <v>59</v>
      </c>
      <c r="H49" s="55">
        <v>100</v>
      </c>
      <c r="I49" s="60">
        <f t="shared" si="36"/>
        <v>20</v>
      </c>
      <c r="J49" s="56">
        <f t="shared" si="37"/>
        <v>57</v>
      </c>
      <c r="K49" s="80">
        <f t="shared" si="38"/>
        <v>2.85</v>
      </c>
      <c r="L49" s="58"/>
      <c r="M49" s="59">
        <f t="shared" si="39"/>
        <v>1.6666666666666667</v>
      </c>
      <c r="N49" s="56">
        <v>11</v>
      </c>
      <c r="O49" s="59">
        <v>1</v>
      </c>
      <c r="P49" s="56">
        <v>5</v>
      </c>
      <c r="Q49" s="59">
        <v>2</v>
      </c>
      <c r="R49" s="56">
        <v>3</v>
      </c>
      <c r="S49" s="59">
        <v>2</v>
      </c>
      <c r="T49" s="56">
        <v>1</v>
      </c>
      <c r="U49" s="59">
        <v>1</v>
      </c>
      <c r="V49" s="56">
        <v>2</v>
      </c>
      <c r="W49" s="59">
        <v>2</v>
      </c>
      <c r="X49" s="56">
        <v>6</v>
      </c>
      <c r="Y49" s="100">
        <v>2</v>
      </c>
      <c r="Z49" s="56">
        <v>10</v>
      </c>
      <c r="AA49" s="100">
        <v>1</v>
      </c>
      <c r="AB49" s="56">
        <v>4</v>
      </c>
      <c r="AC49" s="61">
        <v>2</v>
      </c>
      <c r="AD49" s="62">
        <v>8</v>
      </c>
      <c r="AE49" s="61">
        <v>2</v>
      </c>
      <c r="AF49" s="62">
        <v>4</v>
      </c>
      <c r="AG49" s="61">
        <v>1</v>
      </c>
      <c r="AH49" s="62">
        <v>3</v>
      </c>
      <c r="AI49" s="61">
        <v>2</v>
      </c>
      <c r="AJ49" s="62">
        <v>0</v>
      </c>
      <c r="AK49" s="63"/>
      <c r="AL49" s="64"/>
      <c r="AM49" s="65"/>
      <c r="AN49" s="65"/>
      <c r="AO49" s="65"/>
      <c r="AP49" s="65"/>
      <c r="AQ49" s="65"/>
      <c r="AR49" s="65"/>
      <c r="AS49" s="65"/>
      <c r="AU49" s="66">
        <f t="shared" si="15"/>
        <v>1.6666666666666667</v>
      </c>
    </row>
    <row r="50" spans="1:47" ht="64.5" customHeight="1">
      <c r="A50" s="103"/>
      <c r="B50" s="16" t="s">
        <v>103</v>
      </c>
      <c r="C50" s="76" t="s">
        <v>149</v>
      </c>
      <c r="D50" s="76" t="s">
        <v>150</v>
      </c>
      <c r="E50" s="78">
        <v>0.4</v>
      </c>
      <c r="F50" s="8"/>
      <c r="G50" s="54" t="s">
        <v>59</v>
      </c>
      <c r="H50" s="55">
        <v>20</v>
      </c>
      <c r="I50" s="60">
        <f t="shared" si="36"/>
        <v>8</v>
      </c>
      <c r="J50" s="56">
        <f t="shared" si="37"/>
        <v>37</v>
      </c>
      <c r="K50" s="80">
        <f t="shared" si="38"/>
        <v>4.625</v>
      </c>
      <c r="L50" s="58"/>
      <c r="M50" s="59">
        <f t="shared" si="39"/>
        <v>0.66666666666666663</v>
      </c>
      <c r="N50" s="56">
        <v>7</v>
      </c>
      <c r="O50" s="59">
        <v>0</v>
      </c>
      <c r="P50" s="56">
        <v>4</v>
      </c>
      <c r="Q50" s="59">
        <v>1</v>
      </c>
      <c r="R50" s="56">
        <v>3</v>
      </c>
      <c r="S50" s="59">
        <v>1</v>
      </c>
      <c r="T50" s="56">
        <v>0</v>
      </c>
      <c r="U50" s="59">
        <v>0</v>
      </c>
      <c r="V50" s="56">
        <v>1</v>
      </c>
      <c r="W50" s="59">
        <v>1</v>
      </c>
      <c r="X50" s="56">
        <v>6</v>
      </c>
      <c r="Y50" s="100">
        <v>1</v>
      </c>
      <c r="Z50" s="56">
        <v>10</v>
      </c>
      <c r="AA50" s="100">
        <v>0</v>
      </c>
      <c r="AB50" s="56">
        <v>4</v>
      </c>
      <c r="AC50" s="61">
        <v>1</v>
      </c>
      <c r="AD50" s="62">
        <v>2</v>
      </c>
      <c r="AE50" s="61">
        <v>1</v>
      </c>
      <c r="AF50" s="62">
        <v>0</v>
      </c>
      <c r="AG50" s="61">
        <v>0</v>
      </c>
      <c r="AH50" s="62">
        <v>0</v>
      </c>
      <c r="AI50" s="61">
        <v>1</v>
      </c>
      <c r="AJ50" s="62">
        <v>0</v>
      </c>
      <c r="AK50" s="63"/>
      <c r="AL50" s="64"/>
      <c r="AM50" s="65"/>
      <c r="AN50" s="65"/>
      <c r="AO50" s="65"/>
      <c r="AP50" s="65"/>
      <c r="AQ50" s="65"/>
      <c r="AR50" s="65"/>
      <c r="AS50" s="65"/>
      <c r="AU50" s="66">
        <f t="shared" si="15"/>
        <v>0.66666666666666663</v>
      </c>
    </row>
    <row r="51" spans="1:47" ht="15.75" customHeight="1">
      <c r="A51" s="2"/>
      <c r="B51" s="106"/>
      <c r="C51" s="2"/>
      <c r="D51" s="2"/>
      <c r="E51" s="2"/>
      <c r="F51" s="2"/>
      <c r="G51" s="2"/>
      <c r="H51" s="10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AF51" s="66">
        <v>4</v>
      </c>
    </row>
    <row r="52" spans="1:47" ht="15.75" customHeight="1">
      <c r="A52" s="2"/>
      <c r="B52" s="108"/>
      <c r="C52" s="109" t="s">
        <v>151</v>
      </c>
      <c r="D52" s="110"/>
      <c r="E52" s="111"/>
      <c r="F52" s="111"/>
      <c r="G52" s="110"/>
      <c r="H52" s="110"/>
      <c r="I52" s="110"/>
      <c r="J52" s="110"/>
      <c r="K52" s="110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47" ht="15.75" customHeight="1">
      <c r="A53" s="2"/>
      <c r="B53" s="108"/>
      <c r="C53" s="17" t="s">
        <v>152</v>
      </c>
      <c r="D53" s="17" t="s">
        <v>153</v>
      </c>
      <c r="E53" s="112"/>
      <c r="F53" s="112"/>
      <c r="G53" s="110"/>
      <c r="H53" s="110"/>
      <c r="I53" s="110"/>
      <c r="J53" s="110"/>
      <c r="K53" s="110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47" ht="15.75" customHeight="1">
      <c r="A54" s="2"/>
      <c r="B54" s="108"/>
      <c r="C54" s="17" t="s">
        <v>154</v>
      </c>
      <c r="D54" s="17" t="s">
        <v>155</v>
      </c>
      <c r="E54" s="113"/>
      <c r="F54" s="113"/>
      <c r="G54" s="110"/>
      <c r="H54" s="110"/>
      <c r="I54" s="110"/>
      <c r="J54" s="110"/>
      <c r="K54" s="110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47" ht="15.75" customHeight="1">
      <c r="A55" s="2"/>
      <c r="B55" s="108"/>
      <c r="C55" s="17" t="s">
        <v>156</v>
      </c>
      <c r="D55" s="17" t="s">
        <v>157</v>
      </c>
      <c r="E55" s="112"/>
      <c r="F55" s="112"/>
      <c r="G55" s="110"/>
      <c r="H55" s="110"/>
      <c r="I55" s="110"/>
      <c r="J55" s="110"/>
      <c r="K55" s="110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47" ht="15.75" customHeight="1">
      <c r="A56" s="2"/>
      <c r="B56" s="108"/>
      <c r="C56" s="110"/>
      <c r="D56" s="110"/>
      <c r="E56" s="111"/>
      <c r="F56" s="111"/>
      <c r="G56" s="110"/>
      <c r="H56" s="110"/>
      <c r="I56" s="110"/>
      <c r="J56" s="110"/>
      <c r="K56" s="11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47" ht="15.75" customHeight="1">
      <c r="A57" s="2"/>
      <c r="B57" s="114" t="s">
        <v>158</v>
      </c>
      <c r="C57" s="76" t="s">
        <v>159</v>
      </c>
      <c r="D57" s="110"/>
      <c r="E57" s="110"/>
      <c r="F57" s="110"/>
      <c r="G57" s="76"/>
      <c r="H57" s="76"/>
      <c r="I57" s="76"/>
      <c r="J57" s="76"/>
      <c r="K57" s="7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47" ht="15.75" customHeight="1">
      <c r="A58" s="2"/>
      <c r="B58" s="115">
        <v>2</v>
      </c>
      <c r="C58" s="116" t="s">
        <v>160</v>
      </c>
      <c r="D58" s="7"/>
      <c r="E58" s="7"/>
      <c r="F58" s="7"/>
      <c r="G58" s="7"/>
      <c r="H58" s="7"/>
      <c r="I58" s="7"/>
      <c r="J58" s="7"/>
      <c r="K58" s="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47" ht="15.75" customHeight="1">
      <c r="A59" s="2"/>
      <c r="B59" s="115">
        <v>3</v>
      </c>
      <c r="C59" s="117" t="s">
        <v>161</v>
      </c>
      <c r="D59" s="76"/>
      <c r="E59" s="76"/>
      <c r="F59" s="76"/>
      <c r="G59" s="76"/>
      <c r="H59" s="76"/>
      <c r="I59" s="76"/>
      <c r="J59" s="76"/>
      <c r="K59" s="7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47" ht="15.75" customHeight="1">
      <c r="A60" s="2"/>
      <c r="B60" s="115">
        <v>4</v>
      </c>
      <c r="C60" s="117" t="s">
        <v>162</v>
      </c>
      <c r="D60" s="76"/>
      <c r="E60" s="76"/>
      <c r="F60" s="76"/>
      <c r="G60" s="76"/>
      <c r="H60" s="76"/>
      <c r="I60" s="76"/>
      <c r="J60" s="76"/>
      <c r="K60" s="7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47" ht="15.75" customHeight="1">
      <c r="A61" s="2"/>
      <c r="B61" s="115">
        <v>5</v>
      </c>
      <c r="C61" s="117" t="s">
        <v>163</v>
      </c>
      <c r="D61" s="76"/>
      <c r="E61" s="76"/>
      <c r="F61" s="76"/>
      <c r="G61" s="76"/>
      <c r="H61" s="76"/>
      <c r="I61" s="76"/>
      <c r="J61" s="76"/>
      <c r="K61" s="76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47" ht="15.75" customHeight="1">
      <c r="A62" s="2"/>
      <c r="B62" s="115">
        <v>6</v>
      </c>
      <c r="C62" s="117" t="s">
        <v>164</v>
      </c>
      <c r="D62" s="76"/>
      <c r="E62" s="76"/>
      <c r="F62" s="76"/>
      <c r="G62" s="76"/>
      <c r="H62" s="76"/>
      <c r="I62" s="76"/>
      <c r="J62" s="76"/>
      <c r="K62" s="76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47" ht="15.75" customHeight="1">
      <c r="A63" s="2"/>
      <c r="B63" s="115">
        <v>7</v>
      </c>
      <c r="C63" s="116" t="s">
        <v>165</v>
      </c>
      <c r="D63" s="7"/>
      <c r="E63" s="7"/>
      <c r="F63" s="7"/>
      <c r="G63" s="7"/>
      <c r="H63" s="7"/>
      <c r="I63" s="7"/>
      <c r="J63" s="7"/>
      <c r="K63" s="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47" ht="15.75" customHeight="1">
      <c r="A64" s="2"/>
      <c r="B64" s="115">
        <v>8</v>
      </c>
      <c r="C64" s="117" t="s">
        <v>166</v>
      </c>
      <c r="D64" s="110"/>
      <c r="E64" s="110"/>
      <c r="F64" s="110"/>
      <c r="G64" s="110"/>
      <c r="H64" s="110"/>
      <c r="I64" s="110"/>
      <c r="J64" s="110"/>
      <c r="K64" s="11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115">
        <v>9</v>
      </c>
      <c r="C65" s="117" t="s">
        <v>167</v>
      </c>
      <c r="D65" s="110"/>
      <c r="E65" s="110"/>
      <c r="F65" s="110"/>
      <c r="G65" s="110"/>
      <c r="H65" s="110"/>
      <c r="I65" s="110"/>
      <c r="J65" s="110"/>
      <c r="K65" s="110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10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10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10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10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10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10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10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10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10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106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106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10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10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106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10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106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10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106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106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106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10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106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106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106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106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106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10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106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106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10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106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10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106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106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106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10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106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106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106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106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106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10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106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106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10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106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10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106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106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106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10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10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106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106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106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106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10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106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106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10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10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10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106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10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106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10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10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106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106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106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106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10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106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106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10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106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10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106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106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106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10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106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10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106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106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106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10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106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106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10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106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10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106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106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106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10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106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106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10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106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106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10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106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106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10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106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10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10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106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106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10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106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106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10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106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106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10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106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106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10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106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10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10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106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106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10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106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106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106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106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106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10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106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106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10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106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10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106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106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106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1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106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106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106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106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106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10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106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106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10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10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10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106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106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106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10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106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106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106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106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10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10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106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106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10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106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10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106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106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106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10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106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106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106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106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106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10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106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106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10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10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10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106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106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106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/>
    <row r="252" spans="1:24" ht="15.75" customHeight="1"/>
    <row r="253" spans="1:24" ht="15.75" customHeight="1"/>
    <row r="254" spans="1:24" ht="15.75" customHeight="1"/>
    <row r="255" spans="1:24" ht="15.75" customHeight="1"/>
    <row r="256" spans="1:24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9">
    <mergeCell ref="E48:F48"/>
    <mergeCell ref="E49:F49"/>
    <mergeCell ref="E50:F50"/>
    <mergeCell ref="C58:K58"/>
    <mergeCell ref="C63:K63"/>
    <mergeCell ref="E42:F42"/>
    <mergeCell ref="E43:F43"/>
    <mergeCell ref="E44:F44"/>
    <mergeCell ref="E45:F45"/>
    <mergeCell ref="E46:F46"/>
    <mergeCell ref="E47:F47"/>
    <mergeCell ref="E36:F36"/>
    <mergeCell ref="E37:F37"/>
    <mergeCell ref="E38:F38"/>
    <mergeCell ref="E39:F39"/>
    <mergeCell ref="E40:F40"/>
    <mergeCell ref="E41:F41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18:F18"/>
    <mergeCell ref="E19:F19"/>
    <mergeCell ref="E20:F20"/>
    <mergeCell ref="E21:F21"/>
    <mergeCell ref="E22:F22"/>
    <mergeCell ref="E23:F23"/>
    <mergeCell ref="E12:F12"/>
    <mergeCell ref="E13:F13"/>
    <mergeCell ref="E14:F14"/>
    <mergeCell ref="E15:F15"/>
    <mergeCell ref="E16:F16"/>
    <mergeCell ref="E17:F17"/>
    <mergeCell ref="AP4:AP5"/>
    <mergeCell ref="AQ4:AQ5"/>
    <mergeCell ref="AR4:AR5"/>
    <mergeCell ref="B5:C5"/>
    <mergeCell ref="E5:F5"/>
    <mergeCell ref="B6:J6"/>
    <mergeCell ref="AE4:AF4"/>
    <mergeCell ref="AG4:AH4"/>
    <mergeCell ref="AI4:AJ4"/>
    <mergeCell ref="AM4:AM5"/>
    <mergeCell ref="AN4:AN5"/>
    <mergeCell ref="AO4:AO5"/>
    <mergeCell ref="S4:T4"/>
    <mergeCell ref="U4:V4"/>
    <mergeCell ref="W4:X4"/>
    <mergeCell ref="Y4:Z4"/>
    <mergeCell ref="AA4:AB4"/>
    <mergeCell ref="AC4:AD4"/>
    <mergeCell ref="A3:K3"/>
    <mergeCell ref="M3:AJ3"/>
    <mergeCell ref="AL3:AL5"/>
    <mergeCell ref="AM3:AR3"/>
    <mergeCell ref="AS3:AS5"/>
    <mergeCell ref="B4:C4"/>
    <mergeCell ref="E4:F4"/>
    <mergeCell ref="M4:N4"/>
    <mergeCell ref="O4:P4"/>
    <mergeCell ref="Q4:R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4.KLASTER P2 KESLING 300725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E L L</dc:creator>
  <cp:lastModifiedBy>D E L L</cp:lastModifiedBy>
  <dcterms:created xsi:type="dcterms:W3CDTF">2026-01-15T02:19:19Z</dcterms:created>
  <dcterms:modified xsi:type="dcterms:W3CDTF">2026-01-15T02:19:25Z</dcterms:modified>
</cp:coreProperties>
</file>