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FDA7C46-98BA-C54A-9179-11081B9BE012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ODGJ" sheetId="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F26" i="5"/>
  <c r="F22" i="5"/>
  <c r="F18" i="5"/>
  <c r="F14" i="5"/>
  <c r="F27" i="5"/>
  <c r="E26" i="5"/>
  <c r="E22" i="5"/>
  <c r="E18" i="5"/>
  <c r="E14" i="5"/>
  <c r="E27" i="5"/>
  <c r="G27" i="5"/>
  <c r="G25" i="5"/>
  <c r="G24" i="5"/>
  <c r="G23" i="5"/>
  <c r="G21" i="5"/>
  <c r="G20" i="5"/>
  <c r="G19" i="5"/>
  <c r="G17" i="5"/>
  <c r="G16" i="5"/>
  <c r="G15" i="5"/>
  <c r="G13" i="5"/>
  <c r="D12" i="5"/>
  <c r="D13" i="5"/>
  <c r="D14" i="5"/>
  <c r="D15" i="5"/>
  <c r="G12" i="5"/>
  <c r="H12" i="5"/>
  <c r="G11" i="5"/>
  <c r="H11" i="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D16" i="5"/>
  <c r="D17" i="5"/>
  <c r="H15" i="5"/>
  <c r="H13" i="5"/>
  <c r="G14" i="5"/>
  <c r="H14" i="5"/>
  <c r="G22" i="5"/>
  <c r="G18" i="5"/>
  <c r="G26" i="5"/>
  <c r="D18" i="5"/>
  <c r="D19" i="5"/>
  <c r="H17" i="5"/>
  <c r="H16" i="5"/>
  <c r="H18" i="5"/>
  <c r="D20" i="5"/>
  <c r="H19" i="5"/>
  <c r="D21" i="5"/>
  <c r="H20" i="5"/>
  <c r="D22" i="5"/>
  <c r="H21" i="5"/>
  <c r="D23" i="5"/>
  <c r="H22" i="5"/>
  <c r="D24" i="5"/>
  <c r="H23" i="5"/>
  <c r="D25" i="5"/>
  <c r="H24" i="5"/>
  <c r="D26" i="5"/>
  <c r="H25" i="5"/>
  <c r="D27" i="5"/>
  <c r="H27" i="5"/>
  <c r="H26" i="5"/>
</calcChain>
</file>

<file path=xl/sharedStrings.xml><?xml version="1.0" encoding="utf-8"?>
<sst xmlns="http://schemas.openxmlformats.org/spreadsheetml/2006/main" count="66" uniqueCount="54">
  <si>
    <t>NO</t>
  </si>
  <si>
    <t>BULAN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</si>
  <si>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</si>
  <si>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</si>
  <si>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</si>
  <si>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</si>
  <si>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</si>
  <si>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</si>
  <si>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</si>
  <si>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</si>
  <si>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</si>
  <si>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</si>
  <si>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</si>
  <si>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</si>
  <si>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</si>
  <si>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</si>
  <si>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</si>
  <si>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</si>
  <si>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</si>
  <si>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</si>
  <si>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</si>
  <si>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</si>
  <si>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</si>
  <si>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 xml:space="preserve">DATA SPM ODGJ BERAT KOTA MALANG
PUSKESMAS MOJOLANGU
Tahun 2024        </t>
  </si>
  <si>
    <r>
      <rPr>
        <b/>
        <sz val="14"/>
        <color theme="1"/>
        <rFont val="Calibri"/>
      </rPr>
      <t xml:space="preserve">Catatan :
</t>
    </r>
    <r>
      <rPr>
        <sz val="12"/>
        <color theme="1"/>
        <rFont val="Calibri"/>
      </rPr>
      <t>- Istilah ODGJ Berat bukan merujuk pada tingkat keparahan, melainkan untuk diagnosa Psikotik Akut &amp; Skizofrenia.
- Sasaran adalah jumlah penduduk total x prevalensi ODGJ Berat hasil Riskesdas 2018 untuk Prov. Jatim (0,19%).</t>
    </r>
  </si>
  <si>
    <t>- Pelayanan standar meliputi :
1) Pemeriksaan kesehatan jiwa
2) Edukasi kepatuhan minum obat
3) Rujukan jika diperlukan</t>
  </si>
  <si>
    <t xml:space="preserve">TOTAL SASARAN </t>
  </si>
  <si>
    <t>TOTAL REALISASI</t>
  </si>
  <si>
    <t>CAPAIAN IKK TAHUN 2024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</si>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</sst>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b/>
      <sz val="12"/>
      <color rgb="FF000000"/>
      <name val="&quot;Arial Narrow&quot;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sz val="11"/>
      <color theme="1"/>
      <name val="&quot;Bookman Old Style&quot;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5" xfId="0" applyFont="1" applyBorder="1" applyAlignment="1">
      <alignment horizontal="center"/>
    </xf>
    <xf numFmtId="0" fontId="13" fillId="0" borderId="26" xfId="0" applyFont="1" applyBorder="1" applyAlignment="1">
      <alignment horizontal="left"/>
    </xf>
    <xf numFmtId="3" fontId="12" fillId="0" borderId="21" xfId="0" applyNumberFormat="1" applyFont="1" applyBorder="1"/>
    <xf numFmtId="3" fontId="12" fillId="0" borderId="29" xfId="0" applyNumberFormat="1" applyFont="1" applyBorder="1"/>
    <xf numFmtId="3" fontId="12" fillId="3" borderId="28" xfId="0" applyNumberFormat="1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left"/>
    </xf>
    <xf numFmtId="3" fontId="9" fillId="4" borderId="28" xfId="0" applyNumberFormat="1" applyFont="1" applyFill="1" applyBorder="1" applyAlignment="1">
      <alignment horizontal="center"/>
    </xf>
    <xf numFmtId="3" fontId="9" fillId="4" borderId="32" xfId="0" applyNumberFormat="1" applyFont="1" applyFill="1" applyBorder="1"/>
    <xf numFmtId="3" fontId="9" fillId="4" borderId="32" xfId="0" applyNumberFormat="1" applyFont="1" applyFill="1" applyBorder="1" applyAlignment="1">
      <alignment horizontal="center"/>
    </xf>
    <xf numFmtId="0" fontId="15" fillId="0" borderId="25" xfId="0" applyFont="1" applyBorder="1" applyAlignment="1">
      <alignment horizontal="center"/>
    </xf>
    <xf numFmtId="3" fontId="9" fillId="4" borderId="36" xfId="0" applyNumberFormat="1" applyFont="1" applyFill="1" applyBorder="1" applyAlignment="1">
      <alignment horizontal="center"/>
    </xf>
    <xf numFmtId="3" fontId="9" fillId="4" borderId="35" xfId="0" applyNumberFormat="1" applyFont="1" applyFill="1" applyBorder="1"/>
    <xf numFmtId="3" fontId="9" fillId="4" borderId="3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5" fillId="0" borderId="0" xfId="0" applyFont="1"/>
    <xf numFmtId="164" fontId="15" fillId="4" borderId="3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14" fillId="4" borderId="47" xfId="0" applyFont="1" applyFill="1" applyBorder="1" applyAlignment="1">
      <alignment horizontal="left"/>
    </xf>
    <xf numFmtId="164" fontId="15" fillId="4" borderId="38" xfId="0" applyNumberFormat="1" applyFont="1" applyFill="1" applyBorder="1" applyAlignment="1">
      <alignment horizontal="center"/>
    </xf>
    <xf numFmtId="0" fontId="16" fillId="2" borderId="0" xfId="0" applyFont="1" applyFill="1"/>
    <xf numFmtId="0" fontId="10" fillId="0" borderId="43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17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 vertical="center"/>
    </xf>
    <xf numFmtId="0" fontId="17" fillId="0" borderId="52" xfId="0" applyFont="1" applyBorder="1" applyAlignment="1">
      <alignment horizontal="center" vertical="center"/>
    </xf>
    <xf numFmtId="3" fontId="12" fillId="3" borderId="33" xfId="0" applyNumberFormat="1" applyFont="1" applyFill="1" applyBorder="1" applyAlignment="1">
      <alignment horizontal="center"/>
    </xf>
    <xf numFmtId="3" fontId="12" fillId="3" borderId="53" xfId="0" applyNumberFormat="1" applyFont="1" applyFill="1" applyBorder="1" applyAlignment="1">
      <alignment horizontal="center"/>
    </xf>
    <xf numFmtId="0" fontId="17" fillId="0" borderId="54" xfId="0" applyFont="1" applyBorder="1" applyAlignment="1">
      <alignment horizontal="center" vertical="center"/>
    </xf>
    <xf numFmtId="3" fontId="12" fillId="3" borderId="32" xfId="0" applyNumberFormat="1" applyFont="1" applyFill="1" applyBorder="1" applyAlignment="1">
      <alignment horizontal="center"/>
    </xf>
    <xf numFmtId="0" fontId="18" fillId="4" borderId="54" xfId="0" applyFont="1" applyFill="1" applyBorder="1" applyAlignment="1">
      <alignment horizontal="center" vertical="center"/>
    </xf>
    <xf numFmtId="0" fontId="18" fillId="4" borderId="55" xfId="0" applyFont="1" applyFill="1" applyBorder="1" applyAlignment="1">
      <alignment horizontal="center" vertical="center"/>
    </xf>
    <xf numFmtId="0" fontId="19" fillId="0" borderId="56" xfId="0" applyFont="1" applyBorder="1" applyAlignment="1">
      <alignment horizontal="center"/>
    </xf>
    <xf numFmtId="3" fontId="11" fillId="0" borderId="39" xfId="0" applyNumberFormat="1" applyFont="1" applyBorder="1" applyAlignment="1">
      <alignment horizontal="center"/>
    </xf>
    <xf numFmtId="164" fontId="10" fillId="0" borderId="15" xfId="0" applyNumberFormat="1" applyFont="1" applyBorder="1" applyAlignment="1">
      <alignment horizontal="center"/>
    </xf>
    <xf numFmtId="3" fontId="13" fillId="0" borderId="28" xfId="0" applyNumberFormat="1" applyFont="1" applyBorder="1" applyAlignment="1">
      <alignment horizontal="right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28" xfId="0" applyFont="1" applyBorder="1" applyAlignment="1">
      <alignment horizontal="left"/>
    </xf>
    <xf numFmtId="164" fontId="7" fillId="0" borderId="21" xfId="0" applyNumberFormat="1" applyFont="1" applyBorder="1" applyAlignment="1">
      <alignment horizontal="center"/>
    </xf>
    <xf numFmtId="3" fontId="13" fillId="0" borderId="27" xfId="0" applyNumberFormat="1" applyFont="1" applyBorder="1" applyAlignment="1">
      <alignment horizontal="right"/>
    </xf>
    <xf numFmtId="0" fontId="6" fillId="0" borderId="0" xfId="0" applyFont="1"/>
    <xf numFmtId="0" fontId="10" fillId="0" borderId="14" xfId="0" applyFont="1" applyBorder="1" applyAlignment="1">
      <alignment horizont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top"/>
    </xf>
    <xf numFmtId="0" fontId="2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6" xfId="0" applyFont="1" applyBorder="1"/>
    <xf numFmtId="0" fontId="10" fillId="0" borderId="48" xfId="0" applyFont="1" applyBorder="1" applyAlignment="1">
      <alignment horizontal="center" vertical="center" wrapText="1"/>
    </xf>
    <xf numFmtId="0" fontId="2" fillId="0" borderId="49" xfId="0" applyFont="1" applyBorder="1"/>
    <xf numFmtId="0" fontId="10" fillId="0" borderId="40" xfId="0" applyFont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2" xfId="0" applyFont="1" applyBorder="1"/>
    <xf numFmtId="0" fontId="10" fillId="0" borderId="43" xfId="0" applyFont="1" applyBorder="1" applyAlignment="1">
      <alignment horizontal="center" vertical="center"/>
    </xf>
    <xf numFmtId="0" fontId="2" fillId="0" borderId="23" xfId="0" applyFont="1" applyBorder="1"/>
    <xf numFmtId="0" fontId="10" fillId="0" borderId="44" xfId="0" applyFont="1" applyBorder="1" applyAlignment="1">
      <alignment horizontal="center" vertical="center"/>
    </xf>
    <xf numFmtId="0" fontId="2" fillId="0" borderId="24" xfId="0" applyFont="1" applyBorder="1"/>
    <xf numFmtId="0" fontId="2" fillId="0" borderId="51" xfId="0" applyFont="1" applyBorder="1"/>
    <xf numFmtId="0" fontId="22" fillId="2" borderId="10" xfId="0" applyFont="1" applyFill="1" applyBorder="1" applyAlignment="1">
      <alignment horizontal="left" vertical="center"/>
    </xf>
    <xf numFmtId="0" fontId="4" fillId="0" borderId="50" xfId="0" applyFont="1" applyBorder="1" applyAlignment="1">
      <alignment horizontal="center" vertical="center" wrapText="1"/>
    </xf>
    <xf numFmtId="0" fontId="2" fillId="0" borderId="57" xfId="0" applyFont="1" applyBorder="1"/>
    <xf numFmtId="0" fontId="2" fillId="0" borderId="27" xfId="0" applyFont="1" applyBorder="1"/>
    <xf numFmtId="0" fontId="4" fillId="0" borderId="5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9" xfId="0" applyFont="1" applyBorder="1"/>
    <xf numFmtId="0" fontId="10" fillId="5" borderId="6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21" fillId="2" borderId="2" xfId="0" applyFont="1" applyFill="1" applyBorder="1" applyAlignment="1">
      <alignment horizontal="center" vertical="center"/>
    </xf>
    <xf numFmtId="0" fontId="2" fillId="0" borderId="59" xfId="0" applyFont="1" applyBorder="1"/>
    <xf numFmtId="0" fontId="10" fillId="6" borderId="58" xfId="0" applyFont="1" applyFill="1" applyBorder="1" applyAlignment="1">
      <alignment horizontal="center" vertical="center"/>
    </xf>
    <xf numFmtId="0" fontId="10" fillId="7" borderId="60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AH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M20" sqref="M20"/>
    </sheetView>
  </sheetViews>
  <sheetFormatPr defaultColWidth="11.15234375" defaultRowHeight="15" customHeight="1" x14ac:dyDescent="0.15"/>
  <cols>
    <col min="1" max="1" width="2.359375" customWidth="1"/>
    <col min="2" max="2" width="5.68359375" customWidth="1"/>
    <col min="3" max="3" width="14.58203125" customWidth="1"/>
    <col min="4" max="4" width="15.44140625" customWidth="1"/>
    <col min="5" max="5" width="12.8671875" customWidth="1"/>
    <col min="6" max="6" width="11.6875" customWidth="1"/>
    <col min="7" max="7" width="11.3671875" customWidth="1"/>
    <col min="8" max="8" width="8.2578125" customWidth="1"/>
    <col min="9" max="34" width="6.21875" customWidth="1"/>
  </cols>
  <sheetData>
    <row r="1" spans="2:34" ht="22.5" customHeight="1" x14ac:dyDescent="0.15">
      <c r="B1" s="58" t="s">
        <v>22</v>
      </c>
      <c r="C1" s="59"/>
      <c r="D1" s="64" t="s">
        <v>23</v>
      </c>
      <c r="E1" s="59"/>
      <c r="F1" s="65" t="s">
        <v>24</v>
      </c>
      <c r="G1" s="66"/>
      <c r="H1" s="66"/>
      <c r="I1" s="66"/>
      <c r="J1" s="66"/>
      <c r="K1" s="66"/>
      <c r="L1" s="66"/>
      <c r="M1" s="59"/>
      <c r="N1" s="69" t="s">
        <v>25</v>
      </c>
      <c r="O1" s="66"/>
      <c r="P1" s="66"/>
      <c r="Q1" s="66"/>
      <c r="R1" s="59"/>
      <c r="S1" s="27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2:34" ht="22.5" customHeight="1" x14ac:dyDescent="0.15">
      <c r="B2" s="60"/>
      <c r="C2" s="61"/>
      <c r="D2" s="60"/>
      <c r="E2" s="61"/>
      <c r="F2" s="60"/>
      <c r="G2" s="67"/>
      <c r="H2" s="67"/>
      <c r="I2" s="67"/>
      <c r="J2" s="67"/>
      <c r="K2" s="67"/>
      <c r="L2" s="67"/>
      <c r="M2" s="61"/>
      <c r="N2" s="60"/>
      <c r="O2" s="67"/>
      <c r="P2" s="67"/>
      <c r="Q2" s="67"/>
      <c r="R2" s="61"/>
      <c r="S2" s="27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2:34" ht="22.5" customHeight="1" x14ac:dyDescent="0.15">
      <c r="B3" s="62"/>
      <c r="C3" s="63"/>
      <c r="D3" s="60"/>
      <c r="E3" s="61"/>
      <c r="F3" s="60"/>
      <c r="G3" s="67"/>
      <c r="H3" s="67"/>
      <c r="I3" s="67"/>
      <c r="J3" s="67"/>
      <c r="K3" s="67"/>
      <c r="L3" s="67"/>
      <c r="M3" s="61"/>
      <c r="N3" s="60"/>
      <c r="O3" s="67"/>
      <c r="P3" s="67"/>
      <c r="Q3" s="67"/>
      <c r="R3" s="61"/>
      <c r="S3" s="27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2:34" ht="22.5" customHeight="1" x14ac:dyDescent="0.15">
      <c r="B4" s="70"/>
      <c r="C4" s="71"/>
      <c r="D4" s="62"/>
      <c r="E4" s="63"/>
      <c r="F4" s="62"/>
      <c r="G4" s="68"/>
      <c r="H4" s="68"/>
      <c r="I4" s="68"/>
      <c r="J4" s="68"/>
      <c r="K4" s="68"/>
      <c r="L4" s="68"/>
      <c r="M4" s="63"/>
      <c r="N4" s="62"/>
      <c r="O4" s="68"/>
      <c r="P4" s="68"/>
      <c r="Q4" s="68"/>
      <c r="R4" s="63"/>
      <c r="S4" s="27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2:34" x14ac:dyDescent="0.15">
      <c r="B5" s="72" t="s">
        <v>0</v>
      </c>
      <c r="C5" s="75" t="s">
        <v>1</v>
      </c>
      <c r="D5" s="78" t="s">
        <v>26</v>
      </c>
      <c r="E5" s="80" t="s">
        <v>27</v>
      </c>
      <c r="F5" s="81"/>
      <c r="G5" s="81"/>
      <c r="H5" s="82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</row>
    <row r="6" spans="2:34" x14ac:dyDescent="0.15">
      <c r="B6" s="73"/>
      <c r="C6" s="76"/>
      <c r="D6" s="79"/>
      <c r="E6" s="83"/>
      <c r="F6" s="84"/>
      <c r="G6" s="84"/>
      <c r="H6" s="8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x14ac:dyDescent="0.15">
      <c r="B7" s="74"/>
      <c r="C7" s="77"/>
      <c r="D7" s="79"/>
      <c r="E7" s="28" t="s">
        <v>2</v>
      </c>
      <c r="F7" s="29" t="s">
        <v>3</v>
      </c>
      <c r="G7" s="29" t="s">
        <v>4</v>
      </c>
      <c r="H7" s="30" t="s">
        <v>5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</row>
    <row r="8" spans="2:34" hidden="1" x14ac:dyDescent="0.15">
      <c r="B8" s="86" t="s">
        <v>0</v>
      </c>
      <c r="C8" s="88" t="s">
        <v>1</v>
      </c>
      <c r="D8" s="78" t="s">
        <v>26</v>
      </c>
      <c r="E8" s="80" t="s">
        <v>27</v>
      </c>
      <c r="F8" s="81"/>
      <c r="G8" s="81"/>
      <c r="H8" s="82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</row>
    <row r="9" spans="2:34" hidden="1" x14ac:dyDescent="0.15">
      <c r="B9" s="73"/>
      <c r="C9" s="76"/>
      <c r="D9" s="79"/>
      <c r="E9" s="83"/>
      <c r="F9" s="84"/>
      <c r="G9" s="84"/>
      <c r="H9" s="85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</row>
    <row r="10" spans="2:34" hidden="1" x14ac:dyDescent="0.15">
      <c r="B10" s="87"/>
      <c r="C10" s="89"/>
      <c r="D10" s="90"/>
      <c r="E10" s="31" t="s">
        <v>2</v>
      </c>
      <c r="F10" s="32" t="s">
        <v>3</v>
      </c>
      <c r="G10" s="32" t="s">
        <v>4</v>
      </c>
      <c r="H10" s="33" t="s">
        <v>5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</row>
    <row r="11" spans="2:34" x14ac:dyDescent="0.15">
      <c r="B11" s="4">
        <v>1</v>
      </c>
      <c r="C11" s="5" t="s">
        <v>6</v>
      </c>
      <c r="D11" s="34">
        <v>109</v>
      </c>
      <c r="E11" s="35">
        <v>11</v>
      </c>
      <c r="F11" s="36">
        <v>3</v>
      </c>
      <c r="G11" s="6">
        <f t="shared" ref="G11:G13" si="0">E11+F11</f>
        <v>14</v>
      </c>
      <c r="H11" s="21">
        <f t="shared" ref="H11:H27" si="1">G11/D11*100</f>
        <v>12.844036697247708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2:34" x14ac:dyDescent="0.15">
      <c r="B12" s="4">
        <v>2</v>
      </c>
      <c r="C12" s="5" t="s">
        <v>7</v>
      </c>
      <c r="D12" s="37">
        <f t="shared" ref="D12:D27" si="2">D11</f>
        <v>109</v>
      </c>
      <c r="E12" s="38">
        <v>3</v>
      </c>
      <c r="F12" s="8">
        <v>1</v>
      </c>
      <c r="G12" s="7">
        <f t="shared" si="0"/>
        <v>4</v>
      </c>
      <c r="H12" s="21">
        <f t="shared" si="1"/>
        <v>3.669724770642202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2:34" x14ac:dyDescent="0.15">
      <c r="B13" s="4">
        <v>3</v>
      </c>
      <c r="C13" s="5" t="s">
        <v>8</v>
      </c>
      <c r="D13" s="37">
        <f t="shared" si="2"/>
        <v>109</v>
      </c>
      <c r="E13" s="38">
        <v>3</v>
      </c>
      <c r="F13" s="8">
        <v>4</v>
      </c>
      <c r="G13" s="7">
        <f t="shared" si="0"/>
        <v>7</v>
      </c>
      <c r="H13" s="21">
        <f t="shared" si="1"/>
        <v>6.4220183486238538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2:34" x14ac:dyDescent="0.15">
      <c r="B14" s="9">
        <v>4</v>
      </c>
      <c r="C14" s="10" t="s">
        <v>9</v>
      </c>
      <c r="D14" s="39">
        <f t="shared" si="2"/>
        <v>109</v>
      </c>
      <c r="E14" s="13">
        <f t="shared" ref="E14:G14" si="3">SUM(E11:E13)</f>
        <v>17</v>
      </c>
      <c r="F14" s="11">
        <f t="shared" si="3"/>
        <v>8</v>
      </c>
      <c r="G14" s="12">
        <f t="shared" si="3"/>
        <v>25</v>
      </c>
      <c r="H14" s="23">
        <f t="shared" si="1"/>
        <v>22.935779816513762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2:34" x14ac:dyDescent="0.15">
      <c r="B15" s="4">
        <v>5</v>
      </c>
      <c r="C15" s="5" t="s">
        <v>10</v>
      </c>
      <c r="D15" s="37">
        <f t="shared" si="2"/>
        <v>109</v>
      </c>
      <c r="E15" s="38">
        <v>1</v>
      </c>
      <c r="F15" s="8">
        <v>4</v>
      </c>
      <c r="G15" s="7">
        <f t="shared" ref="G15:G17" si="4">E15+F15</f>
        <v>5</v>
      </c>
      <c r="H15" s="21">
        <f t="shared" si="1"/>
        <v>4.5871559633027523</v>
      </c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2:34" x14ac:dyDescent="0.15">
      <c r="B16" s="4">
        <v>6</v>
      </c>
      <c r="C16" s="5" t="s">
        <v>11</v>
      </c>
      <c r="D16" s="37">
        <f t="shared" si="2"/>
        <v>109</v>
      </c>
      <c r="E16" s="38">
        <v>0</v>
      </c>
      <c r="F16" s="8">
        <v>1</v>
      </c>
      <c r="G16" s="7">
        <f t="shared" si="4"/>
        <v>1</v>
      </c>
      <c r="H16" s="21">
        <f t="shared" si="1"/>
        <v>0.91743119266055051</v>
      </c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2:34" x14ac:dyDescent="0.15">
      <c r="B17" s="14">
        <v>7</v>
      </c>
      <c r="C17" s="5" t="s">
        <v>12</v>
      </c>
      <c r="D17" s="37">
        <f t="shared" si="2"/>
        <v>109</v>
      </c>
      <c r="E17" s="38">
        <v>0</v>
      </c>
      <c r="F17" s="8">
        <v>2</v>
      </c>
      <c r="G17" s="7">
        <f t="shared" si="4"/>
        <v>2</v>
      </c>
      <c r="H17" s="21">
        <f t="shared" si="1"/>
        <v>1.834862385321101</v>
      </c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2:34" x14ac:dyDescent="0.15">
      <c r="B18" s="9">
        <v>8</v>
      </c>
      <c r="C18" s="10" t="s">
        <v>13</v>
      </c>
      <c r="D18" s="39">
        <f t="shared" si="2"/>
        <v>109</v>
      </c>
      <c r="E18" s="13">
        <f t="shared" ref="E18:G18" si="5">SUM(E15:E17)</f>
        <v>1</v>
      </c>
      <c r="F18" s="11">
        <f t="shared" si="5"/>
        <v>7</v>
      </c>
      <c r="G18" s="12">
        <f t="shared" si="5"/>
        <v>8</v>
      </c>
      <c r="H18" s="23">
        <f t="shared" si="1"/>
        <v>7.3394495412844041</v>
      </c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2:34" x14ac:dyDescent="0.15">
      <c r="B19" s="4">
        <v>9</v>
      </c>
      <c r="C19" s="5" t="s">
        <v>14</v>
      </c>
      <c r="D19" s="37">
        <f t="shared" si="2"/>
        <v>109</v>
      </c>
      <c r="E19" s="38"/>
      <c r="F19" s="8"/>
      <c r="G19" s="7">
        <f t="shared" ref="G19:G21" si="6">E19+F19</f>
        <v>0</v>
      </c>
      <c r="H19" s="21">
        <f t="shared" si="1"/>
        <v>0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2:34" x14ac:dyDescent="0.15">
      <c r="B20" s="4">
        <v>10</v>
      </c>
      <c r="C20" s="5" t="s">
        <v>15</v>
      </c>
      <c r="D20" s="37">
        <f t="shared" si="2"/>
        <v>109</v>
      </c>
      <c r="E20" s="38"/>
      <c r="F20" s="8"/>
      <c r="G20" s="7">
        <f t="shared" si="6"/>
        <v>0</v>
      </c>
      <c r="H20" s="21">
        <f t="shared" si="1"/>
        <v>0</v>
      </c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2:34" ht="15.75" customHeight="1" x14ac:dyDescent="0.15">
      <c r="B21" s="4">
        <v>11</v>
      </c>
      <c r="C21" s="5" t="s">
        <v>16</v>
      </c>
      <c r="D21" s="37">
        <f t="shared" si="2"/>
        <v>109</v>
      </c>
      <c r="E21" s="38"/>
      <c r="F21" s="8"/>
      <c r="G21" s="7">
        <f t="shared" si="6"/>
        <v>0</v>
      </c>
      <c r="H21" s="21">
        <f t="shared" si="1"/>
        <v>0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2:34" ht="15.75" customHeight="1" x14ac:dyDescent="0.15">
      <c r="B22" s="9">
        <v>12</v>
      </c>
      <c r="C22" s="10" t="s">
        <v>17</v>
      </c>
      <c r="D22" s="39">
        <f t="shared" si="2"/>
        <v>109</v>
      </c>
      <c r="E22" s="13">
        <f t="shared" ref="E22:G22" si="7">SUM(E19:E21)</f>
        <v>0</v>
      </c>
      <c r="F22" s="11">
        <f t="shared" si="7"/>
        <v>0</v>
      </c>
      <c r="G22" s="12">
        <f t="shared" si="7"/>
        <v>0</v>
      </c>
      <c r="H22" s="23">
        <f t="shared" si="1"/>
        <v>0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2:34" ht="15.75" customHeight="1" x14ac:dyDescent="0.15">
      <c r="B23" s="4">
        <v>13</v>
      </c>
      <c r="C23" s="5" t="s">
        <v>18</v>
      </c>
      <c r="D23" s="37">
        <f t="shared" si="2"/>
        <v>109</v>
      </c>
      <c r="E23" s="38"/>
      <c r="F23" s="8"/>
      <c r="G23" s="7">
        <f t="shared" ref="G23:G25" si="8">E23+F23</f>
        <v>0</v>
      </c>
      <c r="H23" s="21">
        <f t="shared" si="1"/>
        <v>0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2:34" ht="15.75" customHeight="1" x14ac:dyDescent="0.15">
      <c r="B24" s="4">
        <v>14</v>
      </c>
      <c r="C24" s="5" t="s">
        <v>19</v>
      </c>
      <c r="D24" s="37">
        <f t="shared" si="2"/>
        <v>109</v>
      </c>
      <c r="E24" s="38"/>
      <c r="F24" s="8"/>
      <c r="G24" s="7">
        <f t="shared" si="8"/>
        <v>0</v>
      </c>
      <c r="H24" s="21">
        <f t="shared" si="1"/>
        <v>0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2:34" ht="15.75" customHeight="1" x14ac:dyDescent="0.15">
      <c r="B25" s="4">
        <v>15</v>
      </c>
      <c r="C25" s="5" t="s">
        <v>20</v>
      </c>
      <c r="D25" s="37">
        <f t="shared" si="2"/>
        <v>109</v>
      </c>
      <c r="E25" s="38"/>
      <c r="F25" s="8"/>
      <c r="G25" s="7">
        <f t="shared" si="8"/>
        <v>0</v>
      </c>
      <c r="H25" s="21">
        <f t="shared" si="1"/>
        <v>0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2:34" ht="15.75" customHeight="1" x14ac:dyDescent="0.15">
      <c r="B26" s="24">
        <v>16</v>
      </c>
      <c r="C26" s="25" t="s">
        <v>21</v>
      </c>
      <c r="D26" s="40">
        <f t="shared" si="2"/>
        <v>109</v>
      </c>
      <c r="E26" s="17">
        <f t="shared" ref="E26:G26" si="9">SUM(E23:E25)</f>
        <v>0</v>
      </c>
      <c r="F26" s="15">
        <f t="shared" si="9"/>
        <v>0</v>
      </c>
      <c r="G26" s="16">
        <f t="shared" si="9"/>
        <v>0</v>
      </c>
      <c r="H26" s="26">
        <f t="shared" si="1"/>
        <v>0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2:34" ht="15.75" customHeight="1" x14ac:dyDescent="0.2">
      <c r="B27" s="56" t="s">
        <v>4</v>
      </c>
      <c r="C27" s="57"/>
      <c r="D27" s="41">
        <f t="shared" si="2"/>
        <v>109</v>
      </c>
      <c r="E27" s="42">
        <f t="shared" ref="E27:F27" si="10">SUM(E26,E22,E18,E14)</f>
        <v>18</v>
      </c>
      <c r="F27" s="42">
        <f t="shared" si="10"/>
        <v>15</v>
      </c>
      <c r="G27" s="42">
        <f>E27+F27</f>
        <v>33</v>
      </c>
      <c r="H27" s="43">
        <f t="shared" si="1"/>
        <v>30.275229357798167</v>
      </c>
    </row>
    <row r="28" spans="2:34" ht="15.75" customHeight="1" x14ac:dyDescent="0.15"/>
    <row r="29" spans="2:34" ht="15.75" customHeight="1" x14ac:dyDescent="0.15"/>
    <row r="30" spans="2:34" ht="15.75" customHeight="1" x14ac:dyDescent="0.15"/>
    <row r="31" spans="2:34" ht="15.75" customHeight="1" x14ac:dyDescent="0.15"/>
    <row r="32" spans="2:3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B27:C27"/>
    <mergeCell ref="B1:C3"/>
    <mergeCell ref="D1:E4"/>
    <mergeCell ref="F1:M4"/>
    <mergeCell ref="N1:R4"/>
    <mergeCell ref="B4:C4"/>
    <mergeCell ref="B5:B7"/>
    <mergeCell ref="C5:C7"/>
    <mergeCell ref="D5:D7"/>
    <mergeCell ref="E5:H6"/>
    <mergeCell ref="B8:B10"/>
    <mergeCell ref="C8:C10"/>
    <mergeCell ref="D8:D10"/>
    <mergeCell ref="E8:H9"/>
  </mergeCells>
  <hyperlinks>
    <hyperlink ref="B1" location="HOME!A1" display="                 Kembali ke Pilihan Program" xr:uid="{00000000-0004-0000-0400-000000000000}"/>
  </hyperlinks>
  <printOptions horizontalCentered="1" gridLines="1"/>
  <pageMargins left="1" right="1" top="1" bottom="1" header="0" footer="0"/>
  <pageSetup paperSize="5" pageOrder="overThenDown" orientation="landscape" cellComments="atEnd"/>
  <colBreaks count="1" manualBreakCount="1">
    <brk id="1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58" t="s">
        <v>38</v>
      </c>
      <c r="B1" s="59"/>
      <c r="C1" s="45"/>
      <c r="D1" s="45"/>
      <c r="E1" s="45"/>
      <c r="F1" s="45"/>
      <c r="G1" s="45"/>
      <c r="H1" s="4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60"/>
      <c r="B2" s="61"/>
      <c r="C2" s="46" t="s">
        <v>28</v>
      </c>
      <c r="D2" s="45"/>
      <c r="E2" s="45"/>
      <c r="F2" s="45"/>
      <c r="G2" s="45"/>
      <c r="H2" s="4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62"/>
      <c r="B3" s="63"/>
      <c r="C3" s="46" t="s">
        <v>29</v>
      </c>
      <c r="D3" s="45"/>
      <c r="E3" s="45"/>
      <c r="F3" s="45"/>
      <c r="G3" s="45"/>
      <c r="H3" s="4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91" t="s">
        <v>39</v>
      </c>
      <c r="B4" s="71"/>
      <c r="C4" s="45"/>
      <c r="D4" s="45"/>
      <c r="E4" s="45"/>
      <c r="F4" s="45"/>
      <c r="G4" s="45"/>
      <c r="H4" s="4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47"/>
      <c r="B6" s="92" t="s">
        <v>40</v>
      </c>
      <c r="C6" s="95" t="s">
        <v>30</v>
      </c>
      <c r="D6" s="96"/>
      <c r="E6" s="96"/>
      <c r="F6" s="96"/>
      <c r="G6" s="96"/>
      <c r="H6" s="96"/>
      <c r="I6" s="97"/>
      <c r="J6" s="47"/>
      <c r="K6" s="47"/>
      <c r="L6" s="47"/>
      <c r="M6" s="47"/>
      <c r="N6" s="47"/>
      <c r="O6" s="47"/>
      <c r="P6" s="47"/>
      <c r="Q6" s="47"/>
    </row>
    <row r="7" spans="1:19" ht="45" x14ac:dyDescent="0.2">
      <c r="A7" s="48"/>
      <c r="B7" s="93"/>
      <c r="C7" s="49" t="s">
        <v>31</v>
      </c>
      <c r="D7" s="49" t="s">
        <v>32</v>
      </c>
      <c r="E7" s="49" t="s">
        <v>33</v>
      </c>
      <c r="F7" s="49" t="s">
        <v>34</v>
      </c>
      <c r="G7" s="49" t="s">
        <v>35</v>
      </c>
      <c r="H7" s="49" t="s">
        <v>36</v>
      </c>
      <c r="I7" s="49" t="s">
        <v>37</v>
      </c>
      <c r="J7" s="48"/>
      <c r="K7" s="48"/>
      <c r="L7" s="48"/>
      <c r="M7" s="48"/>
      <c r="N7" s="48"/>
      <c r="O7" s="48"/>
      <c r="P7" s="48"/>
      <c r="Q7" s="48"/>
    </row>
    <row r="8" spans="1:19" x14ac:dyDescent="0.15">
      <c r="A8" s="47"/>
      <c r="B8" s="94"/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>
        <v>6</v>
      </c>
      <c r="I8" s="50">
        <v>7</v>
      </c>
      <c r="J8" s="51"/>
      <c r="K8" s="51"/>
      <c r="L8" s="51"/>
      <c r="M8" s="51"/>
      <c r="N8" s="51"/>
      <c r="O8" s="51"/>
      <c r="P8" s="51"/>
      <c r="Q8" s="47"/>
    </row>
    <row r="9" spans="1:19" ht="14.25" x14ac:dyDescent="0.15">
      <c r="B9" s="52" t="e">
        <f>#REF!</f>
        <v>#REF!</v>
      </c>
      <c r="C9" s="44">
        <f ca="1">IFERROR(__xludf.DUMMYFUNCTION("IMPORTRANGE(""https://docs.google.com/spreadsheets/d/1P0UTisakTE5EAx-MYEjY2DmhSnLNqqRm6P3NrlYXL2I/edit#gid=1892753874"",""Rekap KTR!$E$6"")"),6)</f>
        <v>6</v>
      </c>
      <c r="D9" s="44">
        <f ca="1">IFERROR(__xludf.DUMMYFUNCTION("IMPORTRANGE(""https://docs.google.com/spreadsheets/d/1P0UTisakTE5EAx-MYEjY2DmhSnLNqqRm6P3NrlYXL2I/edit#gid=1892753874"",""Rekap KTR!$E$7"")"),26)</f>
        <v>26</v>
      </c>
      <c r="E9" s="44">
        <f ca="1">IFERROR(__xludf.DUMMYFUNCTION("IMPORTRANGE(""https://docs.google.com/spreadsheets/d/1P0UTisakTE5EAx-MYEjY2DmhSnLNqqRm6P3NrlYXL2I/edit#gid=1892753874"",""Rekap KTR!$E$8"")"),56)</f>
        <v>56</v>
      </c>
      <c r="F9" s="44">
        <f ca="1">IFERROR(__xludf.DUMMYFUNCTION("IMPORTRANGE(""https://docs.google.com/spreadsheets/d/1P0UTisakTE5EAx-MYEjY2DmhSnLNqqRm6P3NrlYXL2I/edit#gid=1892753874"",""Rekap KTR!$E$9"")"),8)</f>
        <v>8</v>
      </c>
      <c r="G9" s="44">
        <f ca="1">IFERROR(__xludf.DUMMYFUNCTION("IMPORTRANGE(""https://docs.google.com/spreadsheets/d/1P0UTisakTE5EAx-MYEjY2DmhSnLNqqRm6P3NrlYXL2I/edit#gid=1892753874"",""Rekap KTR!$E$10"")"),0)</f>
        <v>0</v>
      </c>
      <c r="H9" s="44">
        <f ca="1">IFERROR(__xludf.DUMMYFUNCTION("IMPORTRANGE(""https://docs.google.com/spreadsheets/d/1P0UTisakTE5EAx-MYEjY2DmhSnLNqqRm6P3NrlYXL2I/edit#gid=1892753874"",""Rekap KTR!$E$11"")"),8)</f>
        <v>8</v>
      </c>
      <c r="I9" s="4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52" t="e">
        <f>#REF!</f>
        <v>#REF!</v>
      </c>
      <c r="C10" s="44">
        <f ca="1">IFERROR(__xludf.DUMMYFUNCTION("IMPORTRANGE(""https://docs.google.com/spreadsheets/d/1jB-UnyPBzGq1HOZkIVtft_Wo28OEKcZNsVgS5r_boTE/edit#gid=1522333227"",""Rekap KTR!$E$6"")"),12)</f>
        <v>12</v>
      </c>
      <c r="D10" s="44">
        <f ca="1">IFERROR(__xludf.DUMMYFUNCTION("IMPORTRANGE(""https://docs.google.com/spreadsheets/d/1jB-UnyPBzGq1HOZkIVtft_Wo28OEKcZNsVgS5r_boTE/edit#gid=1522333227"",""Rekap KTR!$E$7"")"),53)</f>
        <v>53</v>
      </c>
      <c r="E10" s="44">
        <f ca="1">IFERROR(__xludf.DUMMYFUNCTION("IMPORTRANGE(""https://docs.google.com/spreadsheets/d/1jB-UnyPBzGq1HOZkIVtft_Wo28OEKcZNsVgS5r_boTE/edit#gid=1522333227"",""Rekap KTR!$E$8"")"),56)</f>
        <v>56</v>
      </c>
      <c r="F10" s="44" t="str">
        <f ca="1">IFERROR(__xludf.DUMMYFUNCTION("IMPORTRANGE(""https://docs.google.com/spreadsheets/d/1jB-UnyPBzGq1HOZkIVtft_Wo28OEKcZNsVgS5r_boTE/edit#gid=1522333227"",""Rekap KTR!$E$9"")"),"")</f>
        <v/>
      </c>
      <c r="G10" s="44">
        <f ca="1">IFERROR(__xludf.DUMMYFUNCTION("IMPORTRANGE(""https://docs.google.com/spreadsheets/d/1jB-UnyPBzGq1HOZkIVtft_Wo28OEKcZNsVgS5r_boTE/edit#gid=1522333227"",""Rekap KTR!$E$10"")"),0)</f>
        <v>0</v>
      </c>
      <c r="H10" s="44" t="str">
        <f ca="1">IFERROR(__xludf.DUMMYFUNCTION("IMPORTRANGE(""https://docs.google.com/spreadsheets/d/1jB-UnyPBzGq1HOZkIVtft_Wo28OEKcZNsVgS5r_boTE/edit#gid=1522333227"",""Rekap KTR!$E$11"")"),"")</f>
        <v/>
      </c>
      <c r="I10" s="4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52" t="e">
        <f>#REF!</f>
        <v>#REF!</v>
      </c>
      <c r="C11" s="44">
        <f ca="1">IFERROR(__xludf.DUMMYFUNCTION("IMPORTRANGE(""https://docs.google.com/spreadsheets/d/1gHFrRpJ5fnyxfJI-jxT5z1B1L7rSV8E5sIZEN90Rfhc/edit#gid=1522333227"",""Rekap KTR!$E$6"")"),4)</f>
        <v>4</v>
      </c>
      <c r="D11" s="44">
        <f ca="1">IFERROR(__xludf.DUMMYFUNCTION("IMPORTRANGE(""https://docs.google.com/spreadsheets/d/1gHFrRpJ5fnyxfJI-jxT5z1B1L7rSV8E5sIZEN90Rfhc/edit#gid=1522333227"",""Rekap KTR!$E$7"")"),29)</f>
        <v>29</v>
      </c>
      <c r="E11" s="44">
        <f ca="1">IFERROR(__xludf.DUMMYFUNCTION("IMPORTRANGE(""https://docs.google.com/spreadsheets/d/1gHFrRpJ5fnyxfJI-jxT5z1B1L7rSV8E5sIZEN90Rfhc/edit#gid=1522333227"",""Rekap KTR!$E$8"")"),31)</f>
        <v>31</v>
      </c>
      <c r="F11" s="44" t="str">
        <f ca="1">IFERROR(__xludf.DUMMYFUNCTION("IMPORTRANGE(""https://docs.google.com/spreadsheets/d/1gHFrRpJ5fnyxfJI-jxT5z1B1L7rSV8E5sIZEN90Rfhc/edit#gid=1522333227"",""Rekap KTR!$E$9"")"),"")</f>
        <v/>
      </c>
      <c r="G11" s="44" t="str">
        <f ca="1">IFERROR(__xludf.DUMMYFUNCTION("IMPORTRANGE(""https://docs.google.com/spreadsheets/d/1gHFrRpJ5fnyxfJI-jxT5z1B1L7rSV8E5sIZEN90Rfhc/edit#gid=1522333227"",""Rekap KTR!$E$10"")"),"")</f>
        <v/>
      </c>
      <c r="H11" s="44" t="str">
        <f ca="1">IFERROR(__xludf.DUMMYFUNCTION("IMPORTRANGE(""https://docs.google.com/spreadsheets/d/1gHFrRpJ5fnyxfJI-jxT5z1B1L7rSV8E5sIZEN90Rfhc/edit#gid=1522333227"",""Rekap KTR!$E$11"")"),"")</f>
        <v/>
      </c>
      <c r="I11" s="4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52" t="e">
        <f>#REF!</f>
        <v>#REF!</v>
      </c>
      <c r="C12" s="44">
        <f ca="1">IFERROR(__xludf.DUMMYFUNCTION("IMPORTRANGE(""https://docs.google.com/spreadsheets/d/1saC2UP2JuYJ7WRPxjh8EMf_BSfGZ18Ous8sVKGLr-Ng/edit#gid=1892753874"",""Rekap KTR!$E$6"")"),8)</f>
        <v>8</v>
      </c>
      <c r="D12" s="44">
        <f ca="1">IFERROR(__xludf.DUMMYFUNCTION("IMPORTRANGE(""https://docs.google.com/spreadsheets/d/1saC2UP2JuYJ7WRPxjh8EMf_BSfGZ18Ous8sVKGLr-Ng/edit#gid=1892753874"",""Rekap KTR!$E$7"")"),41)</f>
        <v>41</v>
      </c>
      <c r="E12" s="44">
        <f ca="1">IFERROR(__xludf.DUMMYFUNCTION("IMPORTRANGE(""https://docs.google.com/spreadsheets/d/1saC2UP2JuYJ7WRPxjh8EMf_BSfGZ18Ous8sVKGLr-Ng/edit#gid=1892753874"",""Rekap KTR!$E$8"")"),41)</f>
        <v>41</v>
      </c>
      <c r="F12" s="44">
        <f ca="1">IFERROR(__xludf.DUMMYFUNCTION("IMPORTRANGE(""https://docs.google.com/spreadsheets/d/1saC2UP2JuYJ7WRPxjh8EMf_BSfGZ18Ous8sVKGLr-Ng/edit#gid=1892753874"",""Rekap KTR!$E$9"")"),14)</f>
        <v>14</v>
      </c>
      <c r="G12" s="44">
        <f ca="1">IFERROR(__xludf.DUMMYFUNCTION("IMPORTRANGE(""https://docs.google.com/spreadsheets/d/1saC2UP2JuYJ7WRPxjh8EMf_BSfGZ18Ous8sVKGLr-Ng/edit#gid=1892753874"",""Rekap KTR!$E$10"")"),0)</f>
        <v>0</v>
      </c>
      <c r="H12" s="44">
        <f ca="1">IFERROR(__xludf.DUMMYFUNCTION("IMPORTRANGE(""https://docs.google.com/spreadsheets/d/1saC2UP2JuYJ7WRPxjh8EMf_BSfGZ18Ous8sVKGLr-Ng/edit#gid=1892753874"",""Rekap KTR!$E$11"")"),0)</f>
        <v>0</v>
      </c>
      <c r="I12" s="4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52" t="e">
        <f>#REF!</f>
        <v>#REF!</v>
      </c>
      <c r="C13" s="44">
        <f ca="1">IFERROR(__xludf.DUMMYFUNCTION("IMPORTRANGE(""https://docs.google.com/spreadsheets/d/1ApPPV7RPuDI1EDOKjkoDXkV5Yd_NofeQTYTtAHUYGGw/edit#gid=1522333227"",""Rekap KTR!$E$6"")"),3)</f>
        <v>3</v>
      </c>
      <c r="D13" s="44">
        <f ca="1">IFERROR(__xludf.DUMMYFUNCTION("IMPORTRANGE(""https://docs.google.com/spreadsheets/d/1ApPPV7RPuDI1EDOKjkoDXkV5Yd_NofeQTYTtAHUYGGw/edit#gid=1522333227"",""Rekap KTR!$E$7"")"),20)</f>
        <v>20</v>
      </c>
      <c r="E13" s="44">
        <f ca="1">IFERROR(__xludf.DUMMYFUNCTION("IMPORTRANGE(""https://docs.google.com/spreadsheets/d/1ApPPV7RPuDI1EDOKjkoDXkV5Yd_NofeQTYTtAHUYGGw/edit#gid=1522333227"",""Rekap KTR!$E$8"")"),6)</f>
        <v>6</v>
      </c>
      <c r="F13" s="44" t="str">
        <f ca="1">IFERROR(__xludf.DUMMYFUNCTION("IMPORTRANGE(""https://docs.google.com/spreadsheets/d/1ApPPV7RPuDI1EDOKjkoDXkV5Yd_NofeQTYTtAHUYGGw/edit#gid=1522333227"",""Rekap KTR!$E$9"")"),"")</f>
        <v/>
      </c>
      <c r="G13" s="44" t="str">
        <f ca="1">IFERROR(__xludf.DUMMYFUNCTION("IMPORTRANGE(""https://docs.google.com/spreadsheets/d/1ApPPV7RPuDI1EDOKjkoDXkV5Yd_NofeQTYTtAHUYGGw/edit#gid=1522333227"",""Rekap KTR!$E$10"")"),"")</f>
        <v/>
      </c>
      <c r="H13" s="44" t="str">
        <f ca="1">IFERROR(__xludf.DUMMYFUNCTION("IMPORTRANGE(""https://docs.google.com/spreadsheets/d/1ApPPV7RPuDI1EDOKjkoDXkV5Yd_NofeQTYTtAHUYGGw/edit#gid=1522333227"",""Rekap KTR!$E$11"")"),"")</f>
        <v/>
      </c>
      <c r="I13" s="4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52" t="e">
        <f>#REF!</f>
        <v>#REF!</v>
      </c>
      <c r="C14" s="44">
        <f ca="1">IFERROR(__xludf.DUMMYFUNCTION("IMPORTRANGE(""https://docs.google.com/spreadsheets/d/1iV_nqIfkAdyO_vl_QARxWbfnGcK2KlCCS94aVJ2QbTI/edit#gid=1522333227"",""Rekap KTR!$E$6"")"),6)</f>
        <v>6</v>
      </c>
      <c r="D14" s="44">
        <f ca="1">IFERROR(__xludf.DUMMYFUNCTION("IMPORTRANGE(""https://docs.google.com/spreadsheets/d/1iV_nqIfkAdyO_vl_QARxWbfnGcK2KlCCS94aVJ2QbTI/edit#gid=1522333227"",""Rekap KTR!$E$7"")"),26)</f>
        <v>26</v>
      </c>
      <c r="E14" s="44">
        <f ca="1">IFERROR(__xludf.DUMMYFUNCTION("IMPORTRANGE(""https://docs.google.com/spreadsheets/d/1iV_nqIfkAdyO_vl_QARxWbfnGcK2KlCCS94aVJ2QbTI/edit#gid=1522333227"",""Rekap KTR!$E$8"")"),13)</f>
        <v>13</v>
      </c>
      <c r="F14" s="44">
        <f ca="1">IFERROR(__xludf.DUMMYFUNCTION("IMPORTRANGE(""https://docs.google.com/spreadsheets/d/1iV_nqIfkAdyO_vl_QARxWbfnGcK2KlCCS94aVJ2QbTI/edit#gid=1522333227"",""Rekap KTR!$E$9"")"),0)</f>
        <v>0</v>
      </c>
      <c r="G14" s="44">
        <f ca="1">IFERROR(__xludf.DUMMYFUNCTION("IMPORTRANGE(""https://docs.google.com/spreadsheets/d/1iV_nqIfkAdyO_vl_QARxWbfnGcK2KlCCS94aVJ2QbTI/edit#gid=1522333227"",""Rekap KTR!$E$10"")"),0)</f>
        <v>0</v>
      </c>
      <c r="H14" s="44">
        <f ca="1">IFERROR(__xludf.DUMMYFUNCTION("IMPORTRANGE(""https://docs.google.com/spreadsheets/d/1iV_nqIfkAdyO_vl_QARxWbfnGcK2KlCCS94aVJ2QbTI/edit#gid=1522333227"",""Rekap KTR!$E$11"")"),0)</f>
        <v>0</v>
      </c>
      <c r="I14" s="4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52" t="e">
        <f>#REF!</f>
        <v>#REF!</v>
      </c>
      <c r="C15" s="44">
        <f ca="1">IFERROR(__xludf.DUMMYFUNCTION("IMPORTRANGE(""https://docs.google.com/spreadsheets/d/1zz70Lj6oBg1MOPSG6KJcsMeqBNtXMHYICRkg7kpt_d0/edit#gid=1892753874"",""Rekap KTR!$E$6"")"),9)</f>
        <v>9</v>
      </c>
      <c r="D15" s="44">
        <f ca="1">IFERROR(__xludf.DUMMYFUNCTION("IMPORTRANGE(""https://docs.google.com/spreadsheets/d/1zz70Lj6oBg1MOPSG6KJcsMeqBNtXMHYICRkg7kpt_d0/edit#gid=1892753874"",""Rekap KTR!$E$7"")"),47)</f>
        <v>47</v>
      </c>
      <c r="E15" s="44">
        <f ca="1">IFERROR(__xludf.DUMMYFUNCTION("IMPORTRANGE(""https://docs.google.com/spreadsheets/d/1zz70Lj6oBg1MOPSG6KJcsMeqBNtXMHYICRkg7kpt_d0/edit#gid=1892753874"",""Rekap KTR!$E$8"")"),29)</f>
        <v>29</v>
      </c>
      <c r="F15" s="44">
        <f ca="1">IFERROR(__xludf.DUMMYFUNCTION("IMPORTRANGE(""https://docs.google.com/spreadsheets/d/1zz70Lj6oBg1MOPSG6KJcsMeqBNtXMHYICRkg7kpt_d0/edit#gid=1892753874"",""Rekap KTR!$E$9"")"),3)</f>
        <v>3</v>
      </c>
      <c r="G15" s="44">
        <f ca="1">IFERROR(__xludf.DUMMYFUNCTION("IMPORTRANGE(""https://docs.google.com/spreadsheets/d/1zz70Lj6oBg1MOPSG6KJcsMeqBNtXMHYICRkg7kpt_d0/edit#gid=1892753874"",""Rekap KTR!$E$10"")"),1)</f>
        <v>1</v>
      </c>
      <c r="H15" s="44">
        <f ca="1">IFERROR(__xludf.DUMMYFUNCTION("IMPORTRANGE(""https://docs.google.com/spreadsheets/d/1zz70Lj6oBg1MOPSG6KJcsMeqBNtXMHYICRkg7kpt_d0/edit#gid=1892753874"",""Rekap KTR!$E$11"")"),4)</f>
        <v>4</v>
      </c>
      <c r="I15" s="4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52" t="e">
        <f>#REF!</f>
        <v>#REF!</v>
      </c>
      <c r="C16" s="44">
        <f ca="1">IFERROR(__xludf.DUMMYFUNCTION("IMPORTRANGE(""https://docs.google.com/spreadsheets/d/1773f1iHRnXhbrVjAHR7zUpu3neZdvtp1a2ikB9LJu8U/edit#gid=1522333227"",""Rekap KTR!$E$6"")"),39)</f>
        <v>39</v>
      </c>
      <c r="D16" s="44">
        <f ca="1">IFERROR(__xludf.DUMMYFUNCTION("IMPORTRANGE(""https://docs.google.com/spreadsheets/d/1773f1iHRnXhbrVjAHR7zUpu3neZdvtp1a2ikB9LJu8U/edit#gid=1522333227"",""Rekap KTR!$E$7"")"),43)</f>
        <v>43</v>
      </c>
      <c r="E16" s="44">
        <f ca="1">IFERROR(__xludf.DUMMYFUNCTION("IMPORTRANGE(""https://docs.google.com/spreadsheets/d/1773f1iHRnXhbrVjAHR7zUpu3neZdvtp1a2ikB9LJu8U/edit#gid=1522333227"",""Rekap KTR!$E$8"")"),32)</f>
        <v>32</v>
      </c>
      <c r="F16" s="44">
        <f ca="1">IFERROR(__xludf.DUMMYFUNCTION("IMPORTRANGE(""https://docs.google.com/spreadsheets/d/1773f1iHRnXhbrVjAHR7zUpu3neZdvtp1a2ikB9LJu8U/edit#gid=1522333227"",""Rekap KTR!$E$9"")"),21)</f>
        <v>21</v>
      </c>
      <c r="G16" s="44">
        <f ca="1">IFERROR(__xludf.DUMMYFUNCTION("IMPORTRANGE(""https://docs.google.com/spreadsheets/d/1773f1iHRnXhbrVjAHR7zUpu3neZdvtp1a2ikB9LJu8U/edit#gid=1522333227"",""Rekap KTR!$E$10"")"),0)</f>
        <v>0</v>
      </c>
      <c r="H16" s="44">
        <f ca="1">IFERROR(__xludf.DUMMYFUNCTION("IMPORTRANGE(""https://docs.google.com/spreadsheets/d/1773f1iHRnXhbrVjAHR7zUpu3neZdvtp1a2ikB9LJu8U/edit#gid=1522333227"",""Rekap KTR!$E$11"")"),16)</f>
        <v>16</v>
      </c>
      <c r="I16" s="4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52" t="e">
        <f>#REF!</f>
        <v>#REF!</v>
      </c>
      <c r="C17" s="44">
        <f ca="1">IFERROR(__xludf.DUMMYFUNCTION("IMPORTRANGE(""https://docs.google.com/spreadsheets/d/10iNzN1LqaStEosZKEbqcoOm3IdodNsG31q_nR0Y6WGo/edit#gid=1522333227"",""Rekap KTR!$E$6"")"),1)</f>
        <v>1</v>
      </c>
      <c r="D17" s="44">
        <f ca="1">IFERROR(__xludf.DUMMYFUNCTION("IMPORTRANGE(""https://docs.google.com/spreadsheets/d/10iNzN1LqaStEosZKEbqcoOm3IdodNsG31q_nR0Y6WGo/edit#gid=1522333227"",""Rekap KTR!$E$7"")"),27)</f>
        <v>27</v>
      </c>
      <c r="E17" s="44">
        <f ca="1">IFERROR(__xludf.DUMMYFUNCTION("IMPORTRANGE(""https://docs.google.com/spreadsheets/d/10iNzN1LqaStEosZKEbqcoOm3IdodNsG31q_nR0Y6WGo/edit#gid=1522333227"",""Rekap KTR!$E$8"")"),2)</f>
        <v>2</v>
      </c>
      <c r="F17" s="44">
        <f ca="1">IFERROR(__xludf.DUMMYFUNCTION("IMPORTRANGE(""https://docs.google.com/spreadsheets/d/10iNzN1LqaStEosZKEbqcoOm3IdodNsG31q_nR0Y6WGo/edit#gid=1522333227"",""Rekap KTR!$E$9"")"),3)</f>
        <v>3</v>
      </c>
      <c r="G17" s="44">
        <f ca="1">IFERROR(__xludf.DUMMYFUNCTION("IMPORTRANGE(""https://docs.google.com/spreadsheets/d/10iNzN1LqaStEosZKEbqcoOm3IdodNsG31q_nR0Y6WGo/edit#gid=1522333227"",""Rekap KTR!$E$10"")"),0)</f>
        <v>0</v>
      </c>
      <c r="H17" s="44">
        <f ca="1">IFERROR(__xludf.DUMMYFUNCTION("IMPORTRANGE(""https://docs.google.com/spreadsheets/d/10iNzN1LqaStEosZKEbqcoOm3IdodNsG31q_nR0Y6WGo/edit#gid=1522333227"",""Rekap KTR!$E$11"")"),2)</f>
        <v>2</v>
      </c>
      <c r="I17" s="4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52" t="e">
        <f>#REF!</f>
        <v>#REF!</v>
      </c>
      <c r="C18" s="44">
        <f ca="1">IFERROR(__xludf.DUMMYFUNCTION("IMPORTRANGE(""https://docs.google.com/spreadsheets/d/17PsIU8VcCQeO2M4DM42K9vv32GkafaaF1LxQevQ8tAQ/edit#gid=1892753874"",""Rekap KTR!$E$6"")"),2)</f>
        <v>2</v>
      </c>
      <c r="D18" s="44">
        <f ca="1">IFERROR(__xludf.DUMMYFUNCTION("IMPORTRANGE(""https://docs.google.com/spreadsheets/d/17PsIU8VcCQeO2M4DM42K9vv32GkafaaF1LxQevQ8tAQ/edit#gid=1892753874"",""Rekap KTR!$E$7"")"),21)</f>
        <v>21</v>
      </c>
      <c r="E18" s="44">
        <f ca="1">IFERROR(__xludf.DUMMYFUNCTION("IMPORTRANGE(""https://docs.google.com/spreadsheets/d/17PsIU8VcCQeO2M4DM42K9vv32GkafaaF1LxQevQ8tAQ/edit#gid=1892753874"",""Rekap KTR!$E$8"")"),17)</f>
        <v>17</v>
      </c>
      <c r="F18" s="44">
        <f ca="1">IFERROR(__xludf.DUMMYFUNCTION("IMPORTRANGE(""https://docs.google.com/spreadsheets/d/17PsIU8VcCQeO2M4DM42K9vv32GkafaaF1LxQevQ8tAQ/edit#gid=1892753874"",""Rekap KTR!$E$9"")"),0)</f>
        <v>0</v>
      </c>
      <c r="G18" s="44">
        <f ca="1">IFERROR(__xludf.DUMMYFUNCTION("IMPORTRANGE(""https://docs.google.com/spreadsheets/d/17PsIU8VcCQeO2M4DM42K9vv32GkafaaF1LxQevQ8tAQ/edit#gid=1892753874"",""Rekap KTR!$E$10"")"),0)</f>
        <v>0</v>
      </c>
      <c r="H18" s="44">
        <f ca="1">IFERROR(__xludf.DUMMYFUNCTION("IMPORTRANGE(""https://docs.google.com/spreadsheets/d/17PsIU8VcCQeO2M4DM42K9vv32GkafaaF1LxQevQ8tAQ/edit#gid=1892753874"",""Rekap KTR!$E$11"")"),0)</f>
        <v>0</v>
      </c>
      <c r="I18" s="4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52" t="e">
        <f>#REF!</f>
        <v>#REF!</v>
      </c>
      <c r="C19" s="44">
        <f ca="1">IFERROR(__xludf.DUMMYFUNCTION("IMPORTRANGE(""https://docs.google.com/spreadsheets/d/1d0Y9C6M4-a1TT0nIK2Gc4IXnbVyxoBB3v7o1biNGAwY/edit#gid=1892753874"",""Rekap KTR!$E$6"")"),6)</f>
        <v>6</v>
      </c>
      <c r="D19" s="44">
        <f ca="1">IFERROR(__xludf.DUMMYFUNCTION("IMPORTRANGE(""https://docs.google.com/spreadsheets/d/1d0Y9C6M4-a1TT0nIK2Gc4IXnbVyxoBB3v7o1biNGAwY/edit#gid=1892753874"",""Rekap KTR!$E$7"")"),27)</f>
        <v>27</v>
      </c>
      <c r="E19" s="44">
        <f ca="1">IFERROR(__xludf.DUMMYFUNCTION("IMPORTRANGE(""https://docs.google.com/spreadsheets/d/1d0Y9C6M4-a1TT0nIK2Gc4IXnbVyxoBB3v7o1biNGAwY/edit#gid=1892753874"",""Rekap KTR!$E$8"")"),7)</f>
        <v>7</v>
      </c>
      <c r="F19" s="44">
        <f ca="1">IFERROR(__xludf.DUMMYFUNCTION("IMPORTRANGE(""https://docs.google.com/spreadsheets/d/1d0Y9C6M4-a1TT0nIK2Gc4IXnbVyxoBB3v7o1biNGAwY/edit#gid=1892753874"",""Rekap KTR!$E$9"")"),0)</f>
        <v>0</v>
      </c>
      <c r="G19" s="44">
        <f ca="1">IFERROR(__xludf.DUMMYFUNCTION("IMPORTRANGE(""https://docs.google.com/spreadsheets/d/1d0Y9C6M4-a1TT0nIK2Gc4IXnbVyxoBB3v7o1biNGAwY/edit#gid=1892753874"",""Rekap KTR!$E$10"")"),0)</f>
        <v>0</v>
      </c>
      <c r="H19" s="44">
        <f ca="1">IFERROR(__xludf.DUMMYFUNCTION("IMPORTRANGE(""https://docs.google.com/spreadsheets/d/1d0Y9C6M4-a1TT0nIK2Gc4IXnbVyxoBB3v7o1biNGAwY/edit#gid=1892753874"",""Rekap KTR!$E$11"")"),0)</f>
        <v>0</v>
      </c>
      <c r="I19" s="4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52" t="e">
        <f>#REF!</f>
        <v>#REF!</v>
      </c>
      <c r="C20" s="44">
        <f ca="1">IFERROR(__xludf.DUMMYFUNCTION("IMPORTRANGE(""https://docs.google.com/spreadsheets/d/1fXA1yQzUNddp7fjR2KF22o4rRJu9lP9Ja9Oi1mRbg_E/edit#gid=1892753874"",""Rekap KTR!$E$6"")"),2)</f>
        <v>2</v>
      </c>
      <c r="D20" s="44">
        <f ca="1">IFERROR(__xludf.DUMMYFUNCTION("IMPORTRANGE(""https://docs.google.com/spreadsheets/d/1fXA1yQzUNddp7fjR2KF22o4rRJu9lP9Ja9Oi1mRbg_E/edit#gid=1892753874"",""Rekap KTR!$E$7"")"),31)</f>
        <v>31</v>
      </c>
      <c r="E20" s="44">
        <f ca="1">IFERROR(__xludf.DUMMYFUNCTION("IMPORTRANGE(""https://docs.google.com/spreadsheets/d/1fXA1yQzUNddp7fjR2KF22o4rRJu9lP9Ja9Oi1mRbg_E/edit#gid=1892753874"",""Rekap KTR!$E$8"")"),29)</f>
        <v>29</v>
      </c>
      <c r="F20" s="44">
        <f ca="1">IFERROR(__xludf.DUMMYFUNCTION("IMPORTRANGE(""https://docs.google.com/spreadsheets/d/1fXA1yQzUNddp7fjR2KF22o4rRJu9lP9Ja9Oi1mRbg_E/edit#gid=1892753874"",""Rekap KTR!$E$9"")"),19)</f>
        <v>19</v>
      </c>
      <c r="G20" s="44">
        <f ca="1">IFERROR(__xludf.DUMMYFUNCTION("IMPORTRANGE(""https://docs.google.com/spreadsheets/d/1fXA1yQzUNddp7fjR2KF22o4rRJu9lP9Ja9Oi1mRbg_E/edit#gid=1892753874"",""Rekap KTR!$E$10"")"),1)</f>
        <v>1</v>
      </c>
      <c r="H20" s="44">
        <f ca="1">IFERROR(__xludf.DUMMYFUNCTION("IMPORTRANGE(""https://docs.google.com/spreadsheets/d/1fXA1yQzUNddp7fjR2KF22o4rRJu9lP9Ja9Oi1mRbg_E/edit#gid=1892753874"",""Rekap KTR!$E$11"")"),1)</f>
        <v>1</v>
      </c>
      <c r="I20" s="4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52" t="e">
        <f>#REF!</f>
        <v>#REF!</v>
      </c>
      <c r="C21" s="44">
        <f ca="1">IFERROR(__xludf.DUMMYFUNCTION("IMPORTRANGE(""https://docs.google.com/spreadsheets/d/155aL1qCqCleHwMP0Y8LT5akEbK27R0RIka-lAkeoeEo/edit#gid=1892753874"",""Rekap KTR!$E$6"")"),10)</f>
        <v>10</v>
      </c>
      <c r="D21" s="44">
        <f ca="1">IFERROR(__xludf.DUMMYFUNCTION("IMPORTRANGE(""https://docs.google.com/spreadsheets/d/155aL1qCqCleHwMP0Y8LT5akEbK27R0RIka-lAkeoeEo/edit#gid=1892753874"",""Rekap KTR!$E$7"")"),47)</f>
        <v>47</v>
      </c>
      <c r="E21" s="44">
        <f ca="1">IFERROR(__xludf.DUMMYFUNCTION("IMPORTRANGE(""https://docs.google.com/spreadsheets/d/155aL1qCqCleHwMP0Y8LT5akEbK27R0RIka-lAkeoeEo/edit#gid=1892753874"",""Rekap KTR!$E$8"")"),5)</f>
        <v>5</v>
      </c>
      <c r="F21" s="44" t="str">
        <f ca="1">IFERROR(__xludf.DUMMYFUNCTION("IMPORTRANGE(""https://docs.google.com/spreadsheets/d/155aL1qCqCleHwMP0Y8LT5akEbK27R0RIka-lAkeoeEo/edit#gid=1892753874"",""Rekap KTR!$E$9"")"),"")</f>
        <v/>
      </c>
      <c r="G21" s="44" t="str">
        <f ca="1">IFERROR(__xludf.DUMMYFUNCTION("IMPORTRANGE(""https://docs.google.com/spreadsheets/d/155aL1qCqCleHwMP0Y8LT5akEbK27R0RIka-lAkeoeEo/edit#gid=1892753874"",""Rekap KTR!$E$10"")"),"")</f>
        <v/>
      </c>
      <c r="H21" s="44" t="str">
        <f ca="1">IFERROR(__xludf.DUMMYFUNCTION("IMPORTRANGE(""https://docs.google.com/spreadsheets/d/155aL1qCqCleHwMP0Y8LT5akEbK27R0RIka-lAkeoeEo/edit#gid=1892753874"",""Rekap KTR!$E$11"")"),"")</f>
        <v/>
      </c>
      <c r="I21" s="4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52" t="e">
        <f>#REF!</f>
        <v>#REF!</v>
      </c>
      <c r="C22" s="44">
        <f ca="1">IFERROR(__xludf.DUMMYFUNCTION("IMPORTRANGE(""https://docs.google.com/spreadsheets/d/13FRR1udp0c0o6Nmp_8YHiON78PXr-L4FqQQ028JcBYY/edit#gid=1522333227"",""Rekap KTR!$E$6"")"),7)</f>
        <v>7</v>
      </c>
      <c r="D22" s="44">
        <f ca="1">IFERROR(__xludf.DUMMYFUNCTION("IMPORTRANGE(""https://docs.google.com/spreadsheets/d/13FRR1udp0c0o6Nmp_8YHiON78PXr-L4FqQQ028JcBYY/edit#gid=1522333227"",""Rekap KTR!$E$7"")"),31)</f>
        <v>31</v>
      </c>
      <c r="E22" s="44">
        <f ca="1">IFERROR(__xludf.DUMMYFUNCTION("IMPORTRANGE(""https://docs.google.com/spreadsheets/d/13FRR1udp0c0o6Nmp_8YHiON78PXr-L4FqQQ028JcBYY/edit#gid=1522333227"",""Rekap KTR!$E$8"")"),2)</f>
        <v>2</v>
      </c>
      <c r="F22" s="44" t="str">
        <f ca="1">IFERROR(__xludf.DUMMYFUNCTION("IMPORTRANGE(""https://docs.google.com/spreadsheets/d/13FRR1udp0c0o6Nmp_8YHiON78PXr-L4FqQQ028JcBYY/edit#gid=1522333227"",""Rekap KTR!$E$9"")"),"")</f>
        <v/>
      </c>
      <c r="G22" s="44" t="str">
        <f ca="1">IFERROR(__xludf.DUMMYFUNCTION("IMPORTRANGE(""https://docs.google.com/spreadsheets/d/13FRR1udp0c0o6Nmp_8YHiON78PXr-L4FqQQ028JcBYY/edit#gid=1522333227"",""Rekap KTR!$E$10"")"),"")</f>
        <v/>
      </c>
      <c r="H22" s="44" t="str">
        <f ca="1">IFERROR(__xludf.DUMMYFUNCTION("IMPORTRANGE(""https://docs.google.com/spreadsheets/d/13FRR1udp0c0o6Nmp_8YHiON78PXr-L4FqQQ028JcBYY/edit#gid=1522333227"",""Rekap KTR!$E$11"")"),"")</f>
        <v/>
      </c>
      <c r="I22" s="4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52" t="e">
        <f>#REF!</f>
        <v>#REF!</v>
      </c>
      <c r="C23" s="44">
        <f ca="1">IFERROR(__xludf.DUMMYFUNCTION("IMPORTRANGE(""https://docs.google.com/spreadsheets/d/1PVwe4VvYfj1Vj424c9kO9TcQogsBM6TpXMbFve9togc/edit#gid=1522333227"",""Rekap KTR!$E$6"")"),5)</f>
        <v>5</v>
      </c>
      <c r="D23" s="44">
        <f ca="1">IFERROR(__xludf.DUMMYFUNCTION("IMPORTRANGE(""https://docs.google.com/spreadsheets/d/1PVwe4VvYfj1Vj424c9kO9TcQogsBM6TpXMbFve9togc/edit#gid=1522333227"",""Rekap KTR!$E$7"")"),38)</f>
        <v>38</v>
      </c>
      <c r="E23" s="44">
        <f ca="1">IFERROR(__xludf.DUMMYFUNCTION("IMPORTRANGE(""https://docs.google.com/spreadsheets/d/1PVwe4VvYfj1Vj424c9kO9TcQogsBM6TpXMbFve9togc/edit#gid=1522333227"",""Rekap KTR!$E$8"")"),17)</f>
        <v>17</v>
      </c>
      <c r="F23" s="44">
        <f ca="1">IFERROR(__xludf.DUMMYFUNCTION("IMPORTRANGE(""https://docs.google.com/spreadsheets/d/1PVwe4VvYfj1Vj424c9kO9TcQogsBM6TpXMbFve9togc/edit#gid=1522333227"",""Rekap KTR!$E$9"")"),0)</f>
        <v>0</v>
      </c>
      <c r="G23" s="44">
        <f ca="1">IFERROR(__xludf.DUMMYFUNCTION("IMPORTRANGE(""https://docs.google.com/spreadsheets/d/1PVwe4VvYfj1Vj424c9kO9TcQogsBM6TpXMbFve9togc/edit#gid=1522333227"",""Rekap KTR!$E$10"")"),0)</f>
        <v>0</v>
      </c>
      <c r="H23" s="44">
        <f ca="1">IFERROR(__xludf.DUMMYFUNCTION("IMPORTRANGE(""https://docs.google.com/spreadsheets/d/1PVwe4VvYfj1Vj424c9kO9TcQogsBM6TpXMbFve9togc/edit#gid=1522333227"",""Rekap KTR!$E$11"")"),0)</f>
        <v>0</v>
      </c>
      <c r="I23" s="4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52" t="e">
        <f>#REF!</f>
        <v>#REF!</v>
      </c>
      <c r="C24" s="44" t="str">
        <f ca="1">IFERROR(__xludf.DUMMYFUNCTION("IMPORTRANGE(""https://docs.google.com/spreadsheets/d/15JUTNcWxWGx3Ha8qvwbxgnbDbT4v7N3vZYvqPZ68_Xg/edit#gid=1892753874"",""Rekap KTR!$E$6"")"),"")</f>
        <v/>
      </c>
      <c r="D24" s="44">
        <f ca="1">IFERROR(__xludf.DUMMYFUNCTION("IMPORTRANGE(""https://docs.google.com/spreadsheets/d/15JUTNcWxWGx3Ha8qvwbxgnbDbT4v7N3vZYvqPZ68_Xg/edit#gid=1892753874"",""Rekap KTR!$E$7"")"),19)</f>
        <v>19</v>
      </c>
      <c r="E24" s="44" t="str">
        <f ca="1">IFERROR(__xludf.DUMMYFUNCTION("IMPORTRANGE(""https://docs.google.com/spreadsheets/d/15JUTNcWxWGx3Ha8qvwbxgnbDbT4v7N3vZYvqPZ68_Xg/edit#gid=1892753874"",""Rekap KTR!$E$8"")"),"")</f>
        <v/>
      </c>
      <c r="F24" s="44" t="str">
        <f ca="1">IFERROR(__xludf.DUMMYFUNCTION("IMPORTRANGE(""https://docs.google.com/spreadsheets/d/15JUTNcWxWGx3Ha8qvwbxgnbDbT4v7N3vZYvqPZ68_Xg/edit#gid=1892753874"",""Rekap KTR!$E$9"")"),"")</f>
        <v/>
      </c>
      <c r="G24" s="44" t="str">
        <f ca="1">IFERROR(__xludf.DUMMYFUNCTION("IMPORTRANGE(""https://docs.google.com/spreadsheets/d/15JUTNcWxWGx3Ha8qvwbxgnbDbT4v7N3vZYvqPZ68_Xg/edit#gid=1892753874"",""Rekap KTR!$E$10"")"),"")</f>
        <v/>
      </c>
      <c r="H24" s="44" t="str">
        <f ca="1">IFERROR(__xludf.DUMMYFUNCTION("IMPORTRANGE(""https://docs.google.com/spreadsheets/d/15JUTNcWxWGx3Ha8qvwbxgnbDbT4v7N3vZYvqPZ68_Xg/edit#gid=1892753874"",""Rekap KTR!$E$11"")"),"")</f>
        <v/>
      </c>
      <c r="I24" s="4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58" t="s">
        <v>38</v>
      </c>
      <c r="B1" s="66"/>
      <c r="C1" s="59"/>
      <c r="D1" s="100" t="s">
        <v>41</v>
      </c>
      <c r="E1" s="66"/>
      <c r="F1" s="66"/>
      <c r="G1" s="66"/>
      <c r="H1" s="66"/>
      <c r="I1" s="66"/>
      <c r="J1" s="59"/>
      <c r="K1" s="45"/>
      <c r="L1" s="1"/>
      <c r="M1" s="1"/>
      <c r="N1" s="1"/>
      <c r="O1" s="1"/>
      <c r="P1" s="1"/>
    </row>
    <row r="2" spans="1:16" ht="21" x14ac:dyDescent="0.15">
      <c r="A2" s="60"/>
      <c r="B2" s="67"/>
      <c r="C2" s="61"/>
      <c r="D2" s="60"/>
      <c r="E2" s="67"/>
      <c r="F2" s="67"/>
      <c r="G2" s="67"/>
      <c r="H2" s="67"/>
      <c r="I2" s="67"/>
      <c r="J2" s="61"/>
      <c r="K2" s="45"/>
      <c r="L2" s="1"/>
      <c r="M2" s="1"/>
      <c r="N2" s="1"/>
      <c r="O2" s="1"/>
      <c r="P2" s="1"/>
    </row>
    <row r="3" spans="1:16" ht="21" x14ac:dyDescent="0.15">
      <c r="A3" s="62"/>
      <c r="B3" s="68"/>
      <c r="C3" s="63"/>
      <c r="D3" s="60"/>
      <c r="E3" s="67"/>
      <c r="F3" s="67"/>
      <c r="G3" s="67"/>
      <c r="H3" s="67"/>
      <c r="I3" s="67"/>
      <c r="J3" s="61"/>
      <c r="K3" s="45"/>
      <c r="L3" s="1"/>
      <c r="M3" s="1"/>
      <c r="N3" s="1"/>
      <c r="O3" s="1"/>
      <c r="P3" s="1"/>
    </row>
    <row r="4" spans="1:16" ht="24.75" customHeight="1" x14ac:dyDescent="0.15">
      <c r="A4" s="91" t="s">
        <v>39</v>
      </c>
      <c r="B4" s="101"/>
      <c r="C4" s="71"/>
      <c r="D4" s="62"/>
      <c r="E4" s="68"/>
      <c r="F4" s="68"/>
      <c r="G4" s="68"/>
      <c r="H4" s="68"/>
      <c r="I4" s="68"/>
      <c r="J4" s="63"/>
      <c r="K4" s="45"/>
      <c r="L4" s="1"/>
      <c r="M4" s="1"/>
      <c r="N4" s="1"/>
      <c r="O4" s="1"/>
      <c r="P4" s="1"/>
    </row>
    <row r="6" spans="1:16" ht="22.5" customHeight="1" x14ac:dyDescent="0.15">
      <c r="A6" s="102" t="s">
        <v>42</v>
      </c>
      <c r="B6" s="96"/>
      <c r="C6" s="96"/>
      <c r="D6" s="96"/>
      <c r="E6" s="96"/>
      <c r="F6" s="96"/>
      <c r="G6" s="96"/>
      <c r="H6" s="96"/>
      <c r="I6" s="96"/>
      <c r="J6" s="97"/>
      <c r="K6" s="2"/>
      <c r="L6" s="2"/>
      <c r="M6" s="2"/>
      <c r="N6" s="2"/>
      <c r="O6" s="2"/>
      <c r="P6" s="2"/>
    </row>
    <row r="7" spans="1:16" ht="14.25" x14ac:dyDescent="0.15">
      <c r="A7" s="103" t="s">
        <v>40</v>
      </c>
      <c r="B7" s="103" t="s">
        <v>43</v>
      </c>
      <c r="C7" s="103" t="s">
        <v>44</v>
      </c>
      <c r="D7" s="103" t="s">
        <v>45</v>
      </c>
      <c r="E7" s="104" t="s">
        <v>46</v>
      </c>
      <c r="F7" s="104" t="s">
        <v>47</v>
      </c>
      <c r="G7" s="104" t="s">
        <v>48</v>
      </c>
      <c r="H7" s="98" t="s">
        <v>49</v>
      </c>
      <c r="I7" s="98" t="s">
        <v>50</v>
      </c>
      <c r="J7" s="98" t="s">
        <v>51</v>
      </c>
    </row>
    <row r="8" spans="1:16" ht="15" customHeight="1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</row>
    <row r="9" spans="1:16" ht="14.25" x14ac:dyDescent="0.15">
      <c r="A9" s="94"/>
      <c r="B9" s="94"/>
      <c r="C9" s="94"/>
      <c r="D9" s="94"/>
      <c r="E9" s="94"/>
      <c r="F9" s="94"/>
      <c r="G9" s="94"/>
      <c r="H9" s="94"/>
      <c r="I9" s="94"/>
      <c r="J9" s="94"/>
    </row>
    <row r="10" spans="1:16" x14ac:dyDescent="0.2">
      <c r="A10" s="52" t="e">
        <f>#REF!</f>
        <v>#REF!</v>
      </c>
      <c r="B10" s="44">
        <f ca="1">IFERROR(__xludf.DUMMYFUNCTION("IMPORTRANGE(""https://docs.google.com/spreadsheets/d/1P0UTisakTE5EAx-MYEjY2DmhSnLNqqRm6P3NrlYXL2I/edit#gid=1892753874"",""Rekap UBM!$B$9"")"),1)</f>
        <v>1</v>
      </c>
      <c r="C10" s="44">
        <f ca="1">IFERROR(__xludf.DUMMYFUNCTION("IMPORTRANGE(""https://docs.google.com/spreadsheets/d/1P0UTisakTE5EAx-MYEjY2DmhSnLNqqRm6P3NrlYXL2I/edit#gid=1892753874"",""Rekap UBM!$C$9"")"),1)</f>
        <v>1</v>
      </c>
      <c r="D10" s="53">
        <f t="shared" ref="D10:D25" ca="1" si="0">C10/B10*100</f>
        <v>100</v>
      </c>
      <c r="E10" s="44" t="str">
        <f ca="1">IFERROR(__xludf.DUMMYFUNCTION("IMPORTRANGE(""https://docs.google.com/spreadsheets/d/1P0UTisakTE5EAx-MYEjY2DmhSnLNqqRm6P3NrlYXL2I/edit#gid=1892753874"",""Rekap UBM!$E$9"")"),"")</f>
        <v/>
      </c>
      <c r="F10" s="44" t="str">
        <f ca="1">IFERROR(__xludf.DUMMYFUNCTION("IMPORTRANGE(""https://docs.google.com/spreadsheets/d/1P0UTisakTE5EAx-MYEjY2DmhSnLNqqRm6P3NrlYXL2I/edit#gid=1892753874"",""Rekap UBM!$F$9"")"),"")</f>
        <v/>
      </c>
      <c r="G10" s="53" t="e">
        <f t="shared" ref="G10:G25" ca="1" si="1">F10/E10*100</f>
        <v>#VALUE!</v>
      </c>
      <c r="H10" s="44" t="str">
        <f ca="1">IFERROR(__xludf.DUMMYFUNCTION("IMPORTRANGE(""https://docs.google.com/spreadsheets/d/1P0UTisakTE5EAx-MYEjY2DmhSnLNqqRm6P3NrlYXL2I/edit#gid=1892753874"",""Rekap UBM!$H$9"")"),"")</f>
        <v/>
      </c>
      <c r="I10" s="44" t="str">
        <f ca="1">IFERROR(__xludf.DUMMYFUNCTION("IMPORTRANGE(""https://docs.google.com/spreadsheets/d/1P0UTisakTE5EAx-MYEjY2DmhSnLNqqRm6P3NrlYXL2I/edit#gid=1892753874"",""Rekap UBM!$I$9"")"),"")</f>
        <v/>
      </c>
      <c r="J10" s="53" t="e">
        <f t="shared" ref="J10:J25" ca="1" si="2">I10/H10*100</f>
        <v>#VALUE!</v>
      </c>
    </row>
    <row r="11" spans="1:16" x14ac:dyDescent="0.2">
      <c r="A11" s="52" t="e">
        <f>#REF!</f>
        <v>#REF!</v>
      </c>
      <c r="B11" s="44">
        <f ca="1">IFERROR(__xludf.DUMMYFUNCTION("IMPORTRANGE(""https://docs.google.com/spreadsheets/d/1jB-UnyPBzGq1HOZkIVtft_Wo28OEKcZNsVgS5r_boTE/edit#gid=1522333227"",""Rekap UBM!$B$9"")"),1)</f>
        <v>1</v>
      </c>
      <c r="C11" s="44">
        <f ca="1">IFERROR(__xludf.DUMMYFUNCTION("IMPORTRANGE(""https://docs.google.com/spreadsheets/d/1jB-UnyPBzGq1HOZkIVtft_Wo28OEKcZNsVgS5r_boTE/edit#gid=1522333227"",""Rekap UBM!$C$9"")"),1)</f>
        <v>1</v>
      </c>
      <c r="D11" s="53">
        <f t="shared" ca="1" si="0"/>
        <v>100</v>
      </c>
      <c r="E11" s="44">
        <f ca="1">IFERROR(__xludf.DUMMYFUNCTION("IMPORTRANGE(""https://docs.google.com/spreadsheets/d/1jB-UnyPBzGq1HOZkIVtft_Wo28OEKcZNsVgS5r_boTE/edit#gid=1522333227"",""Rekap UBM!$E$9"")"),12)</f>
        <v>12</v>
      </c>
      <c r="F11" s="54">
        <f ca="1">IFERROR(__xludf.DUMMYFUNCTION("IMPORTRANGE(""https://docs.google.com/spreadsheets/d/1jB-UnyPBzGq1HOZkIVtft_Wo28OEKcZNsVgS5r_boTE/edit#gid=1522333227"",""Rekap UBM!$F$9"")"),12)</f>
        <v>12</v>
      </c>
      <c r="G11" s="53">
        <f t="shared" ca="1" si="1"/>
        <v>100</v>
      </c>
      <c r="H11" s="54" t="str">
        <f ca="1">IFERROR(__xludf.DUMMYFUNCTION("IMPORTRANGE(""https://docs.google.com/spreadsheets/d/1jB-UnyPBzGq1HOZkIVtft_Wo28OEKcZNsVgS5r_boTE/edit#gid=1522333227"",""Rekap UBM!$H$9"")"),"")</f>
        <v/>
      </c>
      <c r="I11" s="54" t="str">
        <f ca="1">IFERROR(__xludf.DUMMYFUNCTION("IMPORTRANGE(""https://docs.google.com/spreadsheets/d/1jB-UnyPBzGq1HOZkIVtft_Wo28OEKcZNsVgS5r_boTE/edit#gid=1522333227"",""Rekap UBM!$I$9"")"),"")</f>
        <v/>
      </c>
      <c r="J11" s="53" t="e">
        <f t="shared" ca="1" si="2"/>
        <v>#VALUE!</v>
      </c>
    </row>
    <row r="12" spans="1:16" x14ac:dyDescent="0.2">
      <c r="A12" s="52" t="e">
        <f>#REF!</f>
        <v>#REF!</v>
      </c>
      <c r="B12" s="44">
        <f ca="1">IFERROR(__xludf.DUMMYFUNCTION("IMPORTRANGE(""https://docs.google.com/spreadsheets/d/1gHFrRpJ5fnyxfJI-jxT5z1B1L7rSV8E5sIZEN90Rfhc/edit#gid=1522333227"",""Rekap UBM!$B$9"")"),1)</f>
        <v>1</v>
      </c>
      <c r="C12" s="44">
        <f ca="1">IFERROR(__xludf.DUMMYFUNCTION("IMPORTRANGE(""https://docs.google.com/spreadsheets/d/1gHFrRpJ5fnyxfJI-jxT5z1B1L7rSV8E5sIZEN90Rfhc/edit#gid=1522333227"",""Rekap UBM!$C$9"")"),1)</f>
        <v>1</v>
      </c>
      <c r="D12" s="53">
        <f t="shared" ca="1" si="0"/>
        <v>100</v>
      </c>
      <c r="E12" s="44">
        <f ca="1">IFERROR(__xludf.DUMMYFUNCTION("IMPORTRANGE(""https://docs.google.com/spreadsheets/d/1gHFrRpJ5fnyxfJI-jxT5z1B1L7rSV8E5sIZEN90Rfhc/edit#gid=1522333227"",""Rekap UBM!$E$9"")"),3)</f>
        <v>3</v>
      </c>
      <c r="F12" s="54">
        <f ca="1">IFERROR(__xludf.DUMMYFUNCTION("IMPORTRANGE(""https://docs.google.com/spreadsheets/d/1gHFrRpJ5fnyxfJI-jxT5z1B1L7rSV8E5sIZEN90Rfhc/edit#gid=1522333227"",""Rekap UBM!$F$9"")"),3)</f>
        <v>3</v>
      </c>
      <c r="G12" s="53">
        <f t="shared" ca="1" si="1"/>
        <v>100</v>
      </c>
      <c r="H12" s="54">
        <f ca="1">IFERROR(__xludf.DUMMYFUNCTION("IMPORTRANGE(""https://docs.google.com/spreadsheets/d/1gHFrRpJ5fnyxfJI-jxT5z1B1L7rSV8E5sIZEN90Rfhc/edit#gid=1522333227"",""Rekap UBM!$H$9"")"),6)</f>
        <v>6</v>
      </c>
      <c r="I12" s="54">
        <f ca="1">IFERROR(__xludf.DUMMYFUNCTION("IMPORTRANGE(""https://docs.google.com/spreadsheets/d/1gHFrRpJ5fnyxfJI-jxT5z1B1L7rSV8E5sIZEN90Rfhc/edit#gid=1522333227"",""Rekap UBM!$I$9"")"),6)</f>
        <v>6</v>
      </c>
      <c r="J12" s="53">
        <f t="shared" ca="1" si="2"/>
        <v>100</v>
      </c>
    </row>
    <row r="13" spans="1:16" x14ac:dyDescent="0.2">
      <c r="A13" s="52" t="e">
        <f>#REF!</f>
        <v>#REF!</v>
      </c>
      <c r="B13" s="44">
        <f ca="1">IFERROR(__xludf.DUMMYFUNCTION("IMPORTRANGE(""https://docs.google.com/spreadsheets/d/1saC2UP2JuYJ7WRPxjh8EMf_BSfGZ18Ous8sVKGLr-Ng/edit#gid=1892753874"",""Rekap UBM!$B$9"")"),1)</f>
        <v>1</v>
      </c>
      <c r="C13" s="44">
        <f ca="1">IFERROR(__xludf.DUMMYFUNCTION("IMPORTRANGE(""https://docs.google.com/spreadsheets/d/1saC2UP2JuYJ7WRPxjh8EMf_BSfGZ18Ous8sVKGLr-Ng/edit#gid=1892753874"",""Rekap UBM!$C$9"")"),1)</f>
        <v>1</v>
      </c>
      <c r="D13" s="53">
        <f t="shared" ca="1" si="0"/>
        <v>100</v>
      </c>
      <c r="E13" s="44">
        <f ca="1">IFERROR(__xludf.DUMMYFUNCTION("IMPORTRANGE(""https://docs.google.com/spreadsheets/d/1saC2UP2JuYJ7WRPxjh8EMf_BSfGZ18Ous8sVKGLr-Ng/edit#gid=1892753874"",""Rekap UBM!$E$9"")"),3)</f>
        <v>3</v>
      </c>
      <c r="F13" s="54">
        <f ca="1">IFERROR(__xludf.DUMMYFUNCTION("IMPORTRANGE(""https://docs.google.com/spreadsheets/d/1saC2UP2JuYJ7WRPxjh8EMf_BSfGZ18Ous8sVKGLr-Ng/edit#gid=1892753874"",""Rekap UBM!$F$9"")"),0)</f>
        <v>0</v>
      </c>
      <c r="G13" s="53">
        <f t="shared" ca="1" si="1"/>
        <v>0</v>
      </c>
      <c r="H13" s="54">
        <f ca="1">IFERROR(__xludf.DUMMYFUNCTION("IMPORTRANGE(""https://docs.google.com/spreadsheets/d/1saC2UP2JuYJ7WRPxjh8EMf_BSfGZ18Ous8sVKGLr-Ng/edit#gid=1892753874"",""Rekap UBM!$H$9"")"),5)</f>
        <v>5</v>
      </c>
      <c r="I13" s="54">
        <f ca="1">IFERROR(__xludf.DUMMYFUNCTION("IMPORTRANGE(""https://docs.google.com/spreadsheets/d/1saC2UP2JuYJ7WRPxjh8EMf_BSfGZ18Ous8sVKGLr-Ng/edit#gid=1892753874"",""Rekap UBM!$I$9"")"),0)</f>
        <v>0</v>
      </c>
      <c r="J13" s="53">
        <f t="shared" ca="1" si="2"/>
        <v>0</v>
      </c>
    </row>
    <row r="14" spans="1:16" x14ac:dyDescent="0.2">
      <c r="A14" s="52" t="e">
        <f>#REF!</f>
        <v>#REF!</v>
      </c>
      <c r="B14" s="44">
        <f ca="1">IFERROR(__xludf.DUMMYFUNCTION("IMPORTRANGE(""https://docs.google.com/spreadsheets/d/1ApPPV7RPuDI1EDOKjkoDXkV5Yd_NofeQTYTtAHUYGGw/edit#gid=1522333227"",""Rekap UBM!$B$9"")"),1)</f>
        <v>1</v>
      </c>
      <c r="C14" s="44">
        <f ca="1">IFERROR(__xludf.DUMMYFUNCTION("IMPORTRANGE(""https://docs.google.com/spreadsheets/d/1ApPPV7RPuDI1EDOKjkoDXkV5Yd_NofeQTYTtAHUYGGw/edit#gid=1522333227"",""Rekap UBM!$C$9"")"),1)</f>
        <v>1</v>
      </c>
      <c r="D14" s="53">
        <f t="shared" ca="1" si="0"/>
        <v>100</v>
      </c>
      <c r="E14" s="44" t="str">
        <f ca="1">IFERROR(__xludf.DUMMYFUNCTION("IMPORTRANGE(""https://docs.google.com/spreadsheets/d/1ApPPV7RPuDI1EDOKjkoDXkV5Yd_NofeQTYTtAHUYGGw/edit#gid=1522333227"",""Rekap UBM!$E$9"")"),"")</f>
        <v/>
      </c>
      <c r="F14" s="54" t="str">
        <f ca="1">IFERROR(__xludf.DUMMYFUNCTION("IMPORTRANGE(""https://docs.google.com/spreadsheets/d/1ApPPV7RPuDI1EDOKjkoDXkV5Yd_NofeQTYTtAHUYGGw/edit#gid=1522333227"",""Rekap UBM!$F$9"")"),"")</f>
        <v/>
      </c>
      <c r="G14" s="53" t="e">
        <f t="shared" ca="1" si="1"/>
        <v>#VALUE!</v>
      </c>
      <c r="H14" s="54" t="str">
        <f ca="1">IFERROR(__xludf.DUMMYFUNCTION("IMPORTRANGE(""https://docs.google.com/spreadsheets/d/1ApPPV7RPuDI1EDOKjkoDXkV5Yd_NofeQTYTtAHUYGGw/edit#gid=1522333227"",""Rekap UBM!$H$9"")"),"")</f>
        <v/>
      </c>
      <c r="I14" s="54" t="str">
        <f ca="1">IFERROR(__xludf.DUMMYFUNCTION("IMPORTRANGE(""https://docs.google.com/spreadsheets/d/1ApPPV7RPuDI1EDOKjkoDXkV5Yd_NofeQTYTtAHUYGGw/edit#gid=1522333227"",""Rekap UBM!$I$9"")"),"")</f>
        <v/>
      </c>
      <c r="J14" s="53" t="e">
        <f t="shared" ca="1" si="2"/>
        <v>#VALUE!</v>
      </c>
    </row>
    <row r="15" spans="1:16" x14ac:dyDescent="0.2">
      <c r="A15" s="52" t="e">
        <f>#REF!</f>
        <v>#REF!</v>
      </c>
      <c r="B15" s="44">
        <f ca="1">IFERROR(__xludf.DUMMYFUNCTION("IMPORTRANGE(""https://docs.google.com/spreadsheets/d/1iV_nqIfkAdyO_vl_QARxWbfnGcK2KlCCS94aVJ2QbTI/edit#gid=1522333227"",""Rekap UBM!$B$9"")"),1)</f>
        <v>1</v>
      </c>
      <c r="C15" s="44">
        <f ca="1">IFERROR(__xludf.DUMMYFUNCTION("IMPORTRANGE(""https://docs.google.com/spreadsheets/d/1iV_nqIfkAdyO_vl_QARxWbfnGcK2KlCCS94aVJ2QbTI/edit#gid=1522333227"",""Rekap UBM!$C$9"")"),1)</f>
        <v>1</v>
      </c>
      <c r="D15" s="53">
        <f t="shared" ca="1" si="0"/>
        <v>100</v>
      </c>
      <c r="E15" s="44" t="str">
        <f ca="1">IFERROR(__xludf.DUMMYFUNCTION("IMPORTRANGE(""https://docs.google.com/spreadsheets/d/1iV_nqIfkAdyO_vl_QARxWbfnGcK2KlCCS94aVJ2QbTI/edit#gid=1522333227"",""Rekap UBM!$E$9"")"),"")</f>
        <v/>
      </c>
      <c r="F15" s="54" t="str">
        <f ca="1">IFERROR(__xludf.DUMMYFUNCTION("IMPORTRANGE(""https://docs.google.com/spreadsheets/d/1iV_nqIfkAdyO_vl_QARxWbfnGcK2KlCCS94aVJ2QbTI/edit#gid=1522333227"",""Rekap UBM!$F$9"")"),"")</f>
        <v/>
      </c>
      <c r="G15" s="53" t="e">
        <f t="shared" ca="1" si="1"/>
        <v>#VALUE!</v>
      </c>
      <c r="H15" s="54" t="str">
        <f ca="1">IFERROR(__xludf.DUMMYFUNCTION("IMPORTRANGE(""https://docs.google.com/spreadsheets/d/1iV_nqIfkAdyO_vl_QARxWbfnGcK2KlCCS94aVJ2QbTI/edit#gid=1522333227"",""Rekap UBM!$H$9"")"),"")</f>
        <v/>
      </c>
      <c r="I15" s="54" t="str">
        <f ca="1">IFERROR(__xludf.DUMMYFUNCTION("IMPORTRANGE(""https://docs.google.com/spreadsheets/d/1iV_nqIfkAdyO_vl_QARxWbfnGcK2KlCCS94aVJ2QbTI/edit#gid=1522333227"",""Rekap UBM!$I$9"")"),"")</f>
        <v/>
      </c>
      <c r="J15" s="53" t="e">
        <f t="shared" ca="1" si="2"/>
        <v>#VALUE!</v>
      </c>
    </row>
    <row r="16" spans="1:16" x14ac:dyDescent="0.2">
      <c r="A16" s="52" t="e">
        <f>#REF!</f>
        <v>#REF!</v>
      </c>
      <c r="B16" s="44">
        <f ca="1">IFERROR(__xludf.DUMMYFUNCTION("IMPORTRANGE(""https://docs.google.com/spreadsheets/d/1zz70Lj6oBg1MOPSG6KJcsMeqBNtXMHYICRkg7kpt_d0/edit#gid=1892753874"",""Rekap UBM!$B$9"")"),1)</f>
        <v>1</v>
      </c>
      <c r="C16" s="44">
        <f ca="1">IFERROR(__xludf.DUMMYFUNCTION("IMPORTRANGE(""https://docs.google.com/spreadsheets/d/1zz70Lj6oBg1MOPSG6KJcsMeqBNtXMHYICRkg7kpt_d0/edit#gid=1892753874"",""Rekap UBM!$C$9"")"),1)</f>
        <v>1</v>
      </c>
      <c r="D16" s="53">
        <f t="shared" ca="1" si="0"/>
        <v>100</v>
      </c>
      <c r="E16" s="44">
        <f ca="1">IFERROR(__xludf.DUMMYFUNCTION("IMPORTRANGE(""https://docs.google.com/spreadsheets/d/1zz70Lj6oBg1MOPSG6KJcsMeqBNtXMHYICRkg7kpt_d0/edit#gid=1892753874"",""Rekap UBM!$E$9"")"),3)</f>
        <v>3</v>
      </c>
      <c r="F16" s="54">
        <f ca="1">IFERROR(__xludf.DUMMYFUNCTION("IMPORTRANGE(""https://docs.google.com/spreadsheets/d/1zz70Lj6oBg1MOPSG6KJcsMeqBNtXMHYICRkg7kpt_d0/edit#gid=1892753874"",""Rekap UBM!$F$9"")"),3)</f>
        <v>3</v>
      </c>
      <c r="G16" s="53">
        <f t="shared" ca="1" si="1"/>
        <v>100</v>
      </c>
      <c r="H16" s="54">
        <f ca="1">IFERROR(__xludf.DUMMYFUNCTION("IMPORTRANGE(""https://docs.google.com/spreadsheets/d/1zz70Lj6oBg1MOPSG6KJcsMeqBNtXMHYICRkg7kpt_d0/edit#gid=1892753874"",""Rekap UBM!$H$9"")"),3)</f>
        <v>3</v>
      </c>
      <c r="I16" s="54">
        <f ca="1">IFERROR(__xludf.DUMMYFUNCTION("IMPORTRANGE(""https://docs.google.com/spreadsheets/d/1zz70Lj6oBg1MOPSG6KJcsMeqBNtXMHYICRkg7kpt_d0/edit#gid=1892753874"",""Rekap UBM!$I$9"")"),3)</f>
        <v>3</v>
      </c>
      <c r="J16" s="53">
        <f t="shared" ca="1" si="2"/>
        <v>100</v>
      </c>
    </row>
    <row r="17" spans="1:10" x14ac:dyDescent="0.2">
      <c r="A17" s="52" t="e">
        <f>#REF!</f>
        <v>#REF!</v>
      </c>
      <c r="B17" s="44">
        <f ca="1">IFERROR(__xludf.DUMMYFUNCTION("IMPORTRANGE(""https://docs.google.com/spreadsheets/d/1773f1iHRnXhbrVjAHR7zUpu3neZdvtp1a2ikB9LJu8U/edit#gid=1522333227"",""Rekap UBM!$B$9"")"),1)</f>
        <v>1</v>
      </c>
      <c r="C17" s="44">
        <f ca="1">IFERROR(__xludf.DUMMYFUNCTION("IMPORTRANGE(""https://docs.google.com/spreadsheets/d/1773f1iHRnXhbrVjAHR7zUpu3neZdvtp1a2ikB9LJu8U/edit#gid=1522333227"",""Rekap UBM!$C$9"")"),1)</f>
        <v>1</v>
      </c>
      <c r="D17" s="53">
        <f t="shared" ca="1" si="0"/>
        <v>100</v>
      </c>
      <c r="E17" s="44">
        <f ca="1">IFERROR(__xludf.DUMMYFUNCTION("IMPORTRANGE(""https://docs.google.com/spreadsheets/d/1773f1iHRnXhbrVjAHR7zUpu3neZdvtp1a2ikB9LJu8U/edit#gid=1522333227"",""Rekap UBM!$E$9"")"),13)</f>
        <v>13</v>
      </c>
      <c r="F17" s="54">
        <f ca="1">IFERROR(__xludf.DUMMYFUNCTION("IMPORTRANGE(""https://docs.google.com/spreadsheets/d/1773f1iHRnXhbrVjAHR7zUpu3neZdvtp1a2ikB9LJu8U/edit#gid=1522333227"",""Rekap UBM!$F$9"")"),13)</f>
        <v>13</v>
      </c>
      <c r="G17" s="53">
        <f t="shared" ca="1" si="1"/>
        <v>100</v>
      </c>
      <c r="H17" s="54">
        <f ca="1">IFERROR(__xludf.DUMMYFUNCTION("IMPORTRANGE(""https://docs.google.com/spreadsheets/d/1773f1iHRnXhbrVjAHR7zUpu3neZdvtp1a2ikB9LJu8U/edit#gid=1522333227"",""Rekap UBM!$H$9"")"),1)</f>
        <v>1</v>
      </c>
      <c r="I17" s="54">
        <f ca="1">IFERROR(__xludf.DUMMYFUNCTION("IMPORTRANGE(""https://docs.google.com/spreadsheets/d/1773f1iHRnXhbrVjAHR7zUpu3neZdvtp1a2ikB9LJu8U/edit#gid=1522333227"",""Rekap UBM!$I$9"")"),1)</f>
        <v>1</v>
      </c>
      <c r="J17" s="53">
        <f t="shared" ca="1" si="2"/>
        <v>100</v>
      </c>
    </row>
    <row r="18" spans="1:10" x14ac:dyDescent="0.2">
      <c r="A18" s="52" t="e">
        <f>#REF!</f>
        <v>#REF!</v>
      </c>
      <c r="B18" s="44">
        <f ca="1">IFERROR(__xludf.DUMMYFUNCTION("IMPORTRANGE(""https://docs.google.com/spreadsheets/d/10iNzN1LqaStEosZKEbqcoOm3IdodNsG31q_nR0Y6WGo/edit#gid=1522333227"",""Rekap UBM!$B$9"")"),1)</f>
        <v>1</v>
      </c>
      <c r="C18" s="44">
        <f ca="1">IFERROR(__xludf.DUMMYFUNCTION("IMPORTRANGE(""https://docs.google.com/spreadsheets/d/10iNzN1LqaStEosZKEbqcoOm3IdodNsG31q_nR0Y6WGo/edit#gid=1522333227"",""Rekap UBM!$C$9"")"),1)</f>
        <v>1</v>
      </c>
      <c r="D18" s="53">
        <f t="shared" ca="1" si="0"/>
        <v>100</v>
      </c>
      <c r="E18" s="44" t="str">
        <f ca="1">IFERROR(__xludf.DUMMYFUNCTION("IMPORTRANGE(""https://docs.google.com/spreadsheets/d/10iNzN1LqaStEosZKEbqcoOm3IdodNsG31q_nR0Y6WGo/edit#gid=1522333227"",""Rekap UBM!$E$9"")"),"")</f>
        <v/>
      </c>
      <c r="F18" s="54" t="str">
        <f ca="1">IFERROR(__xludf.DUMMYFUNCTION("IMPORTRANGE(""https://docs.google.com/spreadsheets/d/10iNzN1LqaStEosZKEbqcoOm3IdodNsG31q_nR0Y6WGo/edit#gid=1522333227"",""Rekap UBM!$F$9"")"),"")</f>
        <v/>
      </c>
      <c r="G18" s="53" t="e">
        <f t="shared" ca="1" si="1"/>
        <v>#VALUE!</v>
      </c>
      <c r="H18" s="54" t="str">
        <f ca="1">IFERROR(__xludf.DUMMYFUNCTION("IMPORTRANGE(""https://docs.google.com/spreadsheets/d/10iNzN1LqaStEosZKEbqcoOm3IdodNsG31q_nR0Y6WGo/edit#gid=1522333227"",""Rekap UBM!$H$9"")"),"")</f>
        <v/>
      </c>
      <c r="I18" s="54" t="str">
        <f ca="1">IFERROR(__xludf.DUMMYFUNCTION("IMPORTRANGE(""https://docs.google.com/spreadsheets/d/10iNzN1LqaStEosZKEbqcoOm3IdodNsG31q_nR0Y6WGo/edit#gid=1522333227"",""Rekap UBM!$I$9"")"),"")</f>
        <v/>
      </c>
      <c r="J18" s="53" t="e">
        <f t="shared" ca="1" si="2"/>
        <v>#VALUE!</v>
      </c>
    </row>
    <row r="19" spans="1:10" x14ac:dyDescent="0.2">
      <c r="A19" s="52" t="e">
        <f>#REF!</f>
        <v>#REF!</v>
      </c>
      <c r="B19" s="44">
        <f ca="1">IFERROR(__xludf.DUMMYFUNCTION("IMPORTRANGE(""https://docs.google.com/spreadsheets/d/17PsIU8VcCQeO2M4DM42K9vv32GkafaaF1LxQevQ8tAQ/edit#gid=1892753874"",""Rekap UBM!$B$9"")"),1)</f>
        <v>1</v>
      </c>
      <c r="C19" s="44">
        <f ca="1">IFERROR(__xludf.DUMMYFUNCTION("IMPORTRANGE(""https://docs.google.com/spreadsheets/d/17PsIU8VcCQeO2M4DM42K9vv32GkafaaF1LxQevQ8tAQ/edit#gid=1892753874"",""Rekap UBM!$C$9"")"),0)</f>
        <v>0</v>
      </c>
      <c r="D19" s="53">
        <f t="shared" ca="1" si="0"/>
        <v>0</v>
      </c>
      <c r="E19" s="44" t="str">
        <f ca="1">IFERROR(__xludf.DUMMYFUNCTION("IMPORTRANGE(""https://docs.google.com/spreadsheets/d/17PsIU8VcCQeO2M4DM42K9vv32GkafaaF1LxQevQ8tAQ/edit#gid=1892753874"",""Rekap UBM!$E$9"")"),"")</f>
        <v/>
      </c>
      <c r="F19" s="54" t="str">
        <f ca="1">IFERROR(__xludf.DUMMYFUNCTION("IMPORTRANGE(""https://docs.google.com/spreadsheets/d/17PsIU8VcCQeO2M4DM42K9vv32GkafaaF1LxQevQ8tAQ/edit#gid=1892753874"",""Rekap UBM!$F$9"")"),"")</f>
        <v/>
      </c>
      <c r="G19" s="53" t="e">
        <f t="shared" ca="1" si="1"/>
        <v>#VALUE!</v>
      </c>
      <c r="H19" s="54" t="str">
        <f ca="1">IFERROR(__xludf.DUMMYFUNCTION("IMPORTRANGE(""https://docs.google.com/spreadsheets/d/17PsIU8VcCQeO2M4DM42K9vv32GkafaaF1LxQevQ8tAQ/edit#gid=1892753874"",""Rekap UBM!$H$9"")"),"")</f>
        <v/>
      </c>
      <c r="I19" s="54" t="str">
        <f ca="1">IFERROR(__xludf.DUMMYFUNCTION("IMPORTRANGE(""https://docs.google.com/spreadsheets/d/17PsIU8VcCQeO2M4DM42K9vv32GkafaaF1LxQevQ8tAQ/edit#gid=1892753874"",""Rekap UBM!$I$9"")"),"")</f>
        <v/>
      </c>
      <c r="J19" s="53" t="e">
        <f t="shared" ca="1" si="2"/>
        <v>#VALUE!</v>
      </c>
    </row>
    <row r="20" spans="1:10" x14ac:dyDescent="0.2">
      <c r="A20" s="52" t="e">
        <f>#REF!</f>
        <v>#REF!</v>
      </c>
      <c r="B20" s="44">
        <f ca="1">IFERROR(__xludf.DUMMYFUNCTION("IMPORTRANGE(""https://docs.google.com/spreadsheets/d/1d0Y9C6M4-a1TT0nIK2Gc4IXnbVyxoBB3v7o1biNGAwY/edit#gid=1892753874"",""Rekap UBM!$B$9"")"),1)</f>
        <v>1</v>
      </c>
      <c r="C20" s="44">
        <f ca="1">IFERROR(__xludf.DUMMYFUNCTION("IMPORTRANGE(""https://docs.google.com/spreadsheets/d/1d0Y9C6M4-a1TT0nIK2Gc4IXnbVyxoBB3v7o1biNGAwY/edit#gid=1892753874"",""Rekap UBM!$C$9"")"),1)</f>
        <v>1</v>
      </c>
      <c r="D20" s="53">
        <f t="shared" ca="1" si="0"/>
        <v>100</v>
      </c>
      <c r="E20" s="44">
        <f ca="1">IFERROR(__xludf.DUMMYFUNCTION("IMPORTRANGE(""https://docs.google.com/spreadsheets/d/1d0Y9C6M4-a1TT0nIK2Gc4IXnbVyxoBB3v7o1biNGAwY/edit#gid=1892753874"",""Rekap UBM!$E$9"")"),6)</f>
        <v>6</v>
      </c>
      <c r="F20" s="54">
        <f ca="1">IFERROR(__xludf.DUMMYFUNCTION("IMPORTRANGE(""https://docs.google.com/spreadsheets/d/1d0Y9C6M4-a1TT0nIK2Gc4IXnbVyxoBB3v7o1biNGAwY/edit#gid=1892753874"",""Rekap UBM!$F$9"")"),0)</f>
        <v>0</v>
      </c>
      <c r="G20" s="53">
        <f t="shared" ca="1" si="1"/>
        <v>0</v>
      </c>
      <c r="H20" s="54" t="str">
        <f ca="1">IFERROR(__xludf.DUMMYFUNCTION("IMPORTRANGE(""https://docs.google.com/spreadsheets/d/1d0Y9C6M4-a1TT0nIK2Gc4IXnbVyxoBB3v7o1biNGAwY/edit#gid=1892753874"",""Rekap UBM!$H$9"")"),"")</f>
        <v/>
      </c>
      <c r="I20" s="54">
        <f ca="1">IFERROR(__xludf.DUMMYFUNCTION("IMPORTRANGE(""https://docs.google.com/spreadsheets/d/1d0Y9C6M4-a1TT0nIK2Gc4IXnbVyxoBB3v7o1biNGAwY/edit#gid=1892753874"",""Rekap UBM!$I$9"")"),0)</f>
        <v>0</v>
      </c>
      <c r="J20" s="53" t="e">
        <f t="shared" ca="1" si="2"/>
        <v>#VALUE!</v>
      </c>
    </row>
    <row r="21" spans="1:10" ht="15.75" customHeight="1" x14ac:dyDescent="0.2">
      <c r="A21" s="52" t="e">
        <f>#REF!</f>
        <v>#REF!</v>
      </c>
      <c r="B21" s="44">
        <f ca="1">IFERROR(__xludf.DUMMYFUNCTION("IMPORTRANGE(""https://docs.google.com/spreadsheets/d/1fXA1yQzUNddp7fjR2KF22o4rRJu9lP9Ja9Oi1mRbg_E/edit#gid=1892753874"",""Rekap UBM!$B$9"")"),1)</f>
        <v>1</v>
      </c>
      <c r="C21" s="44">
        <f ca="1">IFERROR(__xludf.DUMMYFUNCTION("IMPORTRANGE(""https://docs.google.com/spreadsheets/d/1fXA1yQzUNddp7fjR2KF22o4rRJu9lP9Ja9Oi1mRbg_E/edit#gid=1892753874"",""Rekap UBM!$C$9"")"),1)</f>
        <v>1</v>
      </c>
      <c r="D21" s="53">
        <f t="shared" ca="1" si="0"/>
        <v>100</v>
      </c>
      <c r="E21" s="44">
        <f ca="1">IFERROR(__xludf.DUMMYFUNCTION("IMPORTRANGE(""https://docs.google.com/spreadsheets/d/1fXA1yQzUNddp7fjR2KF22o4rRJu9lP9Ja9Oi1mRbg_E/edit#gid=1892753874"",""Rekap UBM!$E$9"")"),1)</f>
        <v>1</v>
      </c>
      <c r="F21" s="54">
        <f ca="1">IFERROR(__xludf.DUMMYFUNCTION("IMPORTRANGE(""https://docs.google.com/spreadsheets/d/1fXA1yQzUNddp7fjR2KF22o4rRJu9lP9Ja9Oi1mRbg_E/edit#gid=1892753874"",""Rekap UBM!$F$9"")"),1)</f>
        <v>1</v>
      </c>
      <c r="G21" s="53">
        <f t="shared" ca="1" si="1"/>
        <v>100</v>
      </c>
      <c r="H21" s="54" t="str">
        <f ca="1">IFERROR(__xludf.DUMMYFUNCTION("IMPORTRANGE(""https://docs.google.com/spreadsheets/d/1fXA1yQzUNddp7fjR2KF22o4rRJu9lP9Ja9Oi1mRbg_E/edit#gid=1892753874"",""Rekap UBM!$H$9"")"),"")</f>
        <v/>
      </c>
      <c r="I21" s="54" t="str">
        <f ca="1">IFERROR(__xludf.DUMMYFUNCTION("IMPORTRANGE(""https://docs.google.com/spreadsheets/d/1fXA1yQzUNddp7fjR2KF22o4rRJu9lP9Ja9Oi1mRbg_E/edit#gid=1892753874"",""Rekap UBM!$I$9"")"),"")</f>
        <v/>
      </c>
      <c r="J21" s="53" t="e">
        <f t="shared" ca="1" si="2"/>
        <v>#VALUE!</v>
      </c>
    </row>
    <row r="22" spans="1:10" ht="15.75" customHeight="1" x14ac:dyDescent="0.2">
      <c r="A22" s="52" t="e">
        <f>#REF!</f>
        <v>#REF!</v>
      </c>
      <c r="B22" s="44">
        <f ca="1">IFERROR(__xludf.DUMMYFUNCTION("IMPORTRANGE(""https://docs.google.com/spreadsheets/d/155aL1qCqCleHwMP0Y8LT5akEbK27R0RIka-lAkeoeEo/edit#gid=1892753874"",""Rekap UBM!$B$9"")"),1)</f>
        <v>1</v>
      </c>
      <c r="C22" s="44">
        <f ca="1">IFERROR(__xludf.DUMMYFUNCTION("IMPORTRANGE(""https://docs.google.com/spreadsheets/d/155aL1qCqCleHwMP0Y8LT5akEbK27R0RIka-lAkeoeEo/edit#gid=1892753874"",""Rekap UBM!$C$9"")"),1)</f>
        <v>1</v>
      </c>
      <c r="D22" s="53">
        <f t="shared" ca="1" si="0"/>
        <v>100</v>
      </c>
      <c r="E22" s="44">
        <f ca="1">IFERROR(__xludf.DUMMYFUNCTION("IMPORTRANGE(""https://docs.google.com/spreadsheets/d/155aL1qCqCleHwMP0Y8LT5akEbK27R0RIka-lAkeoeEo/edit#gid=1892753874"",""Rekap UBM!$E$9"")"),7)</f>
        <v>7</v>
      </c>
      <c r="F22" s="54">
        <f ca="1">IFERROR(__xludf.DUMMYFUNCTION("IMPORTRANGE(""https://docs.google.com/spreadsheets/d/155aL1qCqCleHwMP0Y8LT5akEbK27R0RIka-lAkeoeEo/edit#gid=1892753874"",""Rekap UBM!$F$9"")"),0)</f>
        <v>0</v>
      </c>
      <c r="G22" s="53">
        <f t="shared" ca="1" si="1"/>
        <v>0</v>
      </c>
      <c r="H22" s="54">
        <f ca="1">IFERROR(__xludf.DUMMYFUNCTION("IMPORTRANGE(""https://docs.google.com/spreadsheets/d/155aL1qCqCleHwMP0Y8LT5akEbK27R0RIka-lAkeoeEo/edit#gid=1892753874"",""Rekap UBM!$H$9"")"),2)</f>
        <v>2</v>
      </c>
      <c r="I22" s="54">
        <f ca="1">IFERROR(__xludf.DUMMYFUNCTION("IMPORTRANGE(""https://docs.google.com/spreadsheets/d/155aL1qCqCleHwMP0Y8LT5akEbK27R0RIka-lAkeoeEo/edit#gid=1892753874"",""Rekap UBM!$I$9"")"),0)</f>
        <v>0</v>
      </c>
      <c r="J22" s="53">
        <f t="shared" ca="1" si="2"/>
        <v>0</v>
      </c>
    </row>
    <row r="23" spans="1:10" ht="15.75" customHeight="1" x14ac:dyDescent="0.2">
      <c r="A23" s="52" t="e">
        <f>#REF!</f>
        <v>#REF!</v>
      </c>
      <c r="B23" s="44">
        <f ca="1">IFERROR(__xludf.DUMMYFUNCTION("IMPORTRANGE(""https://docs.google.com/spreadsheets/d/13FRR1udp0c0o6Nmp_8YHiON78PXr-L4FqQQ028JcBYY/edit#gid=1522333227"",""Rekap UBM!$B$9"")"),1)</f>
        <v>1</v>
      </c>
      <c r="C23" s="44">
        <f ca="1">IFERROR(__xludf.DUMMYFUNCTION("IMPORTRANGE(""https://docs.google.com/spreadsheets/d/13FRR1udp0c0o6Nmp_8YHiON78PXr-L4FqQQ028JcBYY/edit#gid=1522333227"",""Rekap UBM!$C$9"")"),1)</f>
        <v>1</v>
      </c>
      <c r="D23" s="53">
        <f t="shared" ca="1" si="0"/>
        <v>100</v>
      </c>
      <c r="E23" s="44">
        <f ca="1">IFERROR(__xludf.DUMMYFUNCTION("IMPORTRANGE(""https://docs.google.com/spreadsheets/d/13FRR1udp0c0o6Nmp_8YHiON78PXr-L4FqQQ028JcBYY/edit#gid=1522333227"",""Rekap UBM!$E$9"")"),0)</f>
        <v>0</v>
      </c>
      <c r="F23" s="54">
        <f ca="1">IFERROR(__xludf.DUMMYFUNCTION("IMPORTRANGE(""https://docs.google.com/spreadsheets/d/13FRR1udp0c0o6Nmp_8YHiON78PXr-L4FqQQ028JcBYY/edit#gid=1522333227"",""Rekap UBM!$F$9"")"),0)</f>
        <v>0</v>
      </c>
      <c r="G23" s="53" t="e">
        <f t="shared" ca="1" si="1"/>
        <v>#DIV/0!</v>
      </c>
      <c r="H23" s="54">
        <f ca="1">IFERROR(__xludf.DUMMYFUNCTION("IMPORTRANGE(""https://docs.google.com/spreadsheets/d/13FRR1udp0c0o6Nmp_8YHiON78PXr-L4FqQQ028JcBYY/edit#gid=1522333227"",""Rekap UBM!$H$9"")"),0)</f>
        <v>0</v>
      </c>
      <c r="I23" s="54">
        <f ca="1">IFERROR(__xludf.DUMMYFUNCTION("IMPORTRANGE(""https://docs.google.com/spreadsheets/d/13FRR1udp0c0o6Nmp_8YHiON78PXr-L4FqQQ028JcBYY/edit#gid=1522333227"",""Rekap UBM!$I$9"")"),0)</f>
        <v>0</v>
      </c>
      <c r="J23" s="53" t="e">
        <f t="shared" ca="1" si="2"/>
        <v>#DIV/0!</v>
      </c>
    </row>
    <row r="24" spans="1:10" ht="15.75" customHeight="1" x14ac:dyDescent="0.2">
      <c r="A24" s="52" t="e">
        <f>#REF!</f>
        <v>#REF!</v>
      </c>
      <c r="B24" s="44">
        <f ca="1">IFERROR(__xludf.DUMMYFUNCTION("IMPORTRANGE(""https://docs.google.com/spreadsheets/d/1PVwe4VvYfj1Vj424c9kO9TcQogsBM6TpXMbFve9togc/edit#gid=1522333227"",""Rekap UBM!$B$9"")"),1)</f>
        <v>1</v>
      </c>
      <c r="C24" s="44">
        <f ca="1">IFERROR(__xludf.DUMMYFUNCTION("IMPORTRANGE(""https://docs.google.com/spreadsheets/d/1PVwe4VvYfj1Vj424c9kO9TcQogsBM6TpXMbFve9togc/edit#gid=1522333227"",""Rekap UBM!$C$9"")"),1)</f>
        <v>1</v>
      </c>
      <c r="D24" s="53">
        <f t="shared" ca="1" si="0"/>
        <v>100</v>
      </c>
      <c r="E24" s="44">
        <f ca="1">IFERROR(__xludf.DUMMYFUNCTION("IMPORTRANGE(""https://docs.google.com/spreadsheets/d/1PVwe4VvYfj1Vj424c9kO9TcQogsBM6TpXMbFve9togc/edit#gid=1522333227"",""Rekap UBM!$E$9"")"),3)</f>
        <v>3</v>
      </c>
      <c r="F24" s="54">
        <f ca="1">IFERROR(__xludf.DUMMYFUNCTION("IMPORTRANGE(""https://docs.google.com/spreadsheets/d/1PVwe4VvYfj1Vj424c9kO9TcQogsBM6TpXMbFve9togc/edit#gid=1522333227"",""Rekap UBM!$F$9"")"),0)</f>
        <v>0</v>
      </c>
      <c r="G24" s="53">
        <f t="shared" ca="1" si="1"/>
        <v>0</v>
      </c>
      <c r="H24" s="54">
        <f ca="1">IFERROR(__xludf.DUMMYFUNCTION("IMPORTRANGE(""https://docs.google.com/spreadsheets/d/1PVwe4VvYfj1Vj424c9kO9TcQogsBM6TpXMbFve9togc/edit#gid=1522333227"",""Rekap UBM!$H$9"")"),0)</f>
        <v>0</v>
      </c>
      <c r="I24" s="54">
        <f ca="1">IFERROR(__xludf.DUMMYFUNCTION("IMPORTRANGE(""https://docs.google.com/spreadsheets/d/1PVwe4VvYfj1Vj424c9kO9TcQogsBM6TpXMbFve9togc/edit#gid=1522333227"",""Rekap UBM!$I$9"")"),0)</f>
        <v>0</v>
      </c>
      <c r="J24" s="53" t="e">
        <f t="shared" ca="1" si="2"/>
        <v>#DIV/0!</v>
      </c>
    </row>
    <row r="25" spans="1:10" ht="15.75" customHeight="1" x14ac:dyDescent="0.2">
      <c r="A25" s="52" t="e">
        <f>#REF!</f>
        <v>#REF!</v>
      </c>
      <c r="B25" s="44">
        <f ca="1">IFERROR(__xludf.DUMMYFUNCTION("IMPORTRANGE(""https://docs.google.com/spreadsheets/d/15JUTNcWxWGx3Ha8qvwbxgnbDbT4v7N3vZYvqPZ68_Xg/edit#gid=1892753874"",""Rekap UBM!$B$9"")"),1)</f>
        <v>1</v>
      </c>
      <c r="C25" s="44">
        <f ca="1">IFERROR(__xludf.DUMMYFUNCTION("IMPORTRANGE(""https://docs.google.com/spreadsheets/d/15JUTNcWxWGx3Ha8qvwbxgnbDbT4v7N3vZYvqPZ68_Xg/edit#gid=1892753874"",""Rekap UBM!$C$9"")"),1)</f>
        <v>1</v>
      </c>
      <c r="D25" s="53">
        <f t="shared" ca="1" si="0"/>
        <v>100</v>
      </c>
      <c r="E25" s="44" t="str">
        <f ca="1">IFERROR(__xludf.DUMMYFUNCTION("IMPORTRANGE(""https://docs.google.com/spreadsheets/d/15JUTNcWxWGx3Ha8qvwbxgnbDbT4v7N3vZYvqPZ68_Xg/edit#gid=1892753874"",""Rekap UBM!$E$9"")"),"")</f>
        <v/>
      </c>
      <c r="F25" s="54" t="str">
        <f ca="1">IFERROR(__xludf.DUMMYFUNCTION("IMPORTRANGE(""https://docs.google.com/spreadsheets/d/15JUTNcWxWGx3Ha8qvwbxgnbDbT4v7N3vZYvqPZ68_Xg/edit#gid=1892753874"",""Rekap UBM!$F$9"")"),"")</f>
        <v/>
      </c>
      <c r="G25" s="53" t="e">
        <f t="shared" ca="1" si="1"/>
        <v>#VALUE!</v>
      </c>
      <c r="H25" s="54" t="str">
        <f ca="1">IFERROR(__xludf.DUMMYFUNCTION("IMPORTRANGE(""https://docs.google.com/spreadsheets/d/15JUTNcWxWGx3Ha8qvwbxgnbDbT4v7N3vZYvqPZ68_Xg/edit#gid=1892753874"",""Rekap UBM!$H$9"")"),"")</f>
        <v/>
      </c>
      <c r="I25" s="54" t="str">
        <f ca="1">IFERROR(__xludf.DUMMYFUNCTION("IMPORTRANGE(""https://docs.google.com/spreadsheets/d/15JUTNcWxWGx3Ha8qvwbxgnbDbT4v7N3vZYvqPZ68_Xg/edit#gid=1892753874"",""Rekap UBM!$I$9"")"),"")</f>
        <v/>
      </c>
      <c r="J25" s="53" t="e">
        <f t="shared" ca="1" si="2"/>
        <v>#VALUE!</v>
      </c>
    </row>
    <row r="26" spans="1:10" ht="15.75" customHeight="1" x14ac:dyDescent="0.15"/>
    <row r="27" spans="1:10" ht="15.75" customHeight="1" x14ac:dyDescent="0.2">
      <c r="B27" s="55" t="s">
        <v>52</v>
      </c>
      <c r="C27" s="3"/>
      <c r="D27" s="99" t="s">
        <v>53</v>
      </c>
      <c r="E27" s="67"/>
      <c r="F27" s="67"/>
      <c r="G27" s="67"/>
      <c r="H27" s="67"/>
      <c r="I27" s="67"/>
    </row>
    <row r="28" spans="1:10" ht="15.75" customHeight="1" x14ac:dyDescent="0.2">
      <c r="B28" s="3"/>
      <c r="C28" s="3"/>
      <c r="D28" s="67"/>
      <c r="E28" s="67"/>
      <c r="F28" s="67"/>
      <c r="G28" s="67"/>
      <c r="H28" s="67"/>
      <c r="I28" s="67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ODGJ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2025-01-17T07:49:30Z</dcterms:created>
  <dcterms:modified xsi:type="dcterms:W3CDTF">2025-01-07T07:50:21Z</dcterms:modified>
</cp:coreProperties>
</file>