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28D2D9B6-7105-5D4E-AA0C-F3BA344CB3D8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Obesitas" sheetId="8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8"/>
  <c r="J21" i="8"/>
  <c r="J17" i="8"/>
  <c r="J13" i="8"/>
  <c r="J26" i="8"/>
  <c r="I25" i="8"/>
  <c r="I21" i="8"/>
  <c r="I17" i="8"/>
  <c r="I13" i="8"/>
  <c r="I26" i="8"/>
  <c r="G25" i="8"/>
  <c r="G21" i="8"/>
  <c r="G17" i="8"/>
  <c r="G13" i="8"/>
  <c r="G26" i="8"/>
  <c r="F25" i="8"/>
  <c r="F21" i="8"/>
  <c r="F17" i="8"/>
  <c r="F13" i="8"/>
  <c r="F26" i="8"/>
  <c r="M24" i="8"/>
  <c r="L24" i="8"/>
  <c r="N24" i="8"/>
  <c r="K24" i="8"/>
  <c r="H24" i="8"/>
  <c r="L23" i="8"/>
  <c r="M23" i="8"/>
  <c r="N23" i="8"/>
  <c r="K23" i="8"/>
  <c r="H23" i="8"/>
  <c r="M22" i="8"/>
  <c r="M25" i="8"/>
  <c r="L22" i="8"/>
  <c r="L25" i="8"/>
  <c r="K22" i="8"/>
  <c r="K25" i="8"/>
  <c r="H22" i="8"/>
  <c r="M20" i="8"/>
  <c r="L20" i="8"/>
  <c r="N20" i="8"/>
  <c r="K20" i="8"/>
  <c r="H20" i="8"/>
  <c r="L19" i="8"/>
  <c r="M19" i="8"/>
  <c r="N19" i="8"/>
  <c r="K19" i="8"/>
  <c r="H19" i="8"/>
  <c r="M18" i="8"/>
  <c r="L18" i="8"/>
  <c r="N18" i="8"/>
  <c r="L21" i="8"/>
  <c r="K18" i="8"/>
  <c r="K21" i="8"/>
  <c r="H18" i="8"/>
  <c r="M16" i="8"/>
  <c r="L16" i="8"/>
  <c r="N16" i="8"/>
  <c r="K16" i="8"/>
  <c r="H16" i="8"/>
  <c r="M15" i="8"/>
  <c r="L15" i="8"/>
  <c r="N15" i="8"/>
  <c r="K15" i="8"/>
  <c r="H15" i="8"/>
  <c r="M14" i="8"/>
  <c r="L14" i="8"/>
  <c r="N14" i="8"/>
  <c r="L17" i="8"/>
  <c r="K14" i="8"/>
  <c r="K17" i="8"/>
  <c r="H14" i="8"/>
  <c r="H17" i="8"/>
  <c r="M12" i="8"/>
  <c r="L12" i="8"/>
  <c r="N12" i="8"/>
  <c r="K12" i="8"/>
  <c r="H12" i="8"/>
  <c r="M11" i="8"/>
  <c r="L11" i="8"/>
  <c r="N11" i="8"/>
  <c r="E11" i="8"/>
  <c r="O11" i="8"/>
  <c r="K11" i="8"/>
  <c r="H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M10" i="8"/>
  <c r="L10" i="8"/>
  <c r="N10" i="8"/>
  <c r="L13" i="8"/>
  <c r="K10" i="8"/>
  <c r="K13" i="8"/>
  <c r="H10" i="8"/>
  <c r="H13" i="8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N13" i="8"/>
  <c r="O13" i="8"/>
  <c r="O10" i="8"/>
  <c r="O23" i="8"/>
  <c r="O24" i="8"/>
  <c r="K26" i="8"/>
  <c r="O12" i="8"/>
  <c r="N17" i="8"/>
  <c r="O17" i="8"/>
  <c r="O14" i="8"/>
  <c r="O15" i="8"/>
  <c r="O16" i="8"/>
  <c r="N21" i="8"/>
  <c r="O21" i="8"/>
  <c r="O18" i="8"/>
  <c r="O19" i="8"/>
  <c r="O20" i="8"/>
  <c r="M21" i="8"/>
  <c r="M17" i="8"/>
  <c r="M13" i="8"/>
  <c r="M26" i="8"/>
  <c r="H25" i="8"/>
  <c r="N22" i="8"/>
  <c r="H21" i="8"/>
  <c r="L26" i="8"/>
  <c r="O22" i="8"/>
  <c r="N25" i="8"/>
  <c r="H26" i="8"/>
  <c r="N26" i="8"/>
  <c r="O26" i="8"/>
  <c r="O25" i="8"/>
</calcChain>
</file>

<file path=xl/sharedStrings.xml><?xml version="1.0" encoding="utf-8"?>
<sst xmlns="http://schemas.openxmlformats.org/spreadsheetml/2006/main" count="86" uniqueCount="59">
  <si>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</si>
  <si>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</si>
  <si>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</si>
  <si>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</si>
  <si>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</si>
  <si>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</si>
  <si>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</si>
  <si>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</si>
  <si>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</si>
  <si>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</si>
  <si>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</si>
  <si>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</si>
  <si>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</si>
  <si>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</si>
  <si>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</si>
  <si>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</si>
  <si>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</si>
  <si>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</si>
  <si>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</si>
  <si>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</si>
  <si>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</si>
  <si>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</si>
  <si>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</si>
  <si>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</si>
  <si>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</si>
  <si>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</si>
  <si>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</si>
  <si>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</si>
  <si>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Persentase Penduduk Sesuai Kelompok Usia Yang Dilakukan Deteksi Dini Obesitas</t>
  </si>
  <si>
    <t>Total Capaian Puskesmas</t>
  </si>
  <si>
    <t>Total Capaian FKTP Jejaring Wilayah Puskesmas</t>
  </si>
  <si>
    <t>Total Capaian Skrining Obesitas</t>
  </si>
  <si>
    <t>Keterangan</t>
  </si>
  <si>
    <t>Target/Sasaran 70%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</si>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</sst>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6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1"/>
      <color rgb="FF1A1A1A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2" fillId="6" borderId="2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6" borderId="26" xfId="0" applyFont="1" applyFill="1" applyBorder="1" applyAlignment="1">
      <alignment horizontal="center"/>
    </xf>
    <xf numFmtId="0" fontId="14" fillId="6" borderId="32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0" borderId="39" xfId="0" applyFont="1" applyBorder="1" applyAlignment="1">
      <alignment horizontal="center"/>
    </xf>
    <xf numFmtId="3" fontId="16" fillId="0" borderId="39" xfId="0" applyNumberFormat="1" applyFont="1" applyBorder="1" applyAlignment="1">
      <alignment horizontal="center" vertical="center"/>
    </xf>
    <xf numFmtId="3" fontId="17" fillId="6" borderId="39" xfId="0" applyNumberFormat="1" applyFont="1" applyFill="1" applyBorder="1" applyAlignment="1">
      <alignment horizontal="center" vertical="center"/>
    </xf>
    <xf numFmtId="3" fontId="19" fillId="6" borderId="28" xfId="0" applyNumberFormat="1" applyFont="1" applyFill="1" applyBorder="1" applyAlignment="1">
      <alignment horizontal="right"/>
    </xf>
    <xf numFmtId="3" fontId="19" fillId="6" borderId="21" xfId="0" applyNumberFormat="1" applyFont="1" applyFill="1" applyBorder="1" applyAlignment="1">
      <alignment horizontal="right"/>
    </xf>
    <xf numFmtId="3" fontId="6" fillId="6" borderId="29" xfId="0" applyNumberFormat="1" applyFont="1" applyFill="1" applyBorder="1" applyAlignment="1">
      <alignment horizontal="right"/>
    </xf>
    <xf numFmtId="0" fontId="6" fillId="6" borderId="39" xfId="0" applyFont="1" applyFill="1" applyBorder="1" applyAlignment="1">
      <alignment horizont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33" xfId="0" applyNumberFormat="1" applyFont="1" applyFill="1" applyBorder="1" applyAlignment="1">
      <alignment horizontal="right"/>
    </xf>
    <xf numFmtId="3" fontId="19" fillId="6" borderId="25" xfId="0" applyNumberFormat="1" applyFont="1" applyFill="1" applyBorder="1" applyAlignment="1">
      <alignment horizontal="right"/>
    </xf>
    <xf numFmtId="3" fontId="6" fillId="6" borderId="48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1" xfId="0" applyNumberFormat="1" applyFont="1" applyBorder="1" applyAlignment="1">
      <alignment horizontal="center" vertical="center"/>
    </xf>
    <xf numFmtId="3" fontId="26" fillId="0" borderId="27" xfId="0" applyNumberFormat="1" applyFont="1" applyBorder="1" applyAlignment="1">
      <alignment horizontal="right" vertical="center"/>
    </xf>
    <xf numFmtId="3" fontId="26" fillId="0" borderId="34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4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3" fontId="32" fillId="0" borderId="38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26" fillId="0" borderId="49" xfId="0" applyNumberFormat="1" applyFont="1" applyBorder="1" applyAlignment="1">
      <alignment horizontal="center" vertical="center"/>
    </xf>
    <xf numFmtId="3" fontId="13" fillId="0" borderId="21" xfId="0" applyNumberFormat="1" applyFont="1" applyBorder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6" fillId="0" borderId="21" xfId="0" applyFont="1" applyBorder="1" applyAlignment="1">
      <alignment horizontal="left"/>
    </xf>
    <xf numFmtId="164" fontId="7" fillId="0" borderId="17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0" fontId="6" fillId="0" borderId="0" xfId="0" applyFont="1"/>
    <xf numFmtId="0" fontId="4" fillId="4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0" fontId="4" fillId="4" borderId="36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4" fillId="5" borderId="36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4" fillId="3" borderId="36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7" xfId="0" applyFont="1" applyBorder="1" applyAlignment="1">
      <alignment horizontal="center" vertical="center" wrapText="1"/>
    </xf>
    <xf numFmtId="0" fontId="2" fillId="0" borderId="42" xfId="0" applyFont="1" applyBorder="1"/>
    <xf numFmtId="0" fontId="2" fillId="0" borderId="20" xfId="0" applyFont="1" applyBorder="1"/>
    <xf numFmtId="0" fontId="4" fillId="0" borderId="43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2" xfId="0" applyFont="1" applyBorder="1"/>
    <xf numFmtId="0" fontId="11" fillId="8" borderId="51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4" fillId="2" borderId="2" xfId="0" applyFont="1" applyFill="1" applyBorder="1" applyAlignment="1">
      <alignment horizontal="center" vertical="center"/>
    </xf>
    <xf numFmtId="0" fontId="2" fillId="0" borderId="50" xfId="0" applyFont="1" applyBorder="1"/>
    <xf numFmtId="0" fontId="11" fillId="9" borderId="43" xfId="0" applyFont="1" applyFill="1" applyBorder="1" applyAlignment="1">
      <alignment horizontal="center" vertical="center"/>
    </xf>
    <xf numFmtId="0" fontId="11" fillId="10" borderId="51" xfId="0" applyFont="1" applyFill="1" applyBorder="1" applyAlignment="1">
      <alignment horizontal="center" vertical="center" wrapText="1"/>
    </xf>
    <xf numFmtId="0" fontId="11" fillId="11" borderId="5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23" sqref="H23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21.5546875" customWidth="1"/>
    <col min="4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95" t="s">
        <v>27</v>
      </c>
      <c r="C1" s="96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7"/>
      <c r="C2" s="98"/>
      <c r="D2" s="56" t="s">
        <v>18</v>
      </c>
      <c r="E2" s="56"/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7"/>
      <c r="C3" s="98"/>
      <c r="D3" s="57" t="s">
        <v>28</v>
      </c>
      <c r="E3" s="57"/>
      <c r="F3" s="16"/>
      <c r="G3" s="16"/>
      <c r="H3" s="16"/>
      <c r="I3" s="16"/>
      <c r="J3" s="16"/>
      <c r="K3" s="16"/>
      <c r="L3" s="16"/>
      <c r="M3" s="16"/>
      <c r="N3" s="16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99"/>
      <c r="C4" s="100"/>
      <c r="D4" s="15" t="s">
        <v>0</v>
      </c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9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44.25" customHeight="1" x14ac:dyDescent="0.15">
      <c r="A6" s="23"/>
      <c r="B6" s="101" t="s">
        <v>19</v>
      </c>
      <c r="C6" s="103" t="s">
        <v>20</v>
      </c>
      <c r="D6" s="105" t="s">
        <v>21</v>
      </c>
      <c r="E6" s="106" t="s">
        <v>22</v>
      </c>
      <c r="F6" s="107" t="s">
        <v>29</v>
      </c>
      <c r="G6" s="85"/>
      <c r="H6" s="86"/>
      <c r="I6" s="92" t="s">
        <v>30</v>
      </c>
      <c r="J6" s="85"/>
      <c r="K6" s="86"/>
      <c r="L6" s="84" t="s">
        <v>31</v>
      </c>
      <c r="M6" s="85"/>
      <c r="N6" s="86"/>
      <c r="O6" s="87" t="s">
        <v>23</v>
      </c>
      <c r="P6" s="89" t="s">
        <v>32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102"/>
      <c r="C7" s="104"/>
      <c r="D7" s="88"/>
      <c r="E7" s="88"/>
      <c r="F7" s="59" t="s">
        <v>24</v>
      </c>
      <c r="G7" s="60" t="s">
        <v>25</v>
      </c>
      <c r="H7" s="61" t="s">
        <v>26</v>
      </c>
      <c r="I7" s="62" t="s">
        <v>24</v>
      </c>
      <c r="J7" s="63" t="s">
        <v>25</v>
      </c>
      <c r="K7" s="64" t="s">
        <v>26</v>
      </c>
      <c r="L7" s="65" t="s">
        <v>24</v>
      </c>
      <c r="M7" s="66" t="s">
        <v>25</v>
      </c>
      <c r="N7" s="67" t="s">
        <v>26</v>
      </c>
      <c r="O7" s="88"/>
      <c r="P7" s="88"/>
      <c r="Q7" s="24"/>
      <c r="R7" s="24"/>
      <c r="S7" s="24"/>
      <c r="T7" s="24"/>
      <c r="U7" s="24"/>
      <c r="V7" s="24"/>
      <c r="W7" s="24"/>
      <c r="X7" s="24"/>
    </row>
    <row r="8" spans="1:24" ht="42.75" hidden="1" customHeight="1" x14ac:dyDescent="0.15">
      <c r="A8" s="25"/>
      <c r="B8" s="108" t="s">
        <v>19</v>
      </c>
      <c r="C8" s="109" t="s">
        <v>20</v>
      </c>
      <c r="D8" s="105" t="s">
        <v>21</v>
      </c>
      <c r="E8" s="105" t="s">
        <v>33</v>
      </c>
      <c r="F8" s="107" t="s">
        <v>29</v>
      </c>
      <c r="G8" s="85"/>
      <c r="H8" s="86"/>
      <c r="I8" s="92" t="s">
        <v>30</v>
      </c>
      <c r="J8" s="85"/>
      <c r="K8" s="86"/>
      <c r="L8" s="84" t="s">
        <v>31</v>
      </c>
      <c r="M8" s="85"/>
      <c r="N8" s="86"/>
      <c r="O8" s="90" t="s">
        <v>23</v>
      </c>
      <c r="P8" s="91" t="s">
        <v>32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102"/>
      <c r="C9" s="104"/>
      <c r="D9" s="88"/>
      <c r="E9" s="88"/>
      <c r="F9" s="59" t="s">
        <v>24</v>
      </c>
      <c r="G9" s="60" t="s">
        <v>25</v>
      </c>
      <c r="H9" s="61" t="s">
        <v>26</v>
      </c>
      <c r="I9" s="62" t="s">
        <v>24</v>
      </c>
      <c r="J9" s="63" t="s">
        <v>25</v>
      </c>
      <c r="K9" s="64" t="s">
        <v>26</v>
      </c>
      <c r="L9" s="65" t="s">
        <v>24</v>
      </c>
      <c r="M9" s="66" t="s">
        <v>25</v>
      </c>
      <c r="N9" s="67" t="s">
        <v>26</v>
      </c>
      <c r="O9" s="88"/>
      <c r="P9" s="88"/>
      <c r="Q9" s="26"/>
      <c r="R9" s="26"/>
      <c r="S9" s="26"/>
      <c r="T9" s="26"/>
      <c r="U9" s="26"/>
      <c r="V9" s="26"/>
      <c r="W9" s="26"/>
      <c r="X9" s="26"/>
    </row>
    <row r="10" spans="1:24" x14ac:dyDescent="0.2">
      <c r="A10" s="27"/>
      <c r="B10" s="4">
        <v>1</v>
      </c>
      <c r="C10" s="9" t="s">
        <v>2</v>
      </c>
      <c r="D10" s="68">
        <v>45362</v>
      </c>
      <c r="E10" s="68">
        <v>40826</v>
      </c>
      <c r="F10" s="28">
        <v>799</v>
      </c>
      <c r="G10" s="29">
        <v>1790</v>
      </c>
      <c r="H10" s="30">
        <f t="shared" ref="H10:H12" si="0">SUM(F10:G10)</f>
        <v>2589</v>
      </c>
      <c r="I10" s="69"/>
      <c r="J10" s="70"/>
      <c r="K10" s="30">
        <f t="shared" ref="K10:K12" si="1">SUM(I10:J10)</f>
        <v>0</v>
      </c>
      <c r="L10" s="69">
        <f t="shared" ref="L10:M10" si="2">SUM(F10,I10)</f>
        <v>799</v>
      </c>
      <c r="M10" s="70">
        <f t="shared" si="2"/>
        <v>1790</v>
      </c>
      <c r="N10" s="30">
        <f t="shared" ref="N10:N12" si="3">SUM(L10:M10)</f>
        <v>2589</v>
      </c>
      <c r="O10" s="31">
        <f t="shared" ref="O10:O26" si="4">N10/E10*100</f>
        <v>6.3415470533483562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45362</v>
      </c>
      <c r="E11" s="32">
        <f t="shared" si="5"/>
        <v>40826</v>
      </c>
      <c r="F11" s="28">
        <v>846</v>
      </c>
      <c r="G11" s="29">
        <v>1891</v>
      </c>
      <c r="H11" s="30">
        <f t="shared" si="0"/>
        <v>2737</v>
      </c>
      <c r="I11" s="69"/>
      <c r="J11" s="70"/>
      <c r="K11" s="30">
        <f t="shared" si="1"/>
        <v>0</v>
      </c>
      <c r="L11" s="69">
        <f t="shared" ref="L11:M11" si="6">SUM(F11,I11)</f>
        <v>846</v>
      </c>
      <c r="M11" s="70">
        <f t="shared" si="6"/>
        <v>1891</v>
      </c>
      <c r="N11" s="30">
        <f t="shared" si="3"/>
        <v>2737</v>
      </c>
      <c r="O11" s="31">
        <f t="shared" si="4"/>
        <v>6.7040611375104104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45362</v>
      </c>
      <c r="E12" s="32">
        <f t="shared" si="7"/>
        <v>40826</v>
      </c>
      <c r="F12" s="28">
        <v>730</v>
      </c>
      <c r="G12" s="29">
        <v>1903</v>
      </c>
      <c r="H12" s="30">
        <f t="shared" si="0"/>
        <v>2633</v>
      </c>
      <c r="I12" s="69"/>
      <c r="J12" s="70"/>
      <c r="K12" s="30">
        <f t="shared" si="1"/>
        <v>0</v>
      </c>
      <c r="L12" s="69">
        <f t="shared" ref="L12:M12" si="8">SUM(F12,I12)</f>
        <v>730</v>
      </c>
      <c r="M12" s="70">
        <f t="shared" si="8"/>
        <v>1903</v>
      </c>
      <c r="N12" s="30">
        <f t="shared" si="3"/>
        <v>2633</v>
      </c>
      <c r="O12" s="31">
        <f t="shared" si="4"/>
        <v>6.4493215108019406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45362</v>
      </c>
      <c r="E13" s="33">
        <f t="shared" si="9"/>
        <v>40826</v>
      </c>
      <c r="F13" s="34">
        <f t="shared" ref="F13:N13" si="10">SUM(F10:F12)</f>
        <v>2375</v>
      </c>
      <c r="G13" s="35">
        <f t="shared" si="10"/>
        <v>5584</v>
      </c>
      <c r="H13" s="36">
        <f t="shared" si="10"/>
        <v>7959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2375</v>
      </c>
      <c r="M13" s="35">
        <f t="shared" si="10"/>
        <v>5584</v>
      </c>
      <c r="N13" s="36">
        <f t="shared" si="10"/>
        <v>7959</v>
      </c>
      <c r="O13" s="37">
        <f t="shared" si="4"/>
        <v>19.494929701660705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45362</v>
      </c>
      <c r="E14" s="32">
        <f t="shared" si="11"/>
        <v>40826</v>
      </c>
      <c r="F14" s="28">
        <v>767</v>
      </c>
      <c r="G14" s="29">
        <v>997</v>
      </c>
      <c r="H14" s="30">
        <f t="shared" ref="H14:H16" si="12">SUM(F14:G14)</f>
        <v>1764</v>
      </c>
      <c r="I14" s="69"/>
      <c r="J14" s="70"/>
      <c r="K14" s="30">
        <f t="shared" ref="K14:K16" si="13">SUM(I14:J14)</f>
        <v>0</v>
      </c>
      <c r="L14" s="69">
        <f t="shared" ref="L14:M14" si="14">SUM(F14,I14)</f>
        <v>767</v>
      </c>
      <c r="M14" s="70">
        <f t="shared" si="14"/>
        <v>997</v>
      </c>
      <c r="N14" s="30">
        <f t="shared" ref="N14:N16" si="15">SUM(L14:M14)</f>
        <v>1764</v>
      </c>
      <c r="O14" s="31">
        <f t="shared" si="4"/>
        <v>4.3207759760936657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45362</v>
      </c>
      <c r="E15" s="32">
        <f t="shared" si="16"/>
        <v>40826</v>
      </c>
      <c r="F15" s="28">
        <v>226</v>
      </c>
      <c r="G15" s="29">
        <v>391</v>
      </c>
      <c r="H15" s="30">
        <f t="shared" si="12"/>
        <v>617</v>
      </c>
      <c r="I15" s="69"/>
      <c r="J15" s="70"/>
      <c r="K15" s="30">
        <f t="shared" si="13"/>
        <v>0</v>
      </c>
      <c r="L15" s="69">
        <f t="shared" ref="L15:M15" si="17">SUM(F15,I15)</f>
        <v>226</v>
      </c>
      <c r="M15" s="70">
        <f t="shared" si="17"/>
        <v>391</v>
      </c>
      <c r="N15" s="30">
        <f t="shared" si="15"/>
        <v>617</v>
      </c>
      <c r="O15" s="31">
        <f t="shared" si="4"/>
        <v>1.5112918238377504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45362</v>
      </c>
      <c r="E16" s="32">
        <f t="shared" si="18"/>
        <v>40826</v>
      </c>
      <c r="F16" s="28">
        <v>678</v>
      </c>
      <c r="G16" s="29">
        <v>1225</v>
      </c>
      <c r="H16" s="30">
        <f t="shared" si="12"/>
        <v>1903</v>
      </c>
      <c r="I16" s="69"/>
      <c r="J16" s="70"/>
      <c r="K16" s="30">
        <f t="shared" si="13"/>
        <v>0</v>
      </c>
      <c r="L16" s="69">
        <f t="shared" ref="L16:M16" si="19">SUM(F16,I16)</f>
        <v>678</v>
      </c>
      <c r="M16" s="70">
        <f t="shared" si="19"/>
        <v>1225</v>
      </c>
      <c r="N16" s="30">
        <f t="shared" si="15"/>
        <v>1903</v>
      </c>
      <c r="O16" s="31">
        <f t="shared" si="4"/>
        <v>4.6612452848674861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45362</v>
      </c>
      <c r="E17" s="33">
        <f t="shared" si="20"/>
        <v>40826</v>
      </c>
      <c r="F17" s="34">
        <f t="shared" ref="F17:N17" si="21">SUM(F14:F16)</f>
        <v>1671</v>
      </c>
      <c r="G17" s="35">
        <f t="shared" si="21"/>
        <v>2613</v>
      </c>
      <c r="H17" s="36">
        <f t="shared" si="21"/>
        <v>4284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1671</v>
      </c>
      <c r="M17" s="35">
        <f t="shared" si="21"/>
        <v>2613</v>
      </c>
      <c r="N17" s="36">
        <f t="shared" si="21"/>
        <v>4284</v>
      </c>
      <c r="O17" s="37">
        <f t="shared" si="4"/>
        <v>10.493313084798903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45362</v>
      </c>
      <c r="E18" s="32">
        <f t="shared" si="22"/>
        <v>40826</v>
      </c>
      <c r="F18" s="28">
        <v>572</v>
      </c>
      <c r="G18" s="29">
        <v>977</v>
      </c>
      <c r="H18" s="30">
        <f t="shared" ref="H18:H20" si="23">SUM(F18:G18)</f>
        <v>1549</v>
      </c>
      <c r="I18" s="69"/>
      <c r="J18" s="70"/>
      <c r="K18" s="30">
        <f t="shared" ref="K18:K20" si="24">SUM(I18:J18)</f>
        <v>0</v>
      </c>
      <c r="L18" s="69">
        <f t="shared" ref="L18:M18" si="25">SUM(F18,I18)</f>
        <v>572</v>
      </c>
      <c r="M18" s="70">
        <f t="shared" si="25"/>
        <v>977</v>
      </c>
      <c r="N18" s="30">
        <f t="shared" ref="N18:N20" si="26">SUM(L18:M18)</f>
        <v>1549</v>
      </c>
      <c r="O18" s="31">
        <f t="shared" si="4"/>
        <v>3.7941507862636552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45362</v>
      </c>
      <c r="E19" s="32">
        <f t="shared" si="27"/>
        <v>40826</v>
      </c>
      <c r="F19" s="28">
        <v>754</v>
      </c>
      <c r="G19" s="29">
        <v>1193</v>
      </c>
      <c r="H19" s="30">
        <f t="shared" si="23"/>
        <v>1947</v>
      </c>
      <c r="I19" s="69"/>
      <c r="J19" s="70"/>
      <c r="K19" s="30">
        <f t="shared" si="24"/>
        <v>0</v>
      </c>
      <c r="L19" s="69">
        <f t="shared" ref="L19:M19" si="28">SUM(F19,I19)</f>
        <v>754</v>
      </c>
      <c r="M19" s="70">
        <f t="shared" si="28"/>
        <v>1193</v>
      </c>
      <c r="N19" s="30">
        <f t="shared" si="26"/>
        <v>1947</v>
      </c>
      <c r="O19" s="31">
        <f t="shared" si="4"/>
        <v>4.7690197423210696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45362</v>
      </c>
      <c r="E20" s="32">
        <f t="shared" si="29"/>
        <v>40826</v>
      </c>
      <c r="F20" s="28">
        <v>2572</v>
      </c>
      <c r="G20" s="29">
        <v>4696</v>
      </c>
      <c r="H20" s="30">
        <f t="shared" si="23"/>
        <v>7268</v>
      </c>
      <c r="I20" s="69"/>
      <c r="J20" s="70"/>
      <c r="K20" s="30">
        <f t="shared" si="24"/>
        <v>0</v>
      </c>
      <c r="L20" s="69">
        <f t="shared" ref="L20:M20" si="30">SUM(F20,I20)</f>
        <v>2572</v>
      </c>
      <c r="M20" s="70">
        <f t="shared" si="30"/>
        <v>4696</v>
      </c>
      <c r="N20" s="30">
        <f t="shared" si="26"/>
        <v>7268</v>
      </c>
      <c r="O20" s="31">
        <f t="shared" si="4"/>
        <v>17.802380835741928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45362</v>
      </c>
      <c r="E21" s="33">
        <f t="shared" si="31"/>
        <v>40826</v>
      </c>
      <c r="F21" s="34">
        <f t="shared" ref="F21:N21" si="32">SUM(F18:F20)</f>
        <v>3898</v>
      </c>
      <c r="G21" s="35">
        <f t="shared" si="32"/>
        <v>6866</v>
      </c>
      <c r="H21" s="36">
        <f t="shared" si="32"/>
        <v>10764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3898</v>
      </c>
      <c r="M21" s="35">
        <f t="shared" si="32"/>
        <v>6866</v>
      </c>
      <c r="N21" s="36">
        <f t="shared" si="32"/>
        <v>10764</v>
      </c>
      <c r="O21" s="37">
        <f t="shared" si="4"/>
        <v>26.365551364326656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45362</v>
      </c>
      <c r="E22" s="32">
        <f t="shared" si="33"/>
        <v>40826</v>
      </c>
      <c r="F22" s="28">
        <v>3035</v>
      </c>
      <c r="G22" s="29">
        <v>3946</v>
      </c>
      <c r="H22" s="30">
        <f t="shared" ref="H22:H24" si="34">SUM(F22:G22)</f>
        <v>6981</v>
      </c>
      <c r="I22" s="69"/>
      <c r="J22" s="70"/>
      <c r="K22" s="30">
        <f t="shared" ref="K22:K24" si="35">SUM(I22:J22)</f>
        <v>0</v>
      </c>
      <c r="L22" s="69">
        <f t="shared" ref="L22:M22" si="36">SUM(F22,I22)</f>
        <v>3035</v>
      </c>
      <c r="M22" s="70">
        <f t="shared" si="36"/>
        <v>3946</v>
      </c>
      <c r="N22" s="30">
        <f t="shared" ref="N22:N24" si="37">SUM(L22:M22)</f>
        <v>6981</v>
      </c>
      <c r="O22" s="31">
        <f t="shared" si="4"/>
        <v>17.099397442806055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45362</v>
      </c>
      <c r="E23" s="32">
        <f t="shared" si="38"/>
        <v>40826</v>
      </c>
      <c r="F23" s="28"/>
      <c r="G23" s="29"/>
      <c r="H23" s="30">
        <f t="shared" si="34"/>
        <v>0</v>
      </c>
      <c r="I23" s="69"/>
      <c r="J23" s="70"/>
      <c r="K23" s="30">
        <f t="shared" si="35"/>
        <v>0</v>
      </c>
      <c r="L23" s="69">
        <f t="shared" ref="L23:M23" si="39">SUM(F23,I23)</f>
        <v>0</v>
      </c>
      <c r="M23" s="70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45362</v>
      </c>
      <c r="E24" s="32">
        <f t="shared" si="40"/>
        <v>40826</v>
      </c>
      <c r="F24" s="28"/>
      <c r="G24" s="29"/>
      <c r="H24" s="30">
        <f t="shared" si="34"/>
        <v>0</v>
      </c>
      <c r="I24" s="69"/>
      <c r="J24" s="70"/>
      <c r="K24" s="30">
        <f t="shared" si="35"/>
        <v>0</v>
      </c>
      <c r="L24" s="69">
        <f t="shared" ref="L24:M24" si="41">SUM(F24,I24)</f>
        <v>0</v>
      </c>
      <c r="M24" s="70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45362</v>
      </c>
      <c r="E25" s="38">
        <f t="shared" si="42"/>
        <v>40826</v>
      </c>
      <c r="F25" s="39">
        <f t="shared" ref="F25:N25" si="43">SUM(F22:F24)</f>
        <v>3035</v>
      </c>
      <c r="G25" s="40">
        <f t="shared" si="43"/>
        <v>3946</v>
      </c>
      <c r="H25" s="41">
        <f t="shared" si="43"/>
        <v>6981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3035</v>
      </c>
      <c r="M25" s="40">
        <f t="shared" si="43"/>
        <v>3946</v>
      </c>
      <c r="N25" s="41">
        <f t="shared" si="43"/>
        <v>6981</v>
      </c>
      <c r="O25" s="42">
        <f t="shared" si="4"/>
        <v>17.099397442806055</v>
      </c>
      <c r="P25" s="31"/>
    </row>
    <row r="26" spans="1:24" ht="24.75" customHeight="1" x14ac:dyDescent="0.15">
      <c r="A26" s="43"/>
      <c r="B26" s="93" t="s">
        <v>1</v>
      </c>
      <c r="C26" s="94"/>
      <c r="D26" s="44">
        <f t="shared" ref="D26:E26" si="44">D25</f>
        <v>45362</v>
      </c>
      <c r="E26" s="44">
        <f t="shared" si="44"/>
        <v>40826</v>
      </c>
      <c r="F26" s="45">
        <f t="shared" ref="F26:N26" si="45">SUM(F25,F21,F17,F13)</f>
        <v>10979</v>
      </c>
      <c r="G26" s="46">
        <f t="shared" si="45"/>
        <v>19009</v>
      </c>
      <c r="H26" s="47">
        <f t="shared" si="45"/>
        <v>29988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10979</v>
      </c>
      <c r="M26" s="46">
        <f t="shared" si="45"/>
        <v>19009</v>
      </c>
      <c r="N26" s="47">
        <f t="shared" si="45"/>
        <v>29988</v>
      </c>
      <c r="O26" s="48">
        <f t="shared" si="4"/>
        <v>73.453191593592322</v>
      </c>
      <c r="P26" s="71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  <mergeCell ref="L6:N6"/>
    <mergeCell ref="O6:O7"/>
    <mergeCell ref="P6:P7"/>
    <mergeCell ref="L8:N8"/>
    <mergeCell ref="O8:O9"/>
    <mergeCell ref="P8:P9"/>
  </mergeCells>
  <hyperlinks>
    <hyperlink ref="B1" location="HOME!A1" display="            Kembali ke Pilihan Program" xr:uid="{00000000-0004-0000-07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5" t="s">
        <v>43</v>
      </c>
      <c r="B1" s="96"/>
      <c r="C1" s="73"/>
      <c r="D1" s="73"/>
      <c r="E1" s="73"/>
      <c r="F1" s="73"/>
      <c r="G1" s="73"/>
      <c r="H1" s="73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7"/>
      <c r="B2" s="98"/>
      <c r="C2" s="74" t="s">
        <v>18</v>
      </c>
      <c r="D2" s="73"/>
      <c r="E2" s="73"/>
      <c r="F2" s="73"/>
      <c r="G2" s="73"/>
      <c r="H2" s="73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9"/>
      <c r="B3" s="100"/>
      <c r="C3" s="74" t="s">
        <v>34</v>
      </c>
      <c r="D3" s="73"/>
      <c r="E3" s="73"/>
      <c r="F3" s="73"/>
      <c r="G3" s="73"/>
      <c r="H3" s="73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0" t="s">
        <v>44</v>
      </c>
      <c r="B4" s="111"/>
      <c r="C4" s="73"/>
      <c r="D4" s="73"/>
      <c r="E4" s="73"/>
      <c r="F4" s="73"/>
      <c r="G4" s="73"/>
      <c r="H4" s="73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5"/>
      <c r="B6" s="112" t="s">
        <v>45</v>
      </c>
      <c r="C6" s="115" t="s">
        <v>35</v>
      </c>
      <c r="D6" s="116"/>
      <c r="E6" s="116"/>
      <c r="F6" s="116"/>
      <c r="G6" s="116"/>
      <c r="H6" s="116"/>
      <c r="I6" s="117"/>
      <c r="J6" s="75"/>
      <c r="K6" s="75"/>
      <c r="L6" s="75"/>
      <c r="M6" s="75"/>
      <c r="N6" s="75"/>
      <c r="O6" s="75"/>
      <c r="P6" s="75"/>
      <c r="Q6" s="75"/>
    </row>
    <row r="7" spans="1:19" ht="45" x14ac:dyDescent="0.2">
      <c r="A7" s="76"/>
      <c r="B7" s="113"/>
      <c r="C7" s="77" t="s">
        <v>36</v>
      </c>
      <c r="D7" s="77" t="s">
        <v>37</v>
      </c>
      <c r="E7" s="77" t="s">
        <v>38</v>
      </c>
      <c r="F7" s="77" t="s">
        <v>39</v>
      </c>
      <c r="G7" s="77" t="s">
        <v>40</v>
      </c>
      <c r="H7" s="77" t="s">
        <v>41</v>
      </c>
      <c r="I7" s="77" t="s">
        <v>42</v>
      </c>
      <c r="J7" s="76"/>
      <c r="K7" s="76"/>
      <c r="L7" s="76"/>
      <c r="M7" s="76"/>
      <c r="N7" s="76"/>
      <c r="O7" s="76"/>
      <c r="P7" s="76"/>
      <c r="Q7" s="76"/>
    </row>
    <row r="8" spans="1:19" x14ac:dyDescent="0.15">
      <c r="A8" s="75"/>
      <c r="B8" s="114"/>
      <c r="C8" s="78">
        <v>1</v>
      </c>
      <c r="D8" s="78">
        <v>2</v>
      </c>
      <c r="E8" s="78">
        <v>3</v>
      </c>
      <c r="F8" s="78">
        <v>4</v>
      </c>
      <c r="G8" s="78">
        <v>5</v>
      </c>
      <c r="H8" s="78">
        <v>6</v>
      </c>
      <c r="I8" s="78">
        <v>7</v>
      </c>
      <c r="J8" s="79"/>
      <c r="K8" s="79"/>
      <c r="L8" s="79"/>
      <c r="M8" s="79"/>
      <c r="N8" s="79"/>
      <c r="O8" s="79"/>
      <c r="P8" s="79"/>
      <c r="Q8" s="75"/>
    </row>
    <row r="9" spans="1:19" ht="14.25" x14ac:dyDescent="0.15">
      <c r="B9" s="80" t="e">
        <f>#REF!</f>
        <v>#REF!</v>
      </c>
      <c r="C9" s="72">
        <f ca="1">IFERROR(__xludf.DUMMYFUNCTION("IMPORTRANGE(""https://docs.google.com/spreadsheets/d/1P0UTisakTE5EAx-MYEjY2DmhSnLNqqRm6P3NrlYXL2I/edit#gid=1892753874"",""Rekap KTR!$E$6"")"),6)</f>
        <v>6</v>
      </c>
      <c r="D9" s="72">
        <f ca="1">IFERROR(__xludf.DUMMYFUNCTION("IMPORTRANGE(""https://docs.google.com/spreadsheets/d/1P0UTisakTE5EAx-MYEjY2DmhSnLNqqRm6P3NrlYXL2I/edit#gid=1892753874"",""Rekap KTR!$E$7"")"),26)</f>
        <v>26</v>
      </c>
      <c r="E9" s="72">
        <f ca="1">IFERROR(__xludf.DUMMYFUNCTION("IMPORTRANGE(""https://docs.google.com/spreadsheets/d/1P0UTisakTE5EAx-MYEjY2DmhSnLNqqRm6P3NrlYXL2I/edit#gid=1892753874"",""Rekap KTR!$E$8"")"),56)</f>
        <v>56</v>
      </c>
      <c r="F9" s="72">
        <f ca="1">IFERROR(__xludf.DUMMYFUNCTION("IMPORTRANGE(""https://docs.google.com/spreadsheets/d/1P0UTisakTE5EAx-MYEjY2DmhSnLNqqRm6P3NrlYXL2I/edit#gid=1892753874"",""Rekap KTR!$E$9"")"),8)</f>
        <v>8</v>
      </c>
      <c r="G9" s="72">
        <f ca="1">IFERROR(__xludf.DUMMYFUNCTION("IMPORTRANGE(""https://docs.google.com/spreadsheets/d/1P0UTisakTE5EAx-MYEjY2DmhSnLNqqRm6P3NrlYXL2I/edit#gid=1892753874"",""Rekap KTR!$E$10"")"),0)</f>
        <v>0</v>
      </c>
      <c r="H9" s="72">
        <f ca="1">IFERROR(__xludf.DUMMYFUNCTION("IMPORTRANGE(""https://docs.google.com/spreadsheets/d/1P0UTisakTE5EAx-MYEjY2DmhSnLNqqRm6P3NrlYXL2I/edit#gid=1892753874"",""Rekap KTR!$E$11"")"),8)</f>
        <v>8</v>
      </c>
      <c r="I9" s="72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0" t="e">
        <f>#REF!</f>
        <v>#REF!</v>
      </c>
      <c r="C10" s="72">
        <f ca="1">IFERROR(__xludf.DUMMYFUNCTION("IMPORTRANGE(""https://docs.google.com/spreadsheets/d/1jB-UnyPBzGq1HOZkIVtft_Wo28OEKcZNsVgS5r_boTE/edit#gid=1522333227"",""Rekap KTR!$E$6"")"),12)</f>
        <v>12</v>
      </c>
      <c r="D10" s="72">
        <f ca="1">IFERROR(__xludf.DUMMYFUNCTION("IMPORTRANGE(""https://docs.google.com/spreadsheets/d/1jB-UnyPBzGq1HOZkIVtft_Wo28OEKcZNsVgS5r_boTE/edit#gid=1522333227"",""Rekap KTR!$E$7"")"),53)</f>
        <v>53</v>
      </c>
      <c r="E10" s="72">
        <f ca="1">IFERROR(__xludf.DUMMYFUNCTION("IMPORTRANGE(""https://docs.google.com/spreadsheets/d/1jB-UnyPBzGq1HOZkIVtft_Wo28OEKcZNsVgS5r_boTE/edit#gid=1522333227"",""Rekap KTR!$E$8"")"),56)</f>
        <v>56</v>
      </c>
      <c r="F10" s="72" t="str">
        <f ca="1">IFERROR(__xludf.DUMMYFUNCTION("IMPORTRANGE(""https://docs.google.com/spreadsheets/d/1jB-UnyPBzGq1HOZkIVtft_Wo28OEKcZNsVgS5r_boTE/edit#gid=1522333227"",""Rekap KTR!$E$9"")"),"")</f>
        <v/>
      </c>
      <c r="G10" s="72">
        <f ca="1">IFERROR(__xludf.DUMMYFUNCTION("IMPORTRANGE(""https://docs.google.com/spreadsheets/d/1jB-UnyPBzGq1HOZkIVtft_Wo28OEKcZNsVgS5r_boTE/edit#gid=1522333227"",""Rekap KTR!$E$10"")"),0)</f>
        <v>0</v>
      </c>
      <c r="H10" s="72" t="str">
        <f ca="1">IFERROR(__xludf.DUMMYFUNCTION("IMPORTRANGE(""https://docs.google.com/spreadsheets/d/1jB-UnyPBzGq1HOZkIVtft_Wo28OEKcZNsVgS5r_boTE/edit#gid=1522333227"",""Rekap KTR!$E$11"")"),"")</f>
        <v/>
      </c>
      <c r="I10" s="72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0" t="e">
        <f>#REF!</f>
        <v>#REF!</v>
      </c>
      <c r="C11" s="72">
        <f ca="1">IFERROR(__xludf.DUMMYFUNCTION("IMPORTRANGE(""https://docs.google.com/spreadsheets/d/1gHFrRpJ5fnyxfJI-jxT5z1B1L7rSV8E5sIZEN90Rfhc/edit#gid=1522333227"",""Rekap KTR!$E$6"")"),4)</f>
        <v>4</v>
      </c>
      <c r="D11" s="72">
        <f ca="1">IFERROR(__xludf.DUMMYFUNCTION("IMPORTRANGE(""https://docs.google.com/spreadsheets/d/1gHFrRpJ5fnyxfJI-jxT5z1B1L7rSV8E5sIZEN90Rfhc/edit#gid=1522333227"",""Rekap KTR!$E$7"")"),29)</f>
        <v>29</v>
      </c>
      <c r="E11" s="72">
        <f ca="1">IFERROR(__xludf.DUMMYFUNCTION("IMPORTRANGE(""https://docs.google.com/spreadsheets/d/1gHFrRpJ5fnyxfJI-jxT5z1B1L7rSV8E5sIZEN90Rfhc/edit#gid=1522333227"",""Rekap KTR!$E$8"")"),31)</f>
        <v>31</v>
      </c>
      <c r="F11" s="72" t="str">
        <f ca="1">IFERROR(__xludf.DUMMYFUNCTION("IMPORTRANGE(""https://docs.google.com/spreadsheets/d/1gHFrRpJ5fnyxfJI-jxT5z1B1L7rSV8E5sIZEN90Rfhc/edit#gid=1522333227"",""Rekap KTR!$E$9"")"),"")</f>
        <v/>
      </c>
      <c r="G11" s="72" t="str">
        <f ca="1">IFERROR(__xludf.DUMMYFUNCTION("IMPORTRANGE(""https://docs.google.com/spreadsheets/d/1gHFrRpJ5fnyxfJI-jxT5z1B1L7rSV8E5sIZEN90Rfhc/edit#gid=1522333227"",""Rekap KTR!$E$10"")"),"")</f>
        <v/>
      </c>
      <c r="H11" s="72" t="str">
        <f ca="1">IFERROR(__xludf.DUMMYFUNCTION("IMPORTRANGE(""https://docs.google.com/spreadsheets/d/1gHFrRpJ5fnyxfJI-jxT5z1B1L7rSV8E5sIZEN90Rfhc/edit#gid=1522333227"",""Rekap KTR!$E$11"")"),"")</f>
        <v/>
      </c>
      <c r="I11" s="72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0" t="e">
        <f>#REF!</f>
        <v>#REF!</v>
      </c>
      <c r="C12" s="72">
        <f ca="1">IFERROR(__xludf.DUMMYFUNCTION("IMPORTRANGE(""https://docs.google.com/spreadsheets/d/1saC2UP2JuYJ7WRPxjh8EMf_BSfGZ18Ous8sVKGLr-Ng/edit#gid=1892753874"",""Rekap KTR!$E$6"")"),8)</f>
        <v>8</v>
      </c>
      <c r="D12" s="72">
        <f ca="1">IFERROR(__xludf.DUMMYFUNCTION("IMPORTRANGE(""https://docs.google.com/spreadsheets/d/1saC2UP2JuYJ7WRPxjh8EMf_BSfGZ18Ous8sVKGLr-Ng/edit#gid=1892753874"",""Rekap KTR!$E$7"")"),41)</f>
        <v>41</v>
      </c>
      <c r="E12" s="72">
        <f ca="1">IFERROR(__xludf.DUMMYFUNCTION("IMPORTRANGE(""https://docs.google.com/spreadsheets/d/1saC2UP2JuYJ7WRPxjh8EMf_BSfGZ18Ous8sVKGLr-Ng/edit#gid=1892753874"",""Rekap KTR!$E$8"")"),41)</f>
        <v>41</v>
      </c>
      <c r="F12" s="72">
        <f ca="1">IFERROR(__xludf.DUMMYFUNCTION("IMPORTRANGE(""https://docs.google.com/spreadsheets/d/1saC2UP2JuYJ7WRPxjh8EMf_BSfGZ18Ous8sVKGLr-Ng/edit#gid=1892753874"",""Rekap KTR!$E$9"")"),14)</f>
        <v>14</v>
      </c>
      <c r="G12" s="72">
        <f ca="1">IFERROR(__xludf.DUMMYFUNCTION("IMPORTRANGE(""https://docs.google.com/spreadsheets/d/1saC2UP2JuYJ7WRPxjh8EMf_BSfGZ18Ous8sVKGLr-Ng/edit#gid=1892753874"",""Rekap KTR!$E$10"")"),0)</f>
        <v>0</v>
      </c>
      <c r="H12" s="72">
        <f ca="1">IFERROR(__xludf.DUMMYFUNCTION("IMPORTRANGE(""https://docs.google.com/spreadsheets/d/1saC2UP2JuYJ7WRPxjh8EMf_BSfGZ18Ous8sVKGLr-Ng/edit#gid=1892753874"",""Rekap KTR!$E$11"")"),0)</f>
        <v>0</v>
      </c>
      <c r="I12" s="72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0" t="e">
        <f>#REF!</f>
        <v>#REF!</v>
      </c>
      <c r="C13" s="72">
        <f ca="1">IFERROR(__xludf.DUMMYFUNCTION("IMPORTRANGE(""https://docs.google.com/spreadsheets/d/1ApPPV7RPuDI1EDOKjkoDXkV5Yd_NofeQTYTtAHUYGGw/edit#gid=1522333227"",""Rekap KTR!$E$6"")"),3)</f>
        <v>3</v>
      </c>
      <c r="D13" s="72">
        <f ca="1">IFERROR(__xludf.DUMMYFUNCTION("IMPORTRANGE(""https://docs.google.com/spreadsheets/d/1ApPPV7RPuDI1EDOKjkoDXkV5Yd_NofeQTYTtAHUYGGw/edit#gid=1522333227"",""Rekap KTR!$E$7"")"),20)</f>
        <v>20</v>
      </c>
      <c r="E13" s="72">
        <f ca="1">IFERROR(__xludf.DUMMYFUNCTION("IMPORTRANGE(""https://docs.google.com/spreadsheets/d/1ApPPV7RPuDI1EDOKjkoDXkV5Yd_NofeQTYTtAHUYGGw/edit#gid=1522333227"",""Rekap KTR!$E$8"")"),6)</f>
        <v>6</v>
      </c>
      <c r="F13" s="72" t="str">
        <f ca="1">IFERROR(__xludf.DUMMYFUNCTION("IMPORTRANGE(""https://docs.google.com/spreadsheets/d/1ApPPV7RPuDI1EDOKjkoDXkV5Yd_NofeQTYTtAHUYGGw/edit#gid=1522333227"",""Rekap KTR!$E$9"")"),"")</f>
        <v/>
      </c>
      <c r="G13" s="72" t="str">
        <f ca="1">IFERROR(__xludf.DUMMYFUNCTION("IMPORTRANGE(""https://docs.google.com/spreadsheets/d/1ApPPV7RPuDI1EDOKjkoDXkV5Yd_NofeQTYTtAHUYGGw/edit#gid=1522333227"",""Rekap KTR!$E$10"")"),"")</f>
        <v/>
      </c>
      <c r="H13" s="72" t="str">
        <f ca="1">IFERROR(__xludf.DUMMYFUNCTION("IMPORTRANGE(""https://docs.google.com/spreadsheets/d/1ApPPV7RPuDI1EDOKjkoDXkV5Yd_NofeQTYTtAHUYGGw/edit#gid=1522333227"",""Rekap KTR!$E$11"")"),"")</f>
        <v/>
      </c>
      <c r="I13" s="72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0" t="e">
        <f>#REF!</f>
        <v>#REF!</v>
      </c>
      <c r="C14" s="72">
        <f ca="1">IFERROR(__xludf.DUMMYFUNCTION("IMPORTRANGE(""https://docs.google.com/spreadsheets/d/1iV_nqIfkAdyO_vl_QARxWbfnGcK2KlCCS94aVJ2QbTI/edit#gid=1522333227"",""Rekap KTR!$E$6"")"),6)</f>
        <v>6</v>
      </c>
      <c r="D14" s="72">
        <f ca="1">IFERROR(__xludf.DUMMYFUNCTION("IMPORTRANGE(""https://docs.google.com/spreadsheets/d/1iV_nqIfkAdyO_vl_QARxWbfnGcK2KlCCS94aVJ2QbTI/edit#gid=1522333227"",""Rekap KTR!$E$7"")"),26)</f>
        <v>26</v>
      </c>
      <c r="E14" s="72">
        <f ca="1">IFERROR(__xludf.DUMMYFUNCTION("IMPORTRANGE(""https://docs.google.com/spreadsheets/d/1iV_nqIfkAdyO_vl_QARxWbfnGcK2KlCCS94aVJ2QbTI/edit#gid=1522333227"",""Rekap KTR!$E$8"")"),13)</f>
        <v>13</v>
      </c>
      <c r="F14" s="72">
        <f ca="1">IFERROR(__xludf.DUMMYFUNCTION("IMPORTRANGE(""https://docs.google.com/spreadsheets/d/1iV_nqIfkAdyO_vl_QARxWbfnGcK2KlCCS94aVJ2QbTI/edit#gid=1522333227"",""Rekap KTR!$E$9"")"),0)</f>
        <v>0</v>
      </c>
      <c r="G14" s="72">
        <f ca="1">IFERROR(__xludf.DUMMYFUNCTION("IMPORTRANGE(""https://docs.google.com/spreadsheets/d/1iV_nqIfkAdyO_vl_QARxWbfnGcK2KlCCS94aVJ2QbTI/edit#gid=1522333227"",""Rekap KTR!$E$10"")"),0)</f>
        <v>0</v>
      </c>
      <c r="H14" s="72">
        <f ca="1">IFERROR(__xludf.DUMMYFUNCTION("IMPORTRANGE(""https://docs.google.com/spreadsheets/d/1iV_nqIfkAdyO_vl_QARxWbfnGcK2KlCCS94aVJ2QbTI/edit#gid=1522333227"",""Rekap KTR!$E$11"")"),0)</f>
        <v>0</v>
      </c>
      <c r="I14" s="72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0" t="e">
        <f>#REF!</f>
        <v>#REF!</v>
      </c>
      <c r="C15" s="72">
        <f ca="1">IFERROR(__xludf.DUMMYFUNCTION("IMPORTRANGE(""https://docs.google.com/spreadsheets/d/1zz70Lj6oBg1MOPSG6KJcsMeqBNtXMHYICRkg7kpt_d0/edit#gid=1892753874"",""Rekap KTR!$E$6"")"),9)</f>
        <v>9</v>
      </c>
      <c r="D15" s="72">
        <f ca="1">IFERROR(__xludf.DUMMYFUNCTION("IMPORTRANGE(""https://docs.google.com/spreadsheets/d/1zz70Lj6oBg1MOPSG6KJcsMeqBNtXMHYICRkg7kpt_d0/edit#gid=1892753874"",""Rekap KTR!$E$7"")"),47)</f>
        <v>47</v>
      </c>
      <c r="E15" s="72">
        <f ca="1">IFERROR(__xludf.DUMMYFUNCTION("IMPORTRANGE(""https://docs.google.com/spreadsheets/d/1zz70Lj6oBg1MOPSG6KJcsMeqBNtXMHYICRkg7kpt_d0/edit#gid=1892753874"",""Rekap KTR!$E$8"")"),29)</f>
        <v>29</v>
      </c>
      <c r="F15" s="72">
        <f ca="1">IFERROR(__xludf.DUMMYFUNCTION("IMPORTRANGE(""https://docs.google.com/spreadsheets/d/1zz70Lj6oBg1MOPSG6KJcsMeqBNtXMHYICRkg7kpt_d0/edit#gid=1892753874"",""Rekap KTR!$E$9"")"),3)</f>
        <v>3</v>
      </c>
      <c r="G15" s="72">
        <f ca="1">IFERROR(__xludf.DUMMYFUNCTION("IMPORTRANGE(""https://docs.google.com/spreadsheets/d/1zz70Lj6oBg1MOPSG6KJcsMeqBNtXMHYICRkg7kpt_d0/edit#gid=1892753874"",""Rekap KTR!$E$10"")"),1)</f>
        <v>1</v>
      </c>
      <c r="H15" s="72">
        <f ca="1">IFERROR(__xludf.DUMMYFUNCTION("IMPORTRANGE(""https://docs.google.com/spreadsheets/d/1zz70Lj6oBg1MOPSG6KJcsMeqBNtXMHYICRkg7kpt_d0/edit#gid=1892753874"",""Rekap KTR!$E$11"")"),4)</f>
        <v>4</v>
      </c>
      <c r="I15" s="72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0" t="e">
        <f>#REF!</f>
        <v>#REF!</v>
      </c>
      <c r="C16" s="72">
        <f ca="1">IFERROR(__xludf.DUMMYFUNCTION("IMPORTRANGE(""https://docs.google.com/spreadsheets/d/1773f1iHRnXhbrVjAHR7zUpu3neZdvtp1a2ikB9LJu8U/edit#gid=1522333227"",""Rekap KTR!$E$6"")"),39)</f>
        <v>39</v>
      </c>
      <c r="D16" s="72">
        <f ca="1">IFERROR(__xludf.DUMMYFUNCTION("IMPORTRANGE(""https://docs.google.com/spreadsheets/d/1773f1iHRnXhbrVjAHR7zUpu3neZdvtp1a2ikB9LJu8U/edit#gid=1522333227"",""Rekap KTR!$E$7"")"),43)</f>
        <v>43</v>
      </c>
      <c r="E16" s="72">
        <f ca="1">IFERROR(__xludf.DUMMYFUNCTION("IMPORTRANGE(""https://docs.google.com/spreadsheets/d/1773f1iHRnXhbrVjAHR7zUpu3neZdvtp1a2ikB9LJu8U/edit#gid=1522333227"",""Rekap KTR!$E$8"")"),32)</f>
        <v>32</v>
      </c>
      <c r="F16" s="72">
        <f ca="1">IFERROR(__xludf.DUMMYFUNCTION("IMPORTRANGE(""https://docs.google.com/spreadsheets/d/1773f1iHRnXhbrVjAHR7zUpu3neZdvtp1a2ikB9LJu8U/edit#gid=1522333227"",""Rekap KTR!$E$9"")"),21)</f>
        <v>21</v>
      </c>
      <c r="G16" s="72">
        <f ca="1">IFERROR(__xludf.DUMMYFUNCTION("IMPORTRANGE(""https://docs.google.com/spreadsheets/d/1773f1iHRnXhbrVjAHR7zUpu3neZdvtp1a2ikB9LJu8U/edit#gid=1522333227"",""Rekap KTR!$E$10"")"),0)</f>
        <v>0</v>
      </c>
      <c r="H16" s="72">
        <f ca="1">IFERROR(__xludf.DUMMYFUNCTION("IMPORTRANGE(""https://docs.google.com/spreadsheets/d/1773f1iHRnXhbrVjAHR7zUpu3neZdvtp1a2ikB9LJu8U/edit#gid=1522333227"",""Rekap KTR!$E$11"")"),16)</f>
        <v>16</v>
      </c>
      <c r="I16" s="72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0" t="e">
        <f>#REF!</f>
        <v>#REF!</v>
      </c>
      <c r="C17" s="72">
        <f ca="1">IFERROR(__xludf.DUMMYFUNCTION("IMPORTRANGE(""https://docs.google.com/spreadsheets/d/10iNzN1LqaStEosZKEbqcoOm3IdodNsG31q_nR0Y6WGo/edit#gid=1522333227"",""Rekap KTR!$E$6"")"),1)</f>
        <v>1</v>
      </c>
      <c r="D17" s="72">
        <f ca="1">IFERROR(__xludf.DUMMYFUNCTION("IMPORTRANGE(""https://docs.google.com/spreadsheets/d/10iNzN1LqaStEosZKEbqcoOm3IdodNsG31q_nR0Y6WGo/edit#gid=1522333227"",""Rekap KTR!$E$7"")"),27)</f>
        <v>27</v>
      </c>
      <c r="E17" s="72">
        <f ca="1">IFERROR(__xludf.DUMMYFUNCTION("IMPORTRANGE(""https://docs.google.com/spreadsheets/d/10iNzN1LqaStEosZKEbqcoOm3IdodNsG31q_nR0Y6WGo/edit#gid=1522333227"",""Rekap KTR!$E$8"")"),2)</f>
        <v>2</v>
      </c>
      <c r="F17" s="72">
        <f ca="1">IFERROR(__xludf.DUMMYFUNCTION("IMPORTRANGE(""https://docs.google.com/spreadsheets/d/10iNzN1LqaStEosZKEbqcoOm3IdodNsG31q_nR0Y6WGo/edit#gid=1522333227"",""Rekap KTR!$E$9"")"),3)</f>
        <v>3</v>
      </c>
      <c r="G17" s="72">
        <f ca="1">IFERROR(__xludf.DUMMYFUNCTION("IMPORTRANGE(""https://docs.google.com/spreadsheets/d/10iNzN1LqaStEosZKEbqcoOm3IdodNsG31q_nR0Y6WGo/edit#gid=1522333227"",""Rekap KTR!$E$10"")"),0)</f>
        <v>0</v>
      </c>
      <c r="H17" s="72">
        <f ca="1">IFERROR(__xludf.DUMMYFUNCTION("IMPORTRANGE(""https://docs.google.com/spreadsheets/d/10iNzN1LqaStEosZKEbqcoOm3IdodNsG31q_nR0Y6WGo/edit#gid=1522333227"",""Rekap KTR!$E$11"")"),2)</f>
        <v>2</v>
      </c>
      <c r="I17" s="72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0" t="e">
        <f>#REF!</f>
        <v>#REF!</v>
      </c>
      <c r="C18" s="72">
        <f ca="1">IFERROR(__xludf.DUMMYFUNCTION("IMPORTRANGE(""https://docs.google.com/spreadsheets/d/17PsIU8VcCQeO2M4DM42K9vv32GkafaaF1LxQevQ8tAQ/edit#gid=1892753874"",""Rekap KTR!$E$6"")"),2)</f>
        <v>2</v>
      </c>
      <c r="D18" s="72">
        <f ca="1">IFERROR(__xludf.DUMMYFUNCTION("IMPORTRANGE(""https://docs.google.com/spreadsheets/d/17PsIU8VcCQeO2M4DM42K9vv32GkafaaF1LxQevQ8tAQ/edit#gid=1892753874"",""Rekap KTR!$E$7"")"),21)</f>
        <v>21</v>
      </c>
      <c r="E18" s="72">
        <f ca="1">IFERROR(__xludf.DUMMYFUNCTION("IMPORTRANGE(""https://docs.google.com/spreadsheets/d/17PsIU8VcCQeO2M4DM42K9vv32GkafaaF1LxQevQ8tAQ/edit#gid=1892753874"",""Rekap KTR!$E$8"")"),17)</f>
        <v>17</v>
      </c>
      <c r="F18" s="72">
        <f ca="1">IFERROR(__xludf.DUMMYFUNCTION("IMPORTRANGE(""https://docs.google.com/spreadsheets/d/17PsIU8VcCQeO2M4DM42K9vv32GkafaaF1LxQevQ8tAQ/edit#gid=1892753874"",""Rekap KTR!$E$9"")"),0)</f>
        <v>0</v>
      </c>
      <c r="G18" s="72">
        <f ca="1">IFERROR(__xludf.DUMMYFUNCTION("IMPORTRANGE(""https://docs.google.com/spreadsheets/d/17PsIU8VcCQeO2M4DM42K9vv32GkafaaF1LxQevQ8tAQ/edit#gid=1892753874"",""Rekap KTR!$E$10"")"),0)</f>
        <v>0</v>
      </c>
      <c r="H18" s="72">
        <f ca="1">IFERROR(__xludf.DUMMYFUNCTION("IMPORTRANGE(""https://docs.google.com/spreadsheets/d/17PsIU8VcCQeO2M4DM42K9vv32GkafaaF1LxQevQ8tAQ/edit#gid=1892753874"",""Rekap KTR!$E$11"")"),0)</f>
        <v>0</v>
      </c>
      <c r="I18" s="72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0" t="e">
        <f>#REF!</f>
        <v>#REF!</v>
      </c>
      <c r="C19" s="72">
        <f ca="1">IFERROR(__xludf.DUMMYFUNCTION("IMPORTRANGE(""https://docs.google.com/spreadsheets/d/1d0Y9C6M4-a1TT0nIK2Gc4IXnbVyxoBB3v7o1biNGAwY/edit#gid=1892753874"",""Rekap KTR!$E$6"")"),6)</f>
        <v>6</v>
      </c>
      <c r="D19" s="72">
        <f ca="1">IFERROR(__xludf.DUMMYFUNCTION("IMPORTRANGE(""https://docs.google.com/spreadsheets/d/1d0Y9C6M4-a1TT0nIK2Gc4IXnbVyxoBB3v7o1biNGAwY/edit#gid=1892753874"",""Rekap KTR!$E$7"")"),27)</f>
        <v>27</v>
      </c>
      <c r="E19" s="72">
        <f ca="1">IFERROR(__xludf.DUMMYFUNCTION("IMPORTRANGE(""https://docs.google.com/spreadsheets/d/1d0Y9C6M4-a1TT0nIK2Gc4IXnbVyxoBB3v7o1biNGAwY/edit#gid=1892753874"",""Rekap KTR!$E$8"")"),7)</f>
        <v>7</v>
      </c>
      <c r="F19" s="72">
        <f ca="1">IFERROR(__xludf.DUMMYFUNCTION("IMPORTRANGE(""https://docs.google.com/spreadsheets/d/1d0Y9C6M4-a1TT0nIK2Gc4IXnbVyxoBB3v7o1biNGAwY/edit#gid=1892753874"",""Rekap KTR!$E$9"")"),0)</f>
        <v>0</v>
      </c>
      <c r="G19" s="72">
        <f ca="1">IFERROR(__xludf.DUMMYFUNCTION("IMPORTRANGE(""https://docs.google.com/spreadsheets/d/1d0Y9C6M4-a1TT0nIK2Gc4IXnbVyxoBB3v7o1biNGAwY/edit#gid=1892753874"",""Rekap KTR!$E$10"")"),0)</f>
        <v>0</v>
      </c>
      <c r="H19" s="72">
        <f ca="1">IFERROR(__xludf.DUMMYFUNCTION("IMPORTRANGE(""https://docs.google.com/spreadsheets/d/1d0Y9C6M4-a1TT0nIK2Gc4IXnbVyxoBB3v7o1biNGAwY/edit#gid=1892753874"",""Rekap KTR!$E$11"")"),0)</f>
        <v>0</v>
      </c>
      <c r="I19" s="72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0" t="e">
        <f>#REF!</f>
        <v>#REF!</v>
      </c>
      <c r="C20" s="72">
        <f ca="1">IFERROR(__xludf.DUMMYFUNCTION("IMPORTRANGE(""https://docs.google.com/spreadsheets/d/1fXA1yQzUNddp7fjR2KF22o4rRJu9lP9Ja9Oi1mRbg_E/edit#gid=1892753874"",""Rekap KTR!$E$6"")"),2)</f>
        <v>2</v>
      </c>
      <c r="D20" s="72">
        <f ca="1">IFERROR(__xludf.DUMMYFUNCTION("IMPORTRANGE(""https://docs.google.com/spreadsheets/d/1fXA1yQzUNddp7fjR2KF22o4rRJu9lP9Ja9Oi1mRbg_E/edit#gid=1892753874"",""Rekap KTR!$E$7"")"),31)</f>
        <v>31</v>
      </c>
      <c r="E20" s="72">
        <f ca="1">IFERROR(__xludf.DUMMYFUNCTION("IMPORTRANGE(""https://docs.google.com/spreadsheets/d/1fXA1yQzUNddp7fjR2KF22o4rRJu9lP9Ja9Oi1mRbg_E/edit#gid=1892753874"",""Rekap KTR!$E$8"")"),29)</f>
        <v>29</v>
      </c>
      <c r="F20" s="72">
        <f ca="1">IFERROR(__xludf.DUMMYFUNCTION("IMPORTRANGE(""https://docs.google.com/spreadsheets/d/1fXA1yQzUNddp7fjR2KF22o4rRJu9lP9Ja9Oi1mRbg_E/edit#gid=1892753874"",""Rekap KTR!$E$9"")"),19)</f>
        <v>19</v>
      </c>
      <c r="G20" s="72">
        <f ca="1">IFERROR(__xludf.DUMMYFUNCTION("IMPORTRANGE(""https://docs.google.com/spreadsheets/d/1fXA1yQzUNddp7fjR2KF22o4rRJu9lP9Ja9Oi1mRbg_E/edit#gid=1892753874"",""Rekap KTR!$E$10"")"),1)</f>
        <v>1</v>
      </c>
      <c r="H20" s="72">
        <f ca="1">IFERROR(__xludf.DUMMYFUNCTION("IMPORTRANGE(""https://docs.google.com/spreadsheets/d/1fXA1yQzUNddp7fjR2KF22o4rRJu9lP9Ja9Oi1mRbg_E/edit#gid=1892753874"",""Rekap KTR!$E$11"")"),1)</f>
        <v>1</v>
      </c>
      <c r="I20" s="72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0" t="e">
        <f>#REF!</f>
        <v>#REF!</v>
      </c>
      <c r="C21" s="72">
        <f ca="1">IFERROR(__xludf.DUMMYFUNCTION("IMPORTRANGE(""https://docs.google.com/spreadsheets/d/155aL1qCqCleHwMP0Y8LT5akEbK27R0RIka-lAkeoeEo/edit#gid=1892753874"",""Rekap KTR!$E$6"")"),10)</f>
        <v>10</v>
      </c>
      <c r="D21" s="72">
        <f ca="1">IFERROR(__xludf.DUMMYFUNCTION("IMPORTRANGE(""https://docs.google.com/spreadsheets/d/155aL1qCqCleHwMP0Y8LT5akEbK27R0RIka-lAkeoeEo/edit#gid=1892753874"",""Rekap KTR!$E$7"")"),47)</f>
        <v>47</v>
      </c>
      <c r="E21" s="72">
        <f ca="1">IFERROR(__xludf.DUMMYFUNCTION("IMPORTRANGE(""https://docs.google.com/spreadsheets/d/155aL1qCqCleHwMP0Y8LT5akEbK27R0RIka-lAkeoeEo/edit#gid=1892753874"",""Rekap KTR!$E$8"")"),5)</f>
        <v>5</v>
      </c>
      <c r="F21" s="72" t="str">
        <f ca="1">IFERROR(__xludf.DUMMYFUNCTION("IMPORTRANGE(""https://docs.google.com/spreadsheets/d/155aL1qCqCleHwMP0Y8LT5akEbK27R0RIka-lAkeoeEo/edit#gid=1892753874"",""Rekap KTR!$E$9"")"),"")</f>
        <v/>
      </c>
      <c r="G21" s="72" t="str">
        <f ca="1">IFERROR(__xludf.DUMMYFUNCTION("IMPORTRANGE(""https://docs.google.com/spreadsheets/d/155aL1qCqCleHwMP0Y8LT5akEbK27R0RIka-lAkeoeEo/edit#gid=1892753874"",""Rekap KTR!$E$10"")"),"")</f>
        <v/>
      </c>
      <c r="H21" s="72" t="str">
        <f ca="1">IFERROR(__xludf.DUMMYFUNCTION("IMPORTRANGE(""https://docs.google.com/spreadsheets/d/155aL1qCqCleHwMP0Y8LT5akEbK27R0RIka-lAkeoeEo/edit#gid=1892753874"",""Rekap KTR!$E$11"")"),"")</f>
        <v/>
      </c>
      <c r="I21" s="72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0" t="e">
        <f>#REF!</f>
        <v>#REF!</v>
      </c>
      <c r="C22" s="72">
        <f ca="1">IFERROR(__xludf.DUMMYFUNCTION("IMPORTRANGE(""https://docs.google.com/spreadsheets/d/13FRR1udp0c0o6Nmp_8YHiON78PXr-L4FqQQ028JcBYY/edit#gid=1522333227"",""Rekap KTR!$E$6"")"),7)</f>
        <v>7</v>
      </c>
      <c r="D22" s="72">
        <f ca="1">IFERROR(__xludf.DUMMYFUNCTION("IMPORTRANGE(""https://docs.google.com/spreadsheets/d/13FRR1udp0c0o6Nmp_8YHiON78PXr-L4FqQQ028JcBYY/edit#gid=1522333227"",""Rekap KTR!$E$7"")"),31)</f>
        <v>31</v>
      </c>
      <c r="E22" s="72">
        <f ca="1">IFERROR(__xludf.DUMMYFUNCTION("IMPORTRANGE(""https://docs.google.com/spreadsheets/d/13FRR1udp0c0o6Nmp_8YHiON78PXr-L4FqQQ028JcBYY/edit#gid=1522333227"",""Rekap KTR!$E$8"")"),2)</f>
        <v>2</v>
      </c>
      <c r="F22" s="72" t="str">
        <f ca="1">IFERROR(__xludf.DUMMYFUNCTION("IMPORTRANGE(""https://docs.google.com/spreadsheets/d/13FRR1udp0c0o6Nmp_8YHiON78PXr-L4FqQQ028JcBYY/edit#gid=1522333227"",""Rekap KTR!$E$9"")"),"")</f>
        <v/>
      </c>
      <c r="G22" s="72" t="str">
        <f ca="1">IFERROR(__xludf.DUMMYFUNCTION("IMPORTRANGE(""https://docs.google.com/spreadsheets/d/13FRR1udp0c0o6Nmp_8YHiON78PXr-L4FqQQ028JcBYY/edit#gid=1522333227"",""Rekap KTR!$E$10"")"),"")</f>
        <v/>
      </c>
      <c r="H22" s="72" t="str">
        <f ca="1">IFERROR(__xludf.DUMMYFUNCTION("IMPORTRANGE(""https://docs.google.com/spreadsheets/d/13FRR1udp0c0o6Nmp_8YHiON78PXr-L4FqQQ028JcBYY/edit#gid=1522333227"",""Rekap KTR!$E$11"")"),"")</f>
        <v/>
      </c>
      <c r="I22" s="72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0" t="e">
        <f>#REF!</f>
        <v>#REF!</v>
      </c>
      <c r="C23" s="72">
        <f ca="1">IFERROR(__xludf.DUMMYFUNCTION("IMPORTRANGE(""https://docs.google.com/spreadsheets/d/1PVwe4VvYfj1Vj424c9kO9TcQogsBM6TpXMbFve9togc/edit#gid=1522333227"",""Rekap KTR!$E$6"")"),5)</f>
        <v>5</v>
      </c>
      <c r="D23" s="72">
        <f ca="1">IFERROR(__xludf.DUMMYFUNCTION("IMPORTRANGE(""https://docs.google.com/spreadsheets/d/1PVwe4VvYfj1Vj424c9kO9TcQogsBM6TpXMbFve9togc/edit#gid=1522333227"",""Rekap KTR!$E$7"")"),38)</f>
        <v>38</v>
      </c>
      <c r="E23" s="72">
        <f ca="1">IFERROR(__xludf.DUMMYFUNCTION("IMPORTRANGE(""https://docs.google.com/spreadsheets/d/1PVwe4VvYfj1Vj424c9kO9TcQogsBM6TpXMbFve9togc/edit#gid=1522333227"",""Rekap KTR!$E$8"")"),17)</f>
        <v>17</v>
      </c>
      <c r="F23" s="72">
        <f ca="1">IFERROR(__xludf.DUMMYFUNCTION("IMPORTRANGE(""https://docs.google.com/spreadsheets/d/1PVwe4VvYfj1Vj424c9kO9TcQogsBM6TpXMbFve9togc/edit#gid=1522333227"",""Rekap KTR!$E$9"")"),0)</f>
        <v>0</v>
      </c>
      <c r="G23" s="72">
        <f ca="1">IFERROR(__xludf.DUMMYFUNCTION("IMPORTRANGE(""https://docs.google.com/spreadsheets/d/1PVwe4VvYfj1Vj424c9kO9TcQogsBM6TpXMbFve9togc/edit#gid=1522333227"",""Rekap KTR!$E$10"")"),0)</f>
        <v>0</v>
      </c>
      <c r="H23" s="72">
        <f ca="1">IFERROR(__xludf.DUMMYFUNCTION("IMPORTRANGE(""https://docs.google.com/spreadsheets/d/1PVwe4VvYfj1Vj424c9kO9TcQogsBM6TpXMbFve9togc/edit#gid=1522333227"",""Rekap KTR!$E$11"")"),0)</f>
        <v>0</v>
      </c>
      <c r="I23" s="72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0" t="e">
        <f>#REF!</f>
        <v>#REF!</v>
      </c>
      <c r="C24" s="72" t="str">
        <f ca="1">IFERROR(__xludf.DUMMYFUNCTION("IMPORTRANGE(""https://docs.google.com/spreadsheets/d/15JUTNcWxWGx3Ha8qvwbxgnbDbT4v7N3vZYvqPZ68_Xg/edit#gid=1892753874"",""Rekap KTR!$E$6"")"),"")</f>
        <v/>
      </c>
      <c r="D24" s="72">
        <f ca="1">IFERROR(__xludf.DUMMYFUNCTION("IMPORTRANGE(""https://docs.google.com/spreadsheets/d/15JUTNcWxWGx3Ha8qvwbxgnbDbT4v7N3vZYvqPZ68_Xg/edit#gid=1892753874"",""Rekap KTR!$E$7"")"),19)</f>
        <v>19</v>
      </c>
      <c r="E24" s="72" t="str">
        <f ca="1">IFERROR(__xludf.DUMMYFUNCTION("IMPORTRANGE(""https://docs.google.com/spreadsheets/d/15JUTNcWxWGx3Ha8qvwbxgnbDbT4v7N3vZYvqPZ68_Xg/edit#gid=1892753874"",""Rekap KTR!$E$8"")"),"")</f>
        <v/>
      </c>
      <c r="F24" s="72" t="str">
        <f ca="1">IFERROR(__xludf.DUMMYFUNCTION("IMPORTRANGE(""https://docs.google.com/spreadsheets/d/15JUTNcWxWGx3Ha8qvwbxgnbDbT4v7N3vZYvqPZ68_Xg/edit#gid=1892753874"",""Rekap KTR!$E$9"")"),"")</f>
        <v/>
      </c>
      <c r="G24" s="72" t="str">
        <f ca="1">IFERROR(__xludf.DUMMYFUNCTION("IMPORTRANGE(""https://docs.google.com/spreadsheets/d/15JUTNcWxWGx3Ha8qvwbxgnbDbT4v7N3vZYvqPZ68_Xg/edit#gid=1892753874"",""Rekap KTR!$E$10"")"),"")</f>
        <v/>
      </c>
      <c r="H24" s="72" t="str">
        <f ca="1">IFERROR(__xludf.DUMMYFUNCTION("IMPORTRANGE(""https://docs.google.com/spreadsheets/d/15JUTNcWxWGx3Ha8qvwbxgnbDbT4v7N3vZYvqPZ68_Xg/edit#gid=1892753874"",""Rekap KTR!$E$11"")"),"")</f>
        <v/>
      </c>
      <c r="I24" s="72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5" t="s">
        <v>43</v>
      </c>
      <c r="B1" s="121"/>
      <c r="C1" s="96"/>
      <c r="D1" s="123" t="s">
        <v>46</v>
      </c>
      <c r="E1" s="121"/>
      <c r="F1" s="121"/>
      <c r="G1" s="121"/>
      <c r="H1" s="121"/>
      <c r="I1" s="121"/>
      <c r="J1" s="96"/>
      <c r="K1" s="73"/>
      <c r="L1" s="1"/>
      <c r="M1" s="1"/>
      <c r="N1" s="1"/>
      <c r="O1" s="1"/>
      <c r="P1" s="1"/>
    </row>
    <row r="2" spans="1:16" ht="21" x14ac:dyDescent="0.15">
      <c r="A2" s="97"/>
      <c r="B2" s="120"/>
      <c r="C2" s="98"/>
      <c r="D2" s="97"/>
      <c r="E2" s="120"/>
      <c r="F2" s="120"/>
      <c r="G2" s="120"/>
      <c r="H2" s="120"/>
      <c r="I2" s="120"/>
      <c r="J2" s="98"/>
      <c r="K2" s="73"/>
      <c r="L2" s="1"/>
      <c r="M2" s="1"/>
      <c r="N2" s="1"/>
      <c r="O2" s="1"/>
      <c r="P2" s="1"/>
    </row>
    <row r="3" spans="1:16" ht="21" x14ac:dyDescent="0.15">
      <c r="A3" s="99"/>
      <c r="B3" s="122"/>
      <c r="C3" s="100"/>
      <c r="D3" s="97"/>
      <c r="E3" s="120"/>
      <c r="F3" s="120"/>
      <c r="G3" s="120"/>
      <c r="H3" s="120"/>
      <c r="I3" s="120"/>
      <c r="J3" s="98"/>
      <c r="K3" s="73"/>
      <c r="L3" s="1"/>
      <c r="M3" s="1"/>
      <c r="N3" s="1"/>
      <c r="O3" s="1"/>
      <c r="P3" s="1"/>
    </row>
    <row r="4" spans="1:16" ht="24.75" customHeight="1" x14ac:dyDescent="0.15">
      <c r="A4" s="110" t="s">
        <v>44</v>
      </c>
      <c r="B4" s="124"/>
      <c r="C4" s="111"/>
      <c r="D4" s="99"/>
      <c r="E4" s="122"/>
      <c r="F4" s="122"/>
      <c r="G4" s="122"/>
      <c r="H4" s="122"/>
      <c r="I4" s="122"/>
      <c r="J4" s="100"/>
      <c r="K4" s="73"/>
      <c r="L4" s="1"/>
      <c r="M4" s="1"/>
      <c r="N4" s="1"/>
      <c r="O4" s="1"/>
      <c r="P4" s="1"/>
    </row>
    <row r="6" spans="1:16" ht="22.5" customHeight="1" x14ac:dyDescent="0.15">
      <c r="A6" s="125" t="s">
        <v>47</v>
      </c>
      <c r="B6" s="116"/>
      <c r="C6" s="116"/>
      <c r="D6" s="116"/>
      <c r="E6" s="116"/>
      <c r="F6" s="116"/>
      <c r="G6" s="116"/>
      <c r="H6" s="116"/>
      <c r="I6" s="116"/>
      <c r="J6" s="117"/>
      <c r="K6" s="2"/>
      <c r="L6" s="2"/>
      <c r="M6" s="2"/>
      <c r="N6" s="2"/>
      <c r="O6" s="2"/>
      <c r="P6" s="2"/>
    </row>
    <row r="7" spans="1:16" ht="14.25" x14ac:dyDescent="0.15">
      <c r="A7" s="126" t="s">
        <v>45</v>
      </c>
      <c r="B7" s="126" t="s">
        <v>48</v>
      </c>
      <c r="C7" s="126" t="s">
        <v>49</v>
      </c>
      <c r="D7" s="126" t="s">
        <v>50</v>
      </c>
      <c r="E7" s="127" t="s">
        <v>51</v>
      </c>
      <c r="F7" s="127" t="s">
        <v>52</v>
      </c>
      <c r="G7" s="127" t="s">
        <v>53</v>
      </c>
      <c r="H7" s="118" t="s">
        <v>54</v>
      </c>
      <c r="I7" s="118" t="s">
        <v>55</v>
      </c>
      <c r="J7" s="118" t="s">
        <v>56</v>
      </c>
    </row>
    <row r="8" spans="1:16" ht="15" customHeight="1" x14ac:dyDescent="0.15">
      <c r="A8" s="113"/>
      <c r="B8" s="113"/>
      <c r="C8" s="113"/>
      <c r="D8" s="113"/>
      <c r="E8" s="113"/>
      <c r="F8" s="113"/>
      <c r="G8" s="113"/>
      <c r="H8" s="113"/>
      <c r="I8" s="113"/>
      <c r="J8" s="113"/>
    </row>
    <row r="9" spans="1:16" ht="14.25" x14ac:dyDescent="0.15">
      <c r="A9" s="114"/>
      <c r="B9" s="114"/>
      <c r="C9" s="114"/>
      <c r="D9" s="114"/>
      <c r="E9" s="114"/>
      <c r="F9" s="114"/>
      <c r="G9" s="114"/>
      <c r="H9" s="114"/>
      <c r="I9" s="114"/>
      <c r="J9" s="114"/>
    </row>
    <row r="10" spans="1:16" x14ac:dyDescent="0.2">
      <c r="A10" s="80" t="e">
        <f>#REF!</f>
        <v>#REF!</v>
      </c>
      <c r="B10" s="72">
        <f ca="1">IFERROR(__xludf.DUMMYFUNCTION("IMPORTRANGE(""https://docs.google.com/spreadsheets/d/1P0UTisakTE5EAx-MYEjY2DmhSnLNqqRm6P3NrlYXL2I/edit#gid=1892753874"",""Rekap UBM!$B$9"")"),1)</f>
        <v>1</v>
      </c>
      <c r="C10" s="72">
        <f ca="1">IFERROR(__xludf.DUMMYFUNCTION("IMPORTRANGE(""https://docs.google.com/spreadsheets/d/1P0UTisakTE5EAx-MYEjY2DmhSnLNqqRm6P3NrlYXL2I/edit#gid=1892753874"",""Rekap UBM!$C$9"")"),1)</f>
        <v>1</v>
      </c>
      <c r="D10" s="81">
        <f t="shared" ref="D10:D25" ca="1" si="0">C10/B10*100</f>
        <v>100</v>
      </c>
      <c r="E10" s="72" t="str">
        <f ca="1">IFERROR(__xludf.DUMMYFUNCTION("IMPORTRANGE(""https://docs.google.com/spreadsheets/d/1P0UTisakTE5EAx-MYEjY2DmhSnLNqqRm6P3NrlYXL2I/edit#gid=1892753874"",""Rekap UBM!$E$9"")"),"")</f>
        <v/>
      </c>
      <c r="F10" s="72" t="str">
        <f ca="1">IFERROR(__xludf.DUMMYFUNCTION("IMPORTRANGE(""https://docs.google.com/spreadsheets/d/1P0UTisakTE5EAx-MYEjY2DmhSnLNqqRm6P3NrlYXL2I/edit#gid=1892753874"",""Rekap UBM!$F$9"")"),"")</f>
        <v/>
      </c>
      <c r="G10" s="81" t="e">
        <f t="shared" ref="G10:G25" ca="1" si="1">F10/E10*100</f>
        <v>#VALUE!</v>
      </c>
      <c r="H10" s="72" t="str">
        <f ca="1">IFERROR(__xludf.DUMMYFUNCTION("IMPORTRANGE(""https://docs.google.com/spreadsheets/d/1P0UTisakTE5EAx-MYEjY2DmhSnLNqqRm6P3NrlYXL2I/edit#gid=1892753874"",""Rekap UBM!$H$9"")"),"")</f>
        <v/>
      </c>
      <c r="I10" s="72" t="str">
        <f ca="1">IFERROR(__xludf.DUMMYFUNCTION("IMPORTRANGE(""https://docs.google.com/spreadsheets/d/1P0UTisakTE5EAx-MYEjY2DmhSnLNqqRm6P3NrlYXL2I/edit#gid=1892753874"",""Rekap UBM!$I$9"")"),"")</f>
        <v/>
      </c>
      <c r="J10" s="81" t="e">
        <f t="shared" ref="J10:J25" ca="1" si="2">I10/H10*100</f>
        <v>#VALUE!</v>
      </c>
    </row>
    <row r="11" spans="1:16" x14ac:dyDescent="0.2">
      <c r="A11" s="80" t="e">
        <f>#REF!</f>
        <v>#REF!</v>
      </c>
      <c r="B11" s="72">
        <f ca="1">IFERROR(__xludf.DUMMYFUNCTION("IMPORTRANGE(""https://docs.google.com/spreadsheets/d/1jB-UnyPBzGq1HOZkIVtft_Wo28OEKcZNsVgS5r_boTE/edit#gid=1522333227"",""Rekap UBM!$B$9"")"),1)</f>
        <v>1</v>
      </c>
      <c r="C11" s="72">
        <f ca="1">IFERROR(__xludf.DUMMYFUNCTION("IMPORTRANGE(""https://docs.google.com/spreadsheets/d/1jB-UnyPBzGq1HOZkIVtft_Wo28OEKcZNsVgS5r_boTE/edit#gid=1522333227"",""Rekap UBM!$C$9"")"),1)</f>
        <v>1</v>
      </c>
      <c r="D11" s="81">
        <f t="shared" ca="1" si="0"/>
        <v>100</v>
      </c>
      <c r="E11" s="72">
        <f ca="1">IFERROR(__xludf.DUMMYFUNCTION("IMPORTRANGE(""https://docs.google.com/spreadsheets/d/1jB-UnyPBzGq1HOZkIVtft_Wo28OEKcZNsVgS5r_boTE/edit#gid=1522333227"",""Rekap UBM!$E$9"")"),12)</f>
        <v>12</v>
      </c>
      <c r="F11" s="82">
        <f ca="1">IFERROR(__xludf.DUMMYFUNCTION("IMPORTRANGE(""https://docs.google.com/spreadsheets/d/1jB-UnyPBzGq1HOZkIVtft_Wo28OEKcZNsVgS5r_boTE/edit#gid=1522333227"",""Rekap UBM!$F$9"")"),12)</f>
        <v>12</v>
      </c>
      <c r="G11" s="81">
        <f t="shared" ca="1" si="1"/>
        <v>100</v>
      </c>
      <c r="H11" s="82" t="str">
        <f ca="1">IFERROR(__xludf.DUMMYFUNCTION("IMPORTRANGE(""https://docs.google.com/spreadsheets/d/1jB-UnyPBzGq1HOZkIVtft_Wo28OEKcZNsVgS5r_boTE/edit#gid=1522333227"",""Rekap UBM!$H$9"")"),"")</f>
        <v/>
      </c>
      <c r="I11" s="82" t="str">
        <f ca="1">IFERROR(__xludf.DUMMYFUNCTION("IMPORTRANGE(""https://docs.google.com/spreadsheets/d/1jB-UnyPBzGq1HOZkIVtft_Wo28OEKcZNsVgS5r_boTE/edit#gid=1522333227"",""Rekap UBM!$I$9"")"),"")</f>
        <v/>
      </c>
      <c r="J11" s="81" t="e">
        <f t="shared" ca="1" si="2"/>
        <v>#VALUE!</v>
      </c>
    </row>
    <row r="12" spans="1:16" x14ac:dyDescent="0.2">
      <c r="A12" s="80" t="e">
        <f>#REF!</f>
        <v>#REF!</v>
      </c>
      <c r="B12" s="72">
        <f ca="1">IFERROR(__xludf.DUMMYFUNCTION("IMPORTRANGE(""https://docs.google.com/spreadsheets/d/1gHFrRpJ5fnyxfJI-jxT5z1B1L7rSV8E5sIZEN90Rfhc/edit#gid=1522333227"",""Rekap UBM!$B$9"")"),1)</f>
        <v>1</v>
      </c>
      <c r="C12" s="72">
        <f ca="1">IFERROR(__xludf.DUMMYFUNCTION("IMPORTRANGE(""https://docs.google.com/spreadsheets/d/1gHFrRpJ5fnyxfJI-jxT5z1B1L7rSV8E5sIZEN90Rfhc/edit#gid=1522333227"",""Rekap UBM!$C$9"")"),1)</f>
        <v>1</v>
      </c>
      <c r="D12" s="81">
        <f t="shared" ca="1" si="0"/>
        <v>100</v>
      </c>
      <c r="E12" s="72">
        <f ca="1">IFERROR(__xludf.DUMMYFUNCTION("IMPORTRANGE(""https://docs.google.com/spreadsheets/d/1gHFrRpJ5fnyxfJI-jxT5z1B1L7rSV8E5sIZEN90Rfhc/edit#gid=1522333227"",""Rekap UBM!$E$9"")"),3)</f>
        <v>3</v>
      </c>
      <c r="F12" s="82">
        <f ca="1">IFERROR(__xludf.DUMMYFUNCTION("IMPORTRANGE(""https://docs.google.com/spreadsheets/d/1gHFrRpJ5fnyxfJI-jxT5z1B1L7rSV8E5sIZEN90Rfhc/edit#gid=1522333227"",""Rekap UBM!$F$9"")"),3)</f>
        <v>3</v>
      </c>
      <c r="G12" s="81">
        <f t="shared" ca="1" si="1"/>
        <v>100</v>
      </c>
      <c r="H12" s="82">
        <f ca="1">IFERROR(__xludf.DUMMYFUNCTION("IMPORTRANGE(""https://docs.google.com/spreadsheets/d/1gHFrRpJ5fnyxfJI-jxT5z1B1L7rSV8E5sIZEN90Rfhc/edit#gid=1522333227"",""Rekap UBM!$H$9"")"),6)</f>
        <v>6</v>
      </c>
      <c r="I12" s="82">
        <f ca="1">IFERROR(__xludf.DUMMYFUNCTION("IMPORTRANGE(""https://docs.google.com/spreadsheets/d/1gHFrRpJ5fnyxfJI-jxT5z1B1L7rSV8E5sIZEN90Rfhc/edit#gid=1522333227"",""Rekap UBM!$I$9"")"),6)</f>
        <v>6</v>
      </c>
      <c r="J12" s="81">
        <f t="shared" ca="1" si="2"/>
        <v>100</v>
      </c>
    </row>
    <row r="13" spans="1:16" x14ac:dyDescent="0.2">
      <c r="A13" s="80" t="e">
        <f>#REF!</f>
        <v>#REF!</v>
      </c>
      <c r="B13" s="72">
        <f ca="1">IFERROR(__xludf.DUMMYFUNCTION("IMPORTRANGE(""https://docs.google.com/spreadsheets/d/1saC2UP2JuYJ7WRPxjh8EMf_BSfGZ18Ous8sVKGLr-Ng/edit#gid=1892753874"",""Rekap UBM!$B$9"")"),1)</f>
        <v>1</v>
      </c>
      <c r="C13" s="72">
        <f ca="1">IFERROR(__xludf.DUMMYFUNCTION("IMPORTRANGE(""https://docs.google.com/spreadsheets/d/1saC2UP2JuYJ7WRPxjh8EMf_BSfGZ18Ous8sVKGLr-Ng/edit#gid=1892753874"",""Rekap UBM!$C$9"")"),1)</f>
        <v>1</v>
      </c>
      <c r="D13" s="81">
        <f t="shared" ca="1" si="0"/>
        <v>100</v>
      </c>
      <c r="E13" s="72">
        <f ca="1">IFERROR(__xludf.DUMMYFUNCTION("IMPORTRANGE(""https://docs.google.com/spreadsheets/d/1saC2UP2JuYJ7WRPxjh8EMf_BSfGZ18Ous8sVKGLr-Ng/edit#gid=1892753874"",""Rekap UBM!$E$9"")"),3)</f>
        <v>3</v>
      </c>
      <c r="F13" s="82">
        <f ca="1">IFERROR(__xludf.DUMMYFUNCTION("IMPORTRANGE(""https://docs.google.com/spreadsheets/d/1saC2UP2JuYJ7WRPxjh8EMf_BSfGZ18Ous8sVKGLr-Ng/edit#gid=1892753874"",""Rekap UBM!$F$9"")"),0)</f>
        <v>0</v>
      </c>
      <c r="G13" s="81">
        <f t="shared" ca="1" si="1"/>
        <v>0</v>
      </c>
      <c r="H13" s="82">
        <f ca="1">IFERROR(__xludf.DUMMYFUNCTION("IMPORTRANGE(""https://docs.google.com/spreadsheets/d/1saC2UP2JuYJ7WRPxjh8EMf_BSfGZ18Ous8sVKGLr-Ng/edit#gid=1892753874"",""Rekap UBM!$H$9"")"),5)</f>
        <v>5</v>
      </c>
      <c r="I13" s="82">
        <f ca="1">IFERROR(__xludf.DUMMYFUNCTION("IMPORTRANGE(""https://docs.google.com/spreadsheets/d/1saC2UP2JuYJ7WRPxjh8EMf_BSfGZ18Ous8sVKGLr-Ng/edit#gid=1892753874"",""Rekap UBM!$I$9"")"),0)</f>
        <v>0</v>
      </c>
      <c r="J13" s="81">
        <f t="shared" ca="1" si="2"/>
        <v>0</v>
      </c>
    </row>
    <row r="14" spans="1:16" x14ac:dyDescent="0.2">
      <c r="A14" s="80" t="e">
        <f>#REF!</f>
        <v>#REF!</v>
      </c>
      <c r="B14" s="72">
        <f ca="1">IFERROR(__xludf.DUMMYFUNCTION("IMPORTRANGE(""https://docs.google.com/spreadsheets/d/1ApPPV7RPuDI1EDOKjkoDXkV5Yd_NofeQTYTtAHUYGGw/edit#gid=1522333227"",""Rekap UBM!$B$9"")"),1)</f>
        <v>1</v>
      </c>
      <c r="C14" s="72">
        <f ca="1">IFERROR(__xludf.DUMMYFUNCTION("IMPORTRANGE(""https://docs.google.com/spreadsheets/d/1ApPPV7RPuDI1EDOKjkoDXkV5Yd_NofeQTYTtAHUYGGw/edit#gid=1522333227"",""Rekap UBM!$C$9"")"),1)</f>
        <v>1</v>
      </c>
      <c r="D14" s="81">
        <f t="shared" ca="1" si="0"/>
        <v>100</v>
      </c>
      <c r="E14" s="72" t="str">
        <f ca="1">IFERROR(__xludf.DUMMYFUNCTION("IMPORTRANGE(""https://docs.google.com/spreadsheets/d/1ApPPV7RPuDI1EDOKjkoDXkV5Yd_NofeQTYTtAHUYGGw/edit#gid=1522333227"",""Rekap UBM!$E$9"")"),"")</f>
        <v/>
      </c>
      <c r="F14" s="82" t="str">
        <f ca="1">IFERROR(__xludf.DUMMYFUNCTION("IMPORTRANGE(""https://docs.google.com/spreadsheets/d/1ApPPV7RPuDI1EDOKjkoDXkV5Yd_NofeQTYTtAHUYGGw/edit#gid=1522333227"",""Rekap UBM!$F$9"")"),"")</f>
        <v/>
      </c>
      <c r="G14" s="81" t="e">
        <f t="shared" ca="1" si="1"/>
        <v>#VALUE!</v>
      </c>
      <c r="H14" s="82" t="str">
        <f ca="1">IFERROR(__xludf.DUMMYFUNCTION("IMPORTRANGE(""https://docs.google.com/spreadsheets/d/1ApPPV7RPuDI1EDOKjkoDXkV5Yd_NofeQTYTtAHUYGGw/edit#gid=1522333227"",""Rekap UBM!$H$9"")"),"")</f>
        <v/>
      </c>
      <c r="I14" s="82" t="str">
        <f ca="1">IFERROR(__xludf.DUMMYFUNCTION("IMPORTRANGE(""https://docs.google.com/spreadsheets/d/1ApPPV7RPuDI1EDOKjkoDXkV5Yd_NofeQTYTtAHUYGGw/edit#gid=1522333227"",""Rekap UBM!$I$9"")"),"")</f>
        <v/>
      </c>
      <c r="J14" s="81" t="e">
        <f t="shared" ca="1" si="2"/>
        <v>#VALUE!</v>
      </c>
    </row>
    <row r="15" spans="1:16" x14ac:dyDescent="0.2">
      <c r="A15" s="80" t="e">
        <f>#REF!</f>
        <v>#REF!</v>
      </c>
      <c r="B15" s="72">
        <f ca="1">IFERROR(__xludf.DUMMYFUNCTION("IMPORTRANGE(""https://docs.google.com/spreadsheets/d/1iV_nqIfkAdyO_vl_QARxWbfnGcK2KlCCS94aVJ2QbTI/edit#gid=1522333227"",""Rekap UBM!$B$9"")"),1)</f>
        <v>1</v>
      </c>
      <c r="C15" s="72">
        <f ca="1">IFERROR(__xludf.DUMMYFUNCTION("IMPORTRANGE(""https://docs.google.com/spreadsheets/d/1iV_nqIfkAdyO_vl_QARxWbfnGcK2KlCCS94aVJ2QbTI/edit#gid=1522333227"",""Rekap UBM!$C$9"")"),1)</f>
        <v>1</v>
      </c>
      <c r="D15" s="81">
        <f t="shared" ca="1" si="0"/>
        <v>100</v>
      </c>
      <c r="E15" s="72" t="str">
        <f ca="1">IFERROR(__xludf.DUMMYFUNCTION("IMPORTRANGE(""https://docs.google.com/spreadsheets/d/1iV_nqIfkAdyO_vl_QARxWbfnGcK2KlCCS94aVJ2QbTI/edit#gid=1522333227"",""Rekap UBM!$E$9"")"),"")</f>
        <v/>
      </c>
      <c r="F15" s="82" t="str">
        <f ca="1">IFERROR(__xludf.DUMMYFUNCTION("IMPORTRANGE(""https://docs.google.com/spreadsheets/d/1iV_nqIfkAdyO_vl_QARxWbfnGcK2KlCCS94aVJ2QbTI/edit#gid=1522333227"",""Rekap UBM!$F$9"")"),"")</f>
        <v/>
      </c>
      <c r="G15" s="81" t="e">
        <f t="shared" ca="1" si="1"/>
        <v>#VALUE!</v>
      </c>
      <c r="H15" s="82" t="str">
        <f ca="1">IFERROR(__xludf.DUMMYFUNCTION("IMPORTRANGE(""https://docs.google.com/spreadsheets/d/1iV_nqIfkAdyO_vl_QARxWbfnGcK2KlCCS94aVJ2QbTI/edit#gid=1522333227"",""Rekap UBM!$H$9"")"),"")</f>
        <v/>
      </c>
      <c r="I15" s="82" t="str">
        <f ca="1">IFERROR(__xludf.DUMMYFUNCTION("IMPORTRANGE(""https://docs.google.com/spreadsheets/d/1iV_nqIfkAdyO_vl_QARxWbfnGcK2KlCCS94aVJ2QbTI/edit#gid=1522333227"",""Rekap UBM!$I$9"")"),"")</f>
        <v/>
      </c>
      <c r="J15" s="81" t="e">
        <f t="shared" ca="1" si="2"/>
        <v>#VALUE!</v>
      </c>
    </row>
    <row r="16" spans="1:16" x14ac:dyDescent="0.2">
      <c r="A16" s="80" t="e">
        <f>#REF!</f>
        <v>#REF!</v>
      </c>
      <c r="B16" s="72">
        <f ca="1">IFERROR(__xludf.DUMMYFUNCTION("IMPORTRANGE(""https://docs.google.com/spreadsheets/d/1zz70Lj6oBg1MOPSG6KJcsMeqBNtXMHYICRkg7kpt_d0/edit#gid=1892753874"",""Rekap UBM!$B$9"")"),1)</f>
        <v>1</v>
      </c>
      <c r="C16" s="72">
        <f ca="1">IFERROR(__xludf.DUMMYFUNCTION("IMPORTRANGE(""https://docs.google.com/spreadsheets/d/1zz70Lj6oBg1MOPSG6KJcsMeqBNtXMHYICRkg7kpt_d0/edit#gid=1892753874"",""Rekap UBM!$C$9"")"),1)</f>
        <v>1</v>
      </c>
      <c r="D16" s="81">
        <f t="shared" ca="1" si="0"/>
        <v>100</v>
      </c>
      <c r="E16" s="72">
        <f ca="1">IFERROR(__xludf.DUMMYFUNCTION("IMPORTRANGE(""https://docs.google.com/spreadsheets/d/1zz70Lj6oBg1MOPSG6KJcsMeqBNtXMHYICRkg7kpt_d0/edit#gid=1892753874"",""Rekap UBM!$E$9"")"),3)</f>
        <v>3</v>
      </c>
      <c r="F16" s="82">
        <f ca="1">IFERROR(__xludf.DUMMYFUNCTION("IMPORTRANGE(""https://docs.google.com/spreadsheets/d/1zz70Lj6oBg1MOPSG6KJcsMeqBNtXMHYICRkg7kpt_d0/edit#gid=1892753874"",""Rekap UBM!$F$9"")"),3)</f>
        <v>3</v>
      </c>
      <c r="G16" s="81">
        <f t="shared" ca="1" si="1"/>
        <v>100</v>
      </c>
      <c r="H16" s="82">
        <f ca="1">IFERROR(__xludf.DUMMYFUNCTION("IMPORTRANGE(""https://docs.google.com/spreadsheets/d/1zz70Lj6oBg1MOPSG6KJcsMeqBNtXMHYICRkg7kpt_d0/edit#gid=1892753874"",""Rekap UBM!$H$9"")"),3)</f>
        <v>3</v>
      </c>
      <c r="I16" s="82">
        <f ca="1">IFERROR(__xludf.DUMMYFUNCTION("IMPORTRANGE(""https://docs.google.com/spreadsheets/d/1zz70Lj6oBg1MOPSG6KJcsMeqBNtXMHYICRkg7kpt_d0/edit#gid=1892753874"",""Rekap UBM!$I$9"")"),3)</f>
        <v>3</v>
      </c>
      <c r="J16" s="81">
        <f t="shared" ca="1" si="2"/>
        <v>100</v>
      </c>
    </row>
    <row r="17" spans="1:10" x14ac:dyDescent="0.2">
      <c r="A17" s="80" t="e">
        <f>#REF!</f>
        <v>#REF!</v>
      </c>
      <c r="B17" s="72">
        <f ca="1">IFERROR(__xludf.DUMMYFUNCTION("IMPORTRANGE(""https://docs.google.com/spreadsheets/d/1773f1iHRnXhbrVjAHR7zUpu3neZdvtp1a2ikB9LJu8U/edit#gid=1522333227"",""Rekap UBM!$B$9"")"),1)</f>
        <v>1</v>
      </c>
      <c r="C17" s="72">
        <f ca="1">IFERROR(__xludf.DUMMYFUNCTION("IMPORTRANGE(""https://docs.google.com/spreadsheets/d/1773f1iHRnXhbrVjAHR7zUpu3neZdvtp1a2ikB9LJu8U/edit#gid=1522333227"",""Rekap UBM!$C$9"")"),1)</f>
        <v>1</v>
      </c>
      <c r="D17" s="81">
        <f t="shared" ca="1" si="0"/>
        <v>100</v>
      </c>
      <c r="E17" s="72">
        <f ca="1">IFERROR(__xludf.DUMMYFUNCTION("IMPORTRANGE(""https://docs.google.com/spreadsheets/d/1773f1iHRnXhbrVjAHR7zUpu3neZdvtp1a2ikB9LJu8U/edit#gid=1522333227"",""Rekap UBM!$E$9"")"),13)</f>
        <v>13</v>
      </c>
      <c r="F17" s="82">
        <f ca="1">IFERROR(__xludf.DUMMYFUNCTION("IMPORTRANGE(""https://docs.google.com/spreadsheets/d/1773f1iHRnXhbrVjAHR7zUpu3neZdvtp1a2ikB9LJu8U/edit#gid=1522333227"",""Rekap UBM!$F$9"")"),13)</f>
        <v>13</v>
      </c>
      <c r="G17" s="81">
        <f t="shared" ca="1" si="1"/>
        <v>100</v>
      </c>
      <c r="H17" s="82">
        <f ca="1">IFERROR(__xludf.DUMMYFUNCTION("IMPORTRANGE(""https://docs.google.com/spreadsheets/d/1773f1iHRnXhbrVjAHR7zUpu3neZdvtp1a2ikB9LJu8U/edit#gid=1522333227"",""Rekap UBM!$H$9"")"),1)</f>
        <v>1</v>
      </c>
      <c r="I17" s="82">
        <f ca="1">IFERROR(__xludf.DUMMYFUNCTION("IMPORTRANGE(""https://docs.google.com/spreadsheets/d/1773f1iHRnXhbrVjAHR7zUpu3neZdvtp1a2ikB9LJu8U/edit#gid=1522333227"",""Rekap UBM!$I$9"")"),1)</f>
        <v>1</v>
      </c>
      <c r="J17" s="81">
        <f t="shared" ca="1" si="2"/>
        <v>100</v>
      </c>
    </row>
    <row r="18" spans="1:10" x14ac:dyDescent="0.2">
      <c r="A18" s="80" t="e">
        <f>#REF!</f>
        <v>#REF!</v>
      </c>
      <c r="B18" s="72">
        <f ca="1">IFERROR(__xludf.DUMMYFUNCTION("IMPORTRANGE(""https://docs.google.com/spreadsheets/d/10iNzN1LqaStEosZKEbqcoOm3IdodNsG31q_nR0Y6WGo/edit#gid=1522333227"",""Rekap UBM!$B$9"")"),1)</f>
        <v>1</v>
      </c>
      <c r="C18" s="72">
        <f ca="1">IFERROR(__xludf.DUMMYFUNCTION("IMPORTRANGE(""https://docs.google.com/spreadsheets/d/10iNzN1LqaStEosZKEbqcoOm3IdodNsG31q_nR0Y6WGo/edit#gid=1522333227"",""Rekap UBM!$C$9"")"),1)</f>
        <v>1</v>
      </c>
      <c r="D18" s="81">
        <f t="shared" ca="1" si="0"/>
        <v>100</v>
      </c>
      <c r="E18" s="72" t="str">
        <f ca="1">IFERROR(__xludf.DUMMYFUNCTION("IMPORTRANGE(""https://docs.google.com/spreadsheets/d/10iNzN1LqaStEosZKEbqcoOm3IdodNsG31q_nR0Y6WGo/edit#gid=1522333227"",""Rekap UBM!$E$9"")"),"")</f>
        <v/>
      </c>
      <c r="F18" s="82" t="str">
        <f ca="1">IFERROR(__xludf.DUMMYFUNCTION("IMPORTRANGE(""https://docs.google.com/spreadsheets/d/10iNzN1LqaStEosZKEbqcoOm3IdodNsG31q_nR0Y6WGo/edit#gid=1522333227"",""Rekap UBM!$F$9"")"),"")</f>
        <v/>
      </c>
      <c r="G18" s="81" t="e">
        <f t="shared" ca="1" si="1"/>
        <v>#VALUE!</v>
      </c>
      <c r="H18" s="82" t="str">
        <f ca="1">IFERROR(__xludf.DUMMYFUNCTION("IMPORTRANGE(""https://docs.google.com/spreadsheets/d/10iNzN1LqaStEosZKEbqcoOm3IdodNsG31q_nR0Y6WGo/edit#gid=1522333227"",""Rekap UBM!$H$9"")"),"")</f>
        <v/>
      </c>
      <c r="I18" s="82" t="str">
        <f ca="1">IFERROR(__xludf.DUMMYFUNCTION("IMPORTRANGE(""https://docs.google.com/spreadsheets/d/10iNzN1LqaStEosZKEbqcoOm3IdodNsG31q_nR0Y6WGo/edit#gid=1522333227"",""Rekap UBM!$I$9"")"),"")</f>
        <v/>
      </c>
      <c r="J18" s="81" t="e">
        <f t="shared" ca="1" si="2"/>
        <v>#VALUE!</v>
      </c>
    </row>
    <row r="19" spans="1:10" x14ac:dyDescent="0.2">
      <c r="A19" s="80" t="e">
        <f>#REF!</f>
        <v>#REF!</v>
      </c>
      <c r="B19" s="72">
        <f ca="1">IFERROR(__xludf.DUMMYFUNCTION("IMPORTRANGE(""https://docs.google.com/spreadsheets/d/17PsIU8VcCQeO2M4DM42K9vv32GkafaaF1LxQevQ8tAQ/edit#gid=1892753874"",""Rekap UBM!$B$9"")"),1)</f>
        <v>1</v>
      </c>
      <c r="C19" s="72">
        <f ca="1">IFERROR(__xludf.DUMMYFUNCTION("IMPORTRANGE(""https://docs.google.com/spreadsheets/d/17PsIU8VcCQeO2M4DM42K9vv32GkafaaF1LxQevQ8tAQ/edit#gid=1892753874"",""Rekap UBM!$C$9"")"),0)</f>
        <v>0</v>
      </c>
      <c r="D19" s="81">
        <f t="shared" ca="1" si="0"/>
        <v>0</v>
      </c>
      <c r="E19" s="72" t="str">
        <f ca="1">IFERROR(__xludf.DUMMYFUNCTION("IMPORTRANGE(""https://docs.google.com/spreadsheets/d/17PsIU8VcCQeO2M4DM42K9vv32GkafaaF1LxQevQ8tAQ/edit#gid=1892753874"",""Rekap UBM!$E$9"")"),"")</f>
        <v/>
      </c>
      <c r="F19" s="82" t="str">
        <f ca="1">IFERROR(__xludf.DUMMYFUNCTION("IMPORTRANGE(""https://docs.google.com/spreadsheets/d/17PsIU8VcCQeO2M4DM42K9vv32GkafaaF1LxQevQ8tAQ/edit#gid=1892753874"",""Rekap UBM!$F$9"")"),"")</f>
        <v/>
      </c>
      <c r="G19" s="81" t="e">
        <f t="shared" ca="1" si="1"/>
        <v>#VALUE!</v>
      </c>
      <c r="H19" s="82" t="str">
        <f ca="1">IFERROR(__xludf.DUMMYFUNCTION("IMPORTRANGE(""https://docs.google.com/spreadsheets/d/17PsIU8VcCQeO2M4DM42K9vv32GkafaaF1LxQevQ8tAQ/edit#gid=1892753874"",""Rekap UBM!$H$9"")"),"")</f>
        <v/>
      </c>
      <c r="I19" s="82" t="str">
        <f ca="1">IFERROR(__xludf.DUMMYFUNCTION("IMPORTRANGE(""https://docs.google.com/spreadsheets/d/17PsIU8VcCQeO2M4DM42K9vv32GkafaaF1LxQevQ8tAQ/edit#gid=1892753874"",""Rekap UBM!$I$9"")"),"")</f>
        <v/>
      </c>
      <c r="J19" s="81" t="e">
        <f t="shared" ca="1" si="2"/>
        <v>#VALUE!</v>
      </c>
    </row>
    <row r="20" spans="1:10" x14ac:dyDescent="0.2">
      <c r="A20" s="80" t="e">
        <f>#REF!</f>
        <v>#REF!</v>
      </c>
      <c r="B20" s="72">
        <f ca="1">IFERROR(__xludf.DUMMYFUNCTION("IMPORTRANGE(""https://docs.google.com/spreadsheets/d/1d0Y9C6M4-a1TT0nIK2Gc4IXnbVyxoBB3v7o1biNGAwY/edit#gid=1892753874"",""Rekap UBM!$B$9"")"),1)</f>
        <v>1</v>
      </c>
      <c r="C20" s="72">
        <f ca="1">IFERROR(__xludf.DUMMYFUNCTION("IMPORTRANGE(""https://docs.google.com/spreadsheets/d/1d0Y9C6M4-a1TT0nIK2Gc4IXnbVyxoBB3v7o1biNGAwY/edit#gid=1892753874"",""Rekap UBM!$C$9"")"),1)</f>
        <v>1</v>
      </c>
      <c r="D20" s="81">
        <f t="shared" ca="1" si="0"/>
        <v>100</v>
      </c>
      <c r="E20" s="72">
        <f ca="1">IFERROR(__xludf.DUMMYFUNCTION("IMPORTRANGE(""https://docs.google.com/spreadsheets/d/1d0Y9C6M4-a1TT0nIK2Gc4IXnbVyxoBB3v7o1biNGAwY/edit#gid=1892753874"",""Rekap UBM!$E$9"")"),6)</f>
        <v>6</v>
      </c>
      <c r="F20" s="82">
        <f ca="1">IFERROR(__xludf.DUMMYFUNCTION("IMPORTRANGE(""https://docs.google.com/spreadsheets/d/1d0Y9C6M4-a1TT0nIK2Gc4IXnbVyxoBB3v7o1biNGAwY/edit#gid=1892753874"",""Rekap UBM!$F$9"")"),0)</f>
        <v>0</v>
      </c>
      <c r="G20" s="81">
        <f t="shared" ca="1" si="1"/>
        <v>0</v>
      </c>
      <c r="H20" s="82" t="str">
        <f ca="1">IFERROR(__xludf.DUMMYFUNCTION("IMPORTRANGE(""https://docs.google.com/spreadsheets/d/1d0Y9C6M4-a1TT0nIK2Gc4IXnbVyxoBB3v7o1biNGAwY/edit#gid=1892753874"",""Rekap UBM!$H$9"")"),"")</f>
        <v/>
      </c>
      <c r="I20" s="82">
        <f ca="1">IFERROR(__xludf.DUMMYFUNCTION("IMPORTRANGE(""https://docs.google.com/spreadsheets/d/1d0Y9C6M4-a1TT0nIK2Gc4IXnbVyxoBB3v7o1biNGAwY/edit#gid=1892753874"",""Rekap UBM!$I$9"")"),0)</f>
        <v>0</v>
      </c>
      <c r="J20" s="81" t="e">
        <f t="shared" ca="1" si="2"/>
        <v>#VALUE!</v>
      </c>
    </row>
    <row r="21" spans="1:10" ht="15.75" customHeight="1" x14ac:dyDescent="0.2">
      <c r="A21" s="80" t="e">
        <f>#REF!</f>
        <v>#REF!</v>
      </c>
      <c r="B21" s="72">
        <f ca="1">IFERROR(__xludf.DUMMYFUNCTION("IMPORTRANGE(""https://docs.google.com/spreadsheets/d/1fXA1yQzUNddp7fjR2KF22o4rRJu9lP9Ja9Oi1mRbg_E/edit#gid=1892753874"",""Rekap UBM!$B$9"")"),1)</f>
        <v>1</v>
      </c>
      <c r="C21" s="72">
        <f ca="1">IFERROR(__xludf.DUMMYFUNCTION("IMPORTRANGE(""https://docs.google.com/spreadsheets/d/1fXA1yQzUNddp7fjR2KF22o4rRJu9lP9Ja9Oi1mRbg_E/edit#gid=1892753874"",""Rekap UBM!$C$9"")"),1)</f>
        <v>1</v>
      </c>
      <c r="D21" s="81">
        <f t="shared" ca="1" si="0"/>
        <v>100</v>
      </c>
      <c r="E21" s="72">
        <f ca="1">IFERROR(__xludf.DUMMYFUNCTION("IMPORTRANGE(""https://docs.google.com/spreadsheets/d/1fXA1yQzUNddp7fjR2KF22o4rRJu9lP9Ja9Oi1mRbg_E/edit#gid=1892753874"",""Rekap UBM!$E$9"")"),1)</f>
        <v>1</v>
      </c>
      <c r="F21" s="82">
        <f ca="1">IFERROR(__xludf.DUMMYFUNCTION("IMPORTRANGE(""https://docs.google.com/spreadsheets/d/1fXA1yQzUNddp7fjR2KF22o4rRJu9lP9Ja9Oi1mRbg_E/edit#gid=1892753874"",""Rekap UBM!$F$9"")"),1)</f>
        <v>1</v>
      </c>
      <c r="G21" s="81">
        <f t="shared" ca="1" si="1"/>
        <v>100</v>
      </c>
      <c r="H21" s="82" t="str">
        <f ca="1">IFERROR(__xludf.DUMMYFUNCTION("IMPORTRANGE(""https://docs.google.com/spreadsheets/d/1fXA1yQzUNddp7fjR2KF22o4rRJu9lP9Ja9Oi1mRbg_E/edit#gid=1892753874"",""Rekap UBM!$H$9"")"),"")</f>
        <v/>
      </c>
      <c r="I21" s="82" t="str">
        <f ca="1">IFERROR(__xludf.DUMMYFUNCTION("IMPORTRANGE(""https://docs.google.com/spreadsheets/d/1fXA1yQzUNddp7fjR2KF22o4rRJu9lP9Ja9Oi1mRbg_E/edit#gid=1892753874"",""Rekap UBM!$I$9"")"),"")</f>
        <v/>
      </c>
      <c r="J21" s="81" t="e">
        <f t="shared" ca="1" si="2"/>
        <v>#VALUE!</v>
      </c>
    </row>
    <row r="22" spans="1:10" ht="15.75" customHeight="1" x14ac:dyDescent="0.2">
      <c r="A22" s="80" t="e">
        <f>#REF!</f>
        <v>#REF!</v>
      </c>
      <c r="B22" s="72">
        <f ca="1">IFERROR(__xludf.DUMMYFUNCTION("IMPORTRANGE(""https://docs.google.com/spreadsheets/d/155aL1qCqCleHwMP0Y8LT5akEbK27R0RIka-lAkeoeEo/edit#gid=1892753874"",""Rekap UBM!$B$9"")"),1)</f>
        <v>1</v>
      </c>
      <c r="C22" s="72">
        <f ca="1">IFERROR(__xludf.DUMMYFUNCTION("IMPORTRANGE(""https://docs.google.com/spreadsheets/d/155aL1qCqCleHwMP0Y8LT5akEbK27R0RIka-lAkeoeEo/edit#gid=1892753874"",""Rekap UBM!$C$9"")"),1)</f>
        <v>1</v>
      </c>
      <c r="D22" s="81">
        <f t="shared" ca="1" si="0"/>
        <v>100</v>
      </c>
      <c r="E22" s="72">
        <f ca="1">IFERROR(__xludf.DUMMYFUNCTION("IMPORTRANGE(""https://docs.google.com/spreadsheets/d/155aL1qCqCleHwMP0Y8LT5akEbK27R0RIka-lAkeoeEo/edit#gid=1892753874"",""Rekap UBM!$E$9"")"),7)</f>
        <v>7</v>
      </c>
      <c r="F22" s="82">
        <f ca="1">IFERROR(__xludf.DUMMYFUNCTION("IMPORTRANGE(""https://docs.google.com/spreadsheets/d/155aL1qCqCleHwMP0Y8LT5akEbK27R0RIka-lAkeoeEo/edit#gid=1892753874"",""Rekap UBM!$F$9"")"),0)</f>
        <v>0</v>
      </c>
      <c r="G22" s="81">
        <f t="shared" ca="1" si="1"/>
        <v>0</v>
      </c>
      <c r="H22" s="82">
        <f ca="1">IFERROR(__xludf.DUMMYFUNCTION("IMPORTRANGE(""https://docs.google.com/spreadsheets/d/155aL1qCqCleHwMP0Y8LT5akEbK27R0RIka-lAkeoeEo/edit#gid=1892753874"",""Rekap UBM!$H$9"")"),2)</f>
        <v>2</v>
      </c>
      <c r="I22" s="82">
        <f ca="1">IFERROR(__xludf.DUMMYFUNCTION("IMPORTRANGE(""https://docs.google.com/spreadsheets/d/155aL1qCqCleHwMP0Y8LT5akEbK27R0RIka-lAkeoeEo/edit#gid=1892753874"",""Rekap UBM!$I$9"")"),0)</f>
        <v>0</v>
      </c>
      <c r="J22" s="81">
        <f t="shared" ca="1" si="2"/>
        <v>0</v>
      </c>
    </row>
    <row r="23" spans="1:10" ht="15.75" customHeight="1" x14ac:dyDescent="0.2">
      <c r="A23" s="80" t="e">
        <f>#REF!</f>
        <v>#REF!</v>
      </c>
      <c r="B23" s="72">
        <f ca="1">IFERROR(__xludf.DUMMYFUNCTION("IMPORTRANGE(""https://docs.google.com/spreadsheets/d/13FRR1udp0c0o6Nmp_8YHiON78PXr-L4FqQQ028JcBYY/edit#gid=1522333227"",""Rekap UBM!$B$9"")"),1)</f>
        <v>1</v>
      </c>
      <c r="C23" s="72">
        <f ca="1">IFERROR(__xludf.DUMMYFUNCTION("IMPORTRANGE(""https://docs.google.com/spreadsheets/d/13FRR1udp0c0o6Nmp_8YHiON78PXr-L4FqQQ028JcBYY/edit#gid=1522333227"",""Rekap UBM!$C$9"")"),1)</f>
        <v>1</v>
      </c>
      <c r="D23" s="81">
        <f t="shared" ca="1" si="0"/>
        <v>100</v>
      </c>
      <c r="E23" s="72">
        <f ca="1">IFERROR(__xludf.DUMMYFUNCTION("IMPORTRANGE(""https://docs.google.com/spreadsheets/d/13FRR1udp0c0o6Nmp_8YHiON78PXr-L4FqQQ028JcBYY/edit#gid=1522333227"",""Rekap UBM!$E$9"")"),0)</f>
        <v>0</v>
      </c>
      <c r="F23" s="82">
        <f ca="1">IFERROR(__xludf.DUMMYFUNCTION("IMPORTRANGE(""https://docs.google.com/spreadsheets/d/13FRR1udp0c0o6Nmp_8YHiON78PXr-L4FqQQ028JcBYY/edit#gid=1522333227"",""Rekap UBM!$F$9"")"),0)</f>
        <v>0</v>
      </c>
      <c r="G23" s="81" t="e">
        <f t="shared" ca="1" si="1"/>
        <v>#DIV/0!</v>
      </c>
      <c r="H23" s="82">
        <f ca="1">IFERROR(__xludf.DUMMYFUNCTION("IMPORTRANGE(""https://docs.google.com/spreadsheets/d/13FRR1udp0c0o6Nmp_8YHiON78PXr-L4FqQQ028JcBYY/edit#gid=1522333227"",""Rekap UBM!$H$9"")"),0)</f>
        <v>0</v>
      </c>
      <c r="I23" s="82">
        <f ca="1">IFERROR(__xludf.DUMMYFUNCTION("IMPORTRANGE(""https://docs.google.com/spreadsheets/d/13FRR1udp0c0o6Nmp_8YHiON78PXr-L4FqQQ028JcBYY/edit#gid=1522333227"",""Rekap UBM!$I$9"")"),0)</f>
        <v>0</v>
      </c>
      <c r="J23" s="81" t="e">
        <f t="shared" ca="1" si="2"/>
        <v>#DIV/0!</v>
      </c>
    </row>
    <row r="24" spans="1:10" ht="15.75" customHeight="1" x14ac:dyDescent="0.2">
      <c r="A24" s="80" t="e">
        <f>#REF!</f>
        <v>#REF!</v>
      </c>
      <c r="B24" s="72">
        <f ca="1">IFERROR(__xludf.DUMMYFUNCTION("IMPORTRANGE(""https://docs.google.com/spreadsheets/d/1PVwe4VvYfj1Vj424c9kO9TcQogsBM6TpXMbFve9togc/edit#gid=1522333227"",""Rekap UBM!$B$9"")"),1)</f>
        <v>1</v>
      </c>
      <c r="C24" s="72">
        <f ca="1">IFERROR(__xludf.DUMMYFUNCTION("IMPORTRANGE(""https://docs.google.com/spreadsheets/d/1PVwe4VvYfj1Vj424c9kO9TcQogsBM6TpXMbFve9togc/edit#gid=1522333227"",""Rekap UBM!$C$9"")"),1)</f>
        <v>1</v>
      </c>
      <c r="D24" s="81">
        <f t="shared" ca="1" si="0"/>
        <v>100</v>
      </c>
      <c r="E24" s="72">
        <f ca="1">IFERROR(__xludf.DUMMYFUNCTION("IMPORTRANGE(""https://docs.google.com/spreadsheets/d/1PVwe4VvYfj1Vj424c9kO9TcQogsBM6TpXMbFve9togc/edit#gid=1522333227"",""Rekap UBM!$E$9"")"),3)</f>
        <v>3</v>
      </c>
      <c r="F24" s="82">
        <f ca="1">IFERROR(__xludf.DUMMYFUNCTION("IMPORTRANGE(""https://docs.google.com/spreadsheets/d/1PVwe4VvYfj1Vj424c9kO9TcQogsBM6TpXMbFve9togc/edit#gid=1522333227"",""Rekap UBM!$F$9"")"),0)</f>
        <v>0</v>
      </c>
      <c r="G24" s="81">
        <f t="shared" ca="1" si="1"/>
        <v>0</v>
      </c>
      <c r="H24" s="82">
        <f ca="1">IFERROR(__xludf.DUMMYFUNCTION("IMPORTRANGE(""https://docs.google.com/spreadsheets/d/1PVwe4VvYfj1Vj424c9kO9TcQogsBM6TpXMbFve9togc/edit#gid=1522333227"",""Rekap UBM!$H$9"")"),0)</f>
        <v>0</v>
      </c>
      <c r="I24" s="82">
        <f ca="1">IFERROR(__xludf.DUMMYFUNCTION("IMPORTRANGE(""https://docs.google.com/spreadsheets/d/1PVwe4VvYfj1Vj424c9kO9TcQogsBM6TpXMbFve9togc/edit#gid=1522333227"",""Rekap UBM!$I$9"")"),0)</f>
        <v>0</v>
      </c>
      <c r="J24" s="81" t="e">
        <f t="shared" ca="1" si="2"/>
        <v>#DIV/0!</v>
      </c>
    </row>
    <row r="25" spans="1:10" ht="15.75" customHeight="1" x14ac:dyDescent="0.2">
      <c r="A25" s="80" t="e">
        <f>#REF!</f>
        <v>#REF!</v>
      </c>
      <c r="B25" s="72">
        <f ca="1">IFERROR(__xludf.DUMMYFUNCTION("IMPORTRANGE(""https://docs.google.com/spreadsheets/d/15JUTNcWxWGx3Ha8qvwbxgnbDbT4v7N3vZYvqPZ68_Xg/edit#gid=1892753874"",""Rekap UBM!$B$9"")"),1)</f>
        <v>1</v>
      </c>
      <c r="C25" s="72">
        <f ca="1">IFERROR(__xludf.DUMMYFUNCTION("IMPORTRANGE(""https://docs.google.com/spreadsheets/d/15JUTNcWxWGx3Ha8qvwbxgnbDbT4v7N3vZYvqPZ68_Xg/edit#gid=1892753874"",""Rekap UBM!$C$9"")"),1)</f>
        <v>1</v>
      </c>
      <c r="D25" s="81">
        <f t="shared" ca="1" si="0"/>
        <v>100</v>
      </c>
      <c r="E25" s="72" t="str">
        <f ca="1">IFERROR(__xludf.DUMMYFUNCTION("IMPORTRANGE(""https://docs.google.com/spreadsheets/d/15JUTNcWxWGx3Ha8qvwbxgnbDbT4v7N3vZYvqPZ68_Xg/edit#gid=1892753874"",""Rekap UBM!$E$9"")"),"")</f>
        <v/>
      </c>
      <c r="F25" s="82" t="str">
        <f ca="1">IFERROR(__xludf.DUMMYFUNCTION("IMPORTRANGE(""https://docs.google.com/spreadsheets/d/15JUTNcWxWGx3Ha8qvwbxgnbDbT4v7N3vZYvqPZ68_Xg/edit#gid=1892753874"",""Rekap UBM!$F$9"")"),"")</f>
        <v/>
      </c>
      <c r="G25" s="81" t="e">
        <f t="shared" ca="1" si="1"/>
        <v>#VALUE!</v>
      </c>
      <c r="H25" s="82" t="str">
        <f ca="1">IFERROR(__xludf.DUMMYFUNCTION("IMPORTRANGE(""https://docs.google.com/spreadsheets/d/15JUTNcWxWGx3Ha8qvwbxgnbDbT4v7N3vZYvqPZ68_Xg/edit#gid=1892753874"",""Rekap UBM!$H$9"")"),"")</f>
        <v/>
      </c>
      <c r="I25" s="82" t="str">
        <f ca="1">IFERROR(__xludf.DUMMYFUNCTION("IMPORTRANGE(""https://docs.google.com/spreadsheets/d/15JUTNcWxWGx3Ha8qvwbxgnbDbT4v7N3vZYvqPZ68_Xg/edit#gid=1892753874"",""Rekap UBM!$I$9"")"),"")</f>
        <v/>
      </c>
      <c r="J25" s="81" t="e">
        <f t="shared" ca="1" si="2"/>
        <v>#VALUE!</v>
      </c>
    </row>
    <row r="26" spans="1:10" ht="15.75" customHeight="1" x14ac:dyDescent="0.15"/>
    <row r="27" spans="1:10" ht="15.75" customHeight="1" x14ac:dyDescent="0.2">
      <c r="B27" s="83" t="s">
        <v>57</v>
      </c>
      <c r="C27" s="3"/>
      <c r="D27" s="119" t="s">
        <v>58</v>
      </c>
      <c r="E27" s="120"/>
      <c r="F27" s="120"/>
      <c r="G27" s="120"/>
      <c r="H27" s="120"/>
      <c r="I27" s="120"/>
    </row>
    <row r="28" spans="1:10" ht="15.75" customHeight="1" x14ac:dyDescent="0.2">
      <c r="B28" s="3"/>
      <c r="C28" s="3"/>
      <c r="D28" s="120"/>
      <c r="E28" s="120"/>
      <c r="F28" s="120"/>
      <c r="G28" s="120"/>
      <c r="H28" s="120"/>
      <c r="I28" s="120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Obesitas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2025-01-20T09:56:00Z</dcterms:created>
  <dcterms:modified xsi:type="dcterms:W3CDTF">2025-01-07T07:50:21Z</dcterms:modified>
</cp:coreProperties>
</file>