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8869DC05-F46B-49FD-BF38-C21A8D99C9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M-TB" sheetId="9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F26" i="9"/>
  <c r="D26" i="9"/>
  <c r="F25" i="9"/>
  <c r="E25" i="9"/>
  <c r="D25" i="9"/>
  <c r="H24" i="9"/>
  <c r="G24" i="9"/>
  <c r="G23" i="9"/>
  <c r="H23" i="9" s="1"/>
  <c r="G22" i="9"/>
  <c r="F21" i="9"/>
  <c r="E21" i="9"/>
  <c r="D21" i="9"/>
  <c r="H20" i="9"/>
  <c r="G20" i="9"/>
  <c r="G19" i="9"/>
  <c r="H19" i="9" s="1"/>
  <c r="G18" i="9"/>
  <c r="G21" i="9" s="1"/>
  <c r="H21" i="9" s="1"/>
  <c r="G17" i="9"/>
  <c r="H17" i="9" s="1"/>
  <c r="F17" i="9"/>
  <c r="E17" i="9"/>
  <c r="D17" i="9"/>
  <c r="G16" i="9"/>
  <c r="H16" i="9" s="1"/>
  <c r="H15" i="9"/>
  <c r="G15" i="9"/>
  <c r="G14" i="9"/>
  <c r="H14" i="9" s="1"/>
  <c r="F13" i="9"/>
  <c r="E13" i="9"/>
  <c r="D13" i="9"/>
  <c r="G12" i="9"/>
  <c r="H12" i="9" s="1"/>
  <c r="H11" i="9"/>
  <c r="G11" i="9"/>
  <c r="G10" i="9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H10" i="9"/>
  <c r="G13" i="9"/>
  <c r="H13" i="9" s="1"/>
  <c r="H18" i="9"/>
  <c r="E26" i="9"/>
  <c r="G25" i="9"/>
  <c r="H22" i="9"/>
  <c r="J10" i="26"/>
  <c r="J14" i="26"/>
  <c r="D13" i="26"/>
  <c r="H25" i="9" l="1"/>
  <c r="G26" i="9"/>
  <c r="H26" i="9" s="1"/>
</calcChain>
</file>

<file path=xl/sharedStrings.xml><?xml version="1.0" encoding="utf-8"?>
<sst xmlns="http://schemas.openxmlformats.org/spreadsheetml/2006/main" count="64" uniqueCount="53">
  <si>
    <t>PUSKESMAS KEDUNGKANDANG</t>
  </si>
  <si>
    <t>download sheet ini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</si>
  <si>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</si>
  <si>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</si>
  <si>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</si>
  <si>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</si>
  <si>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</si>
  <si>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</si>
  <si>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</si>
  <si>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</si>
  <si>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</si>
  <si>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</si>
  <si>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</si>
  <si>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</si>
  <si>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</si>
  <si>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</si>
  <si>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</si>
  <si>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</si>
  <si>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</si>
  <si>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</si>
  <si>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</si>
  <si>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</si>
  <si>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Capaian</t>
  </si>
  <si>
    <t>Pesesentase</t>
  </si>
  <si>
    <t>Laki - Laki</t>
  </si>
  <si>
    <t>Perempuan</t>
  </si>
  <si>
    <t>Total</t>
  </si>
  <si>
    <t>Persentase Penderita TBC yang Di-Skrining Diabetes Melitus</t>
  </si>
  <si>
    <t>Target/Sasaran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</si>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</sst>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1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4" borderId="27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3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8" fillId="4" borderId="23" xfId="0" applyNumberFormat="1" applyFont="1" applyFill="1" applyBorder="1" applyAlignment="1">
      <alignment horizontal="right"/>
    </xf>
    <xf numFmtId="3" fontId="18" fillId="4" borderId="22" xfId="0" applyNumberFormat="1" applyFont="1" applyFill="1" applyBorder="1" applyAlignment="1">
      <alignment horizontal="right"/>
    </xf>
    <xf numFmtId="3" fontId="6" fillId="4" borderId="30" xfId="0" applyNumberFormat="1" applyFont="1" applyFill="1" applyBorder="1" applyAlignment="1">
      <alignment horizontal="right"/>
    </xf>
    <xf numFmtId="3" fontId="18" fillId="4" borderId="28" xfId="0" applyNumberFormat="1" applyFont="1" applyFill="1" applyBorder="1" applyAlignment="1">
      <alignment horizontal="right"/>
    </xf>
    <xf numFmtId="3" fontId="18" fillId="4" borderId="26" xfId="0" applyNumberFormat="1" applyFont="1" applyFill="1" applyBorder="1" applyAlignment="1">
      <alignment horizontal="right"/>
    </xf>
    <xf numFmtId="3" fontId="6" fillId="4" borderId="51" xfId="0" applyNumberFormat="1" applyFont="1" applyFill="1" applyBorder="1" applyAlignment="1">
      <alignment horizontal="right"/>
    </xf>
    <xf numFmtId="0" fontId="23" fillId="0" borderId="0" xfId="0" applyFont="1" applyAlignment="1">
      <alignment vertical="center"/>
    </xf>
    <xf numFmtId="3" fontId="16" fillId="0" borderId="41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3" fontId="25" fillId="0" borderId="35" xfId="0" applyNumberFormat="1" applyFont="1" applyBorder="1" applyAlignment="1">
      <alignment horizontal="right" vertical="center"/>
    </xf>
    <xf numFmtId="3" fontId="25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7" fillId="2" borderId="1" xfId="0" applyFont="1" applyFill="1" applyBorder="1"/>
    <xf numFmtId="0" fontId="2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right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right"/>
    </xf>
    <xf numFmtId="0" fontId="6" fillId="0" borderId="0" xfId="0" applyFont="1"/>
    <xf numFmtId="2" fontId="1" fillId="0" borderId="39" xfId="0" applyNumberFormat="1" applyFont="1" applyBorder="1" applyAlignment="1">
      <alignment horizontal="center"/>
    </xf>
    <xf numFmtId="2" fontId="6" fillId="4" borderId="39" xfId="0" applyNumberFormat="1" applyFont="1" applyFill="1" applyBorder="1" applyAlignment="1">
      <alignment horizontal="center"/>
    </xf>
    <xf numFmtId="2" fontId="6" fillId="4" borderId="4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9" fillId="3" borderId="3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9" fillId="3" borderId="31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31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1" xfId="0" applyFont="1" applyBorder="1"/>
    <xf numFmtId="0" fontId="10" fillId="5" borderId="53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0" fillId="0" borderId="0" xfId="0"/>
    <xf numFmtId="0" fontId="2" fillId="0" borderId="3" xfId="0" applyFont="1" applyBorder="1"/>
    <xf numFmtId="0" fontId="2" fillId="0" borderId="8" xfId="0" applyFont="1" applyBorder="1"/>
    <xf numFmtId="0" fontId="30" fillId="2" borderId="2" xfId="0" applyFont="1" applyFill="1" applyBorder="1" applyAlignment="1">
      <alignment horizontal="center" vertical="center"/>
    </xf>
    <xf numFmtId="0" fontId="2" fillId="0" borderId="52" xfId="0" applyFont="1" applyBorder="1"/>
    <xf numFmtId="0" fontId="10" fillId="6" borderId="43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6" sqref="J6"/>
    </sheetView>
  </sheetViews>
  <sheetFormatPr defaultColWidth="11.2109375" defaultRowHeight="15" customHeight="1" x14ac:dyDescent="0.25"/>
  <cols>
    <col min="1" max="1" width="3.78515625" customWidth="1"/>
    <col min="2" max="2" width="5.140625" customWidth="1"/>
    <col min="3" max="3" width="21.5703125" customWidth="1"/>
    <col min="4" max="4" width="15.640625" customWidth="1"/>
    <col min="5" max="7" width="11.2109375" customWidth="1"/>
    <col min="8" max="8" width="13.640625" customWidth="1"/>
  </cols>
  <sheetData>
    <row r="1" spans="1:16" ht="18.5" x14ac:dyDescent="0.25">
      <c r="A1" s="1"/>
      <c r="B1" s="69"/>
      <c r="C1" s="70"/>
      <c r="D1" s="12"/>
      <c r="E1" s="12"/>
      <c r="F1" s="13"/>
      <c r="G1" s="13"/>
      <c r="H1" s="51"/>
      <c r="I1" s="1"/>
      <c r="J1" s="1"/>
      <c r="K1" s="1"/>
      <c r="L1" s="1"/>
      <c r="M1" s="1"/>
      <c r="N1" s="1"/>
      <c r="O1" s="1"/>
      <c r="P1" s="1"/>
    </row>
    <row r="2" spans="1:16" ht="18.5" x14ac:dyDescent="0.25">
      <c r="A2" s="1"/>
      <c r="B2" s="71"/>
      <c r="C2" s="72"/>
      <c r="D2" s="14" t="s">
        <v>0</v>
      </c>
      <c r="E2" s="15"/>
      <c r="F2" s="13"/>
      <c r="G2" s="13"/>
      <c r="H2" s="51"/>
      <c r="I2" s="1"/>
      <c r="J2" s="1"/>
      <c r="K2" s="1"/>
      <c r="L2" s="1"/>
      <c r="M2" s="1"/>
      <c r="N2" s="1"/>
      <c r="O2" s="1"/>
      <c r="P2" s="1"/>
    </row>
    <row r="3" spans="1:16" ht="23.5" x14ac:dyDescent="0.25">
      <c r="A3" s="1"/>
      <c r="B3" s="71"/>
      <c r="C3" s="72"/>
      <c r="D3" s="52" t="s">
        <v>27</v>
      </c>
      <c r="E3" s="16"/>
      <c r="F3" s="16"/>
      <c r="G3" s="16"/>
      <c r="H3" s="51"/>
      <c r="I3" s="1"/>
      <c r="J3" s="1"/>
      <c r="K3" s="1"/>
      <c r="L3" s="1"/>
      <c r="M3" s="1"/>
      <c r="N3" s="1"/>
      <c r="O3" s="1"/>
      <c r="P3" s="1"/>
    </row>
    <row r="4" spans="1:16" ht="14.5" x14ac:dyDescent="0.25">
      <c r="A4" s="1"/>
      <c r="B4" s="73"/>
      <c r="C4" s="74"/>
      <c r="D4" s="53"/>
      <c r="E4" s="13"/>
      <c r="F4" s="13"/>
      <c r="G4" s="13"/>
      <c r="H4" s="1"/>
      <c r="I4" s="1"/>
      <c r="J4" s="1"/>
      <c r="K4" s="1"/>
      <c r="L4" s="1"/>
      <c r="M4" s="1"/>
      <c r="N4" s="1"/>
      <c r="O4" s="1"/>
      <c r="P4" s="1"/>
    </row>
    <row r="5" spans="1:16" ht="26.25" customHeight="1" x14ac:dyDescent="0.25">
      <c r="A5" s="17"/>
      <c r="B5" s="18"/>
      <c r="C5" s="18"/>
      <c r="D5" s="19"/>
      <c r="E5" s="20"/>
      <c r="F5" s="21"/>
      <c r="G5" s="19"/>
      <c r="H5" s="1"/>
      <c r="I5" s="22"/>
      <c r="J5" s="22"/>
      <c r="K5" s="22"/>
      <c r="L5" s="22"/>
      <c r="M5" s="22"/>
      <c r="N5" s="22"/>
      <c r="O5" s="22"/>
      <c r="P5" s="22"/>
    </row>
    <row r="6" spans="1:16" ht="19.5" customHeight="1" x14ac:dyDescent="0.25">
      <c r="A6" s="23"/>
      <c r="B6" s="75" t="s">
        <v>20</v>
      </c>
      <c r="C6" s="77" t="s">
        <v>21</v>
      </c>
      <c r="D6" s="79" t="s">
        <v>28</v>
      </c>
      <c r="E6" s="81" t="s">
        <v>22</v>
      </c>
      <c r="F6" s="82"/>
      <c r="G6" s="83"/>
      <c r="H6" s="79" t="s">
        <v>23</v>
      </c>
      <c r="I6" s="24"/>
      <c r="J6" s="24"/>
      <c r="K6" s="24"/>
      <c r="L6" s="24"/>
      <c r="M6" s="24"/>
      <c r="N6" s="24"/>
      <c r="O6" s="24"/>
      <c r="P6" s="24"/>
    </row>
    <row r="7" spans="1:16" ht="19.5" customHeight="1" x14ac:dyDescent="0.25">
      <c r="A7" s="23"/>
      <c r="B7" s="76"/>
      <c r="C7" s="78"/>
      <c r="D7" s="80"/>
      <c r="E7" s="25" t="s">
        <v>24</v>
      </c>
      <c r="F7" s="26" t="s">
        <v>25</v>
      </c>
      <c r="G7" s="27" t="s">
        <v>26</v>
      </c>
      <c r="H7" s="80"/>
      <c r="I7" s="24"/>
      <c r="J7" s="24"/>
      <c r="K7" s="24"/>
      <c r="L7" s="24"/>
      <c r="M7" s="24"/>
      <c r="N7" s="24"/>
      <c r="O7" s="24"/>
      <c r="P7" s="24"/>
    </row>
    <row r="8" spans="1:16" ht="19.5" hidden="1" customHeight="1" x14ac:dyDescent="0.25">
      <c r="A8" s="28"/>
      <c r="B8" s="88" t="s">
        <v>20</v>
      </c>
      <c r="C8" s="84" t="s">
        <v>21</v>
      </c>
      <c r="D8" s="85" t="s">
        <v>28</v>
      </c>
      <c r="E8" s="89" t="s">
        <v>22</v>
      </c>
      <c r="F8" s="90"/>
      <c r="G8" s="91"/>
      <c r="H8" s="85" t="s">
        <v>23</v>
      </c>
      <c r="I8" s="29"/>
      <c r="J8" s="29"/>
      <c r="K8" s="29"/>
      <c r="L8" s="29"/>
      <c r="M8" s="29"/>
      <c r="N8" s="29"/>
      <c r="O8" s="29"/>
      <c r="P8" s="29"/>
    </row>
    <row r="9" spans="1:16" ht="19.5" hidden="1" customHeight="1" x14ac:dyDescent="0.25">
      <c r="A9" s="28"/>
      <c r="B9" s="76"/>
      <c r="C9" s="78"/>
      <c r="D9" s="80"/>
      <c r="E9" s="25" t="s">
        <v>24</v>
      </c>
      <c r="F9" s="26" t="s">
        <v>25</v>
      </c>
      <c r="G9" s="27" t="s">
        <v>26</v>
      </c>
      <c r="H9" s="80"/>
      <c r="I9" s="29"/>
      <c r="J9" s="29"/>
      <c r="K9" s="29"/>
      <c r="L9" s="29"/>
      <c r="M9" s="29"/>
      <c r="N9" s="29"/>
      <c r="O9" s="29"/>
      <c r="P9" s="29"/>
    </row>
    <row r="10" spans="1:16" ht="14.5" x14ac:dyDescent="0.35">
      <c r="A10" s="30"/>
      <c r="B10" s="4">
        <v>1</v>
      </c>
      <c r="C10" s="9" t="s">
        <v>3</v>
      </c>
      <c r="D10" s="31">
        <v>17</v>
      </c>
      <c r="E10" s="31">
        <v>2</v>
      </c>
      <c r="F10" s="32">
        <v>4</v>
      </c>
      <c r="G10" s="33">
        <f t="shared" ref="G10:G12" si="0">SUM(E10:F10)</f>
        <v>6</v>
      </c>
      <c r="H10" s="66">
        <f t="shared" ref="H10:H26" si="1">G10/D10*100</f>
        <v>35.294117647058826</v>
      </c>
    </row>
    <row r="11" spans="1:16" ht="14.5" x14ac:dyDescent="0.35">
      <c r="A11" s="30"/>
      <c r="B11" s="4">
        <v>2</v>
      </c>
      <c r="C11" s="5" t="s">
        <v>4</v>
      </c>
      <c r="D11" s="31">
        <v>17</v>
      </c>
      <c r="E11" s="31">
        <v>3</v>
      </c>
      <c r="F11" s="32">
        <v>3</v>
      </c>
      <c r="G11" s="33">
        <f t="shared" si="0"/>
        <v>6</v>
      </c>
      <c r="H11" s="66">
        <f t="shared" si="1"/>
        <v>35.294117647058826</v>
      </c>
    </row>
    <row r="12" spans="1:16" ht="14.5" x14ac:dyDescent="0.35">
      <c r="A12" s="30"/>
      <c r="B12" s="4">
        <v>3</v>
      </c>
      <c r="C12" s="5" t="s">
        <v>5</v>
      </c>
      <c r="D12" s="31">
        <v>17</v>
      </c>
      <c r="E12" s="31">
        <v>2</v>
      </c>
      <c r="F12" s="32">
        <v>2</v>
      </c>
      <c r="G12" s="33">
        <f t="shared" si="0"/>
        <v>4</v>
      </c>
      <c r="H12" s="66">
        <f t="shared" si="1"/>
        <v>23.52941176470588</v>
      </c>
    </row>
    <row r="13" spans="1:16" ht="14.5" x14ac:dyDescent="0.35">
      <c r="A13" s="30"/>
      <c r="B13" s="6">
        <v>4</v>
      </c>
      <c r="C13" s="7" t="s">
        <v>6</v>
      </c>
      <c r="D13" s="34">
        <f t="shared" ref="D13:G13" si="2">SUM(D10:D12)</f>
        <v>51</v>
      </c>
      <c r="E13" s="34">
        <f t="shared" si="2"/>
        <v>7</v>
      </c>
      <c r="F13" s="35">
        <f t="shared" si="2"/>
        <v>9</v>
      </c>
      <c r="G13" s="36">
        <f t="shared" si="2"/>
        <v>16</v>
      </c>
      <c r="H13" s="67">
        <f t="shared" si="1"/>
        <v>31.372549019607842</v>
      </c>
    </row>
    <row r="14" spans="1:16" ht="14.5" x14ac:dyDescent="0.35">
      <c r="A14" s="30"/>
      <c r="B14" s="4">
        <v>5</v>
      </c>
      <c r="C14" s="5" t="s">
        <v>7</v>
      </c>
      <c r="D14" s="31">
        <v>17</v>
      </c>
      <c r="E14" s="31">
        <v>1</v>
      </c>
      <c r="F14" s="32">
        <v>3</v>
      </c>
      <c r="G14" s="33">
        <f t="shared" ref="G14:G16" si="3">SUM(E14:F14)</f>
        <v>4</v>
      </c>
      <c r="H14" s="66">
        <f t="shared" si="1"/>
        <v>23.52941176470588</v>
      </c>
    </row>
    <row r="15" spans="1:16" ht="14.5" x14ac:dyDescent="0.35">
      <c r="A15" s="30"/>
      <c r="B15" s="4">
        <v>6</v>
      </c>
      <c r="C15" s="5" t="s">
        <v>8</v>
      </c>
      <c r="D15" s="31">
        <v>17</v>
      </c>
      <c r="E15" s="31">
        <v>3</v>
      </c>
      <c r="F15" s="32">
        <v>5</v>
      </c>
      <c r="G15" s="33">
        <f t="shared" si="3"/>
        <v>8</v>
      </c>
      <c r="H15" s="66">
        <f t="shared" si="1"/>
        <v>47.058823529411761</v>
      </c>
    </row>
    <row r="16" spans="1:16" ht="15.5" x14ac:dyDescent="0.35">
      <c r="A16" s="30"/>
      <c r="B16" s="8">
        <v>7</v>
      </c>
      <c r="C16" s="5" t="s">
        <v>9</v>
      </c>
      <c r="D16" s="31">
        <v>18</v>
      </c>
      <c r="E16" s="31">
        <v>4</v>
      </c>
      <c r="F16" s="32">
        <v>3</v>
      </c>
      <c r="G16" s="33">
        <f t="shared" si="3"/>
        <v>7</v>
      </c>
      <c r="H16" s="66">
        <f t="shared" si="1"/>
        <v>38.888888888888893</v>
      </c>
    </row>
    <row r="17" spans="1:16" ht="14.5" x14ac:dyDescent="0.35">
      <c r="A17" s="30"/>
      <c r="B17" s="6">
        <v>8</v>
      </c>
      <c r="C17" s="7" t="s">
        <v>10</v>
      </c>
      <c r="D17" s="34">
        <f t="shared" ref="D17:G17" si="4">SUM(D14:D16)</f>
        <v>52</v>
      </c>
      <c r="E17" s="34">
        <f t="shared" si="4"/>
        <v>8</v>
      </c>
      <c r="F17" s="35">
        <f t="shared" si="4"/>
        <v>11</v>
      </c>
      <c r="G17" s="36">
        <f t="shared" si="4"/>
        <v>19</v>
      </c>
      <c r="H17" s="67">
        <f t="shared" si="1"/>
        <v>36.538461538461533</v>
      </c>
    </row>
    <row r="18" spans="1:16" ht="14.5" x14ac:dyDescent="0.35">
      <c r="A18" s="30"/>
      <c r="B18" s="4">
        <v>9</v>
      </c>
      <c r="C18" s="5" t="s">
        <v>11</v>
      </c>
      <c r="D18" s="31">
        <v>18</v>
      </c>
      <c r="E18" s="31">
        <v>2</v>
      </c>
      <c r="F18" s="32">
        <v>4</v>
      </c>
      <c r="G18" s="33">
        <f t="shared" ref="G18:G20" si="5">SUM(E18:F18)</f>
        <v>6</v>
      </c>
      <c r="H18" s="66">
        <f t="shared" si="1"/>
        <v>33.333333333333329</v>
      </c>
    </row>
    <row r="19" spans="1:16" ht="14.5" x14ac:dyDescent="0.35">
      <c r="A19" s="30"/>
      <c r="B19" s="4">
        <v>10</v>
      </c>
      <c r="C19" s="5" t="s">
        <v>12</v>
      </c>
      <c r="D19" s="31">
        <v>18</v>
      </c>
      <c r="E19" s="31">
        <v>2</v>
      </c>
      <c r="F19" s="32">
        <v>3</v>
      </c>
      <c r="G19" s="33">
        <f t="shared" si="5"/>
        <v>5</v>
      </c>
      <c r="H19" s="66">
        <f t="shared" si="1"/>
        <v>27.777777777777779</v>
      </c>
    </row>
    <row r="20" spans="1:16" ht="14.5" x14ac:dyDescent="0.35">
      <c r="A20" s="30"/>
      <c r="B20" s="4">
        <v>11</v>
      </c>
      <c r="C20" s="5" t="s">
        <v>13</v>
      </c>
      <c r="D20" s="31">
        <v>18</v>
      </c>
      <c r="E20" s="31">
        <v>5</v>
      </c>
      <c r="F20" s="32">
        <v>7</v>
      </c>
      <c r="G20" s="33">
        <f t="shared" si="5"/>
        <v>12</v>
      </c>
      <c r="H20" s="66">
        <f t="shared" si="1"/>
        <v>66.666666666666657</v>
      </c>
    </row>
    <row r="21" spans="1:16" ht="15.75" customHeight="1" x14ac:dyDescent="0.35">
      <c r="A21" s="30"/>
      <c r="B21" s="6">
        <v>12</v>
      </c>
      <c r="C21" s="7" t="s">
        <v>14</v>
      </c>
      <c r="D21" s="34">
        <f t="shared" ref="D21:G21" si="6">SUM(D18:D20)</f>
        <v>54</v>
      </c>
      <c r="E21" s="34">
        <f t="shared" si="6"/>
        <v>9</v>
      </c>
      <c r="F21" s="35">
        <f t="shared" si="6"/>
        <v>14</v>
      </c>
      <c r="G21" s="36">
        <f t="shared" si="6"/>
        <v>23</v>
      </c>
      <c r="H21" s="67">
        <f t="shared" si="1"/>
        <v>42.592592592592595</v>
      </c>
    </row>
    <row r="22" spans="1:16" ht="15.75" customHeight="1" x14ac:dyDescent="0.35">
      <c r="A22" s="30"/>
      <c r="B22" s="4">
        <v>13</v>
      </c>
      <c r="C22" s="5" t="s">
        <v>15</v>
      </c>
      <c r="D22" s="31">
        <v>18</v>
      </c>
      <c r="E22" s="31">
        <v>5</v>
      </c>
      <c r="F22" s="32">
        <v>6</v>
      </c>
      <c r="G22" s="33">
        <f t="shared" ref="G22:G24" si="7">SUM(E22:F22)</f>
        <v>11</v>
      </c>
      <c r="H22" s="66">
        <f t="shared" si="1"/>
        <v>61.111111111111114</v>
      </c>
    </row>
    <row r="23" spans="1:16" ht="15.75" customHeight="1" x14ac:dyDescent="0.35">
      <c r="A23" s="30"/>
      <c r="B23" s="4">
        <v>14</v>
      </c>
      <c r="C23" s="5" t="s">
        <v>16</v>
      </c>
      <c r="D23" s="31">
        <v>18</v>
      </c>
      <c r="E23" s="31">
        <v>2</v>
      </c>
      <c r="F23" s="32">
        <v>2</v>
      </c>
      <c r="G23" s="33">
        <f t="shared" si="7"/>
        <v>4</v>
      </c>
      <c r="H23" s="66">
        <f t="shared" si="1"/>
        <v>22.222222222222221</v>
      </c>
    </row>
    <row r="24" spans="1:16" ht="15.75" customHeight="1" x14ac:dyDescent="0.35">
      <c r="A24" s="30"/>
      <c r="B24" s="4">
        <v>15</v>
      </c>
      <c r="C24" s="5" t="s">
        <v>17</v>
      </c>
      <c r="D24" s="31">
        <v>18</v>
      </c>
      <c r="E24" s="31">
        <v>43</v>
      </c>
      <c r="F24" s="32">
        <v>67</v>
      </c>
      <c r="G24" s="33">
        <f t="shared" si="7"/>
        <v>110</v>
      </c>
      <c r="H24" s="66">
        <f t="shared" si="1"/>
        <v>611.11111111111109</v>
      </c>
    </row>
    <row r="25" spans="1:16" ht="15.75" customHeight="1" x14ac:dyDescent="0.35">
      <c r="A25" s="30"/>
      <c r="B25" s="10">
        <v>16</v>
      </c>
      <c r="C25" s="11" t="s">
        <v>18</v>
      </c>
      <c r="D25" s="37">
        <f t="shared" ref="D25:G25" si="8">SUM(D22:D24)</f>
        <v>54</v>
      </c>
      <c r="E25" s="37">
        <f t="shared" si="8"/>
        <v>50</v>
      </c>
      <c r="F25" s="38">
        <f t="shared" si="8"/>
        <v>75</v>
      </c>
      <c r="G25" s="39">
        <f t="shared" si="8"/>
        <v>125</v>
      </c>
      <c r="H25" s="68">
        <f t="shared" si="1"/>
        <v>231.4814814814815</v>
      </c>
    </row>
    <row r="26" spans="1:16" ht="24.75" customHeight="1" x14ac:dyDescent="0.25">
      <c r="A26" s="40"/>
      <c r="B26" s="86" t="s">
        <v>2</v>
      </c>
      <c r="C26" s="87"/>
      <c r="D26" s="41">
        <f t="shared" ref="D26:G26" si="9">SUM(D25,D21,D17,D13)</f>
        <v>211</v>
      </c>
      <c r="E26" s="42">
        <f t="shared" si="9"/>
        <v>74</v>
      </c>
      <c r="F26" s="43">
        <f t="shared" si="9"/>
        <v>109</v>
      </c>
      <c r="G26" s="44">
        <f t="shared" si="9"/>
        <v>183</v>
      </c>
      <c r="H26" s="45">
        <f t="shared" si="1"/>
        <v>86.729857819905206</v>
      </c>
      <c r="I26" s="46"/>
      <c r="J26" s="46"/>
      <c r="K26" s="46"/>
      <c r="L26" s="46"/>
      <c r="M26" s="46"/>
      <c r="N26" s="46"/>
      <c r="O26" s="46"/>
      <c r="P26" s="46"/>
    </row>
    <row r="27" spans="1:16" ht="15.75" customHeight="1" x14ac:dyDescent="0.35">
      <c r="A27" s="47"/>
      <c r="B27" s="47"/>
      <c r="C27" s="48"/>
      <c r="D27" s="48"/>
      <c r="E27" s="49"/>
      <c r="F27" s="49"/>
      <c r="G27" s="49"/>
      <c r="H27" s="49"/>
    </row>
    <row r="28" spans="1:16" ht="15.75" customHeight="1" x14ac:dyDescent="0.35">
      <c r="A28" s="47"/>
      <c r="B28" s="47"/>
      <c r="C28" s="48"/>
      <c r="D28" s="48"/>
      <c r="E28" s="49"/>
      <c r="F28" s="49"/>
      <c r="G28" s="49"/>
      <c r="H28" s="49"/>
    </row>
    <row r="29" spans="1:16" ht="15.75" customHeight="1" x14ac:dyDescent="0.35">
      <c r="A29" s="48"/>
      <c r="B29" s="48"/>
      <c r="C29" s="48"/>
      <c r="D29" s="48"/>
      <c r="E29" s="49"/>
      <c r="F29" s="49"/>
      <c r="G29" s="49"/>
      <c r="H29" s="49"/>
    </row>
    <row r="30" spans="1:16" ht="15.75" customHeight="1" x14ac:dyDescent="0.25">
      <c r="A30" s="50"/>
      <c r="B30" s="50"/>
    </row>
    <row r="31" spans="1:16" ht="15.75" customHeight="1" x14ac:dyDescent="0.25">
      <c r="A31" s="50"/>
      <c r="B31" s="50"/>
    </row>
    <row r="32" spans="1:16" ht="15.75" customHeight="1" x14ac:dyDescent="0.25">
      <c r="A32" s="50"/>
      <c r="B32" s="50"/>
    </row>
    <row r="33" spans="1:2" ht="15.75" customHeight="1" x14ac:dyDescent="0.25">
      <c r="A33" s="50"/>
      <c r="B33" s="50"/>
    </row>
    <row r="34" spans="1:2" ht="15.75" customHeight="1" x14ac:dyDescent="0.25">
      <c r="A34" s="50"/>
      <c r="B34" s="50"/>
    </row>
    <row r="35" spans="1:2" ht="15.75" customHeight="1" x14ac:dyDescent="0.25">
      <c r="A35" s="50"/>
      <c r="B35" s="50"/>
    </row>
    <row r="36" spans="1:2" ht="15.75" customHeight="1" x14ac:dyDescent="0.25">
      <c r="A36" s="50"/>
      <c r="B36" s="50"/>
    </row>
    <row r="37" spans="1:2" ht="15.75" customHeight="1" x14ac:dyDescent="0.25">
      <c r="A37" s="50"/>
      <c r="B37" s="50"/>
    </row>
    <row r="38" spans="1:2" ht="15.75" customHeight="1" x14ac:dyDescent="0.25">
      <c r="A38" s="50"/>
      <c r="B38" s="50"/>
    </row>
    <row r="39" spans="1:2" ht="15.75" customHeight="1" x14ac:dyDescent="0.25">
      <c r="A39" s="50"/>
      <c r="B39" s="50"/>
    </row>
    <row r="40" spans="1:2" ht="15.75" customHeight="1" x14ac:dyDescent="0.25">
      <c r="A40" s="50"/>
      <c r="B40" s="50"/>
    </row>
    <row r="41" spans="1:2" ht="15.75" customHeight="1" x14ac:dyDescent="0.25">
      <c r="A41" s="50"/>
      <c r="B41" s="50"/>
    </row>
    <row r="42" spans="1:2" ht="15.75" customHeight="1" x14ac:dyDescent="0.25">
      <c r="A42" s="50"/>
      <c r="B42" s="50"/>
    </row>
    <row r="43" spans="1:2" ht="15.75" customHeight="1" x14ac:dyDescent="0.25">
      <c r="A43" s="50"/>
      <c r="B43" s="50"/>
    </row>
    <row r="44" spans="1:2" ht="15.75" customHeight="1" x14ac:dyDescent="0.25">
      <c r="A44" s="50"/>
      <c r="B44" s="50"/>
    </row>
    <row r="45" spans="1:2" ht="15.75" customHeight="1" x14ac:dyDescent="0.25">
      <c r="A45" s="50"/>
      <c r="B45" s="50"/>
    </row>
    <row r="46" spans="1:2" ht="15.75" customHeight="1" x14ac:dyDescent="0.25">
      <c r="A46" s="50"/>
      <c r="B46" s="50"/>
    </row>
    <row r="47" spans="1:2" ht="15.75" customHeight="1" x14ac:dyDescent="0.25">
      <c r="A47" s="50"/>
      <c r="B47" s="50"/>
    </row>
    <row r="48" spans="1:2" ht="15.75" customHeight="1" x14ac:dyDescent="0.25">
      <c r="A48" s="50"/>
      <c r="B48" s="50"/>
    </row>
    <row r="49" spans="1:2" ht="15.75" customHeight="1" x14ac:dyDescent="0.25">
      <c r="A49" s="50"/>
      <c r="B49" s="50"/>
    </row>
    <row r="50" spans="1:2" ht="15.75" customHeight="1" x14ac:dyDescent="0.25">
      <c r="A50" s="50"/>
      <c r="B50" s="50"/>
    </row>
    <row r="51" spans="1:2" ht="15.75" customHeight="1" x14ac:dyDescent="0.25">
      <c r="A51" s="50"/>
      <c r="B51" s="50"/>
    </row>
    <row r="52" spans="1:2" ht="15.75" customHeight="1" x14ac:dyDescent="0.25">
      <c r="A52" s="50"/>
      <c r="B52" s="50"/>
    </row>
    <row r="53" spans="1:2" ht="15.75" customHeight="1" x14ac:dyDescent="0.25">
      <c r="A53" s="50"/>
      <c r="B53" s="50"/>
    </row>
    <row r="54" spans="1:2" ht="15.75" customHeight="1" x14ac:dyDescent="0.25">
      <c r="A54" s="50"/>
      <c r="B54" s="50"/>
    </row>
    <row r="55" spans="1:2" ht="15.75" customHeight="1" x14ac:dyDescent="0.25">
      <c r="A55" s="50"/>
      <c r="B55" s="50"/>
    </row>
    <row r="56" spans="1:2" ht="15.75" customHeight="1" x14ac:dyDescent="0.25">
      <c r="A56" s="50"/>
      <c r="B56" s="50"/>
    </row>
    <row r="57" spans="1:2" ht="15.75" customHeight="1" x14ac:dyDescent="0.25">
      <c r="A57" s="50"/>
      <c r="B57" s="50"/>
    </row>
    <row r="58" spans="1:2" ht="15.75" customHeight="1" x14ac:dyDescent="0.25">
      <c r="A58" s="50"/>
      <c r="B58" s="50"/>
    </row>
    <row r="59" spans="1:2" ht="15.75" customHeight="1" x14ac:dyDescent="0.25">
      <c r="A59" s="50"/>
      <c r="B59" s="50"/>
    </row>
    <row r="60" spans="1:2" ht="15.75" customHeight="1" x14ac:dyDescent="0.25">
      <c r="A60" s="50"/>
      <c r="B60" s="50"/>
    </row>
    <row r="61" spans="1:2" ht="15.75" customHeight="1" x14ac:dyDescent="0.25">
      <c r="A61" s="50"/>
      <c r="B61" s="50"/>
    </row>
    <row r="62" spans="1:2" ht="15.75" customHeight="1" x14ac:dyDescent="0.25">
      <c r="A62" s="50"/>
      <c r="B62" s="50"/>
    </row>
    <row r="63" spans="1:2" ht="15.75" customHeight="1" x14ac:dyDescent="0.25">
      <c r="A63" s="50"/>
      <c r="B63" s="50"/>
    </row>
    <row r="64" spans="1:2" ht="15.75" customHeight="1" x14ac:dyDescent="0.25">
      <c r="A64" s="50"/>
      <c r="B64" s="50"/>
    </row>
    <row r="65" spans="1:2" ht="15.75" customHeight="1" x14ac:dyDescent="0.25">
      <c r="A65" s="50"/>
      <c r="B65" s="50"/>
    </row>
    <row r="66" spans="1:2" ht="15.75" customHeight="1" x14ac:dyDescent="0.25">
      <c r="A66" s="50"/>
      <c r="B66" s="50"/>
    </row>
    <row r="67" spans="1:2" ht="15.75" customHeight="1" x14ac:dyDescent="0.25">
      <c r="A67" s="50"/>
      <c r="B67" s="50"/>
    </row>
    <row r="68" spans="1:2" ht="15.75" customHeight="1" x14ac:dyDescent="0.25">
      <c r="A68" s="50"/>
      <c r="B68" s="50"/>
    </row>
    <row r="69" spans="1:2" ht="15.75" customHeight="1" x14ac:dyDescent="0.25">
      <c r="A69" s="50"/>
      <c r="B69" s="50"/>
    </row>
    <row r="70" spans="1:2" ht="15.75" customHeight="1" x14ac:dyDescent="0.25">
      <c r="A70" s="50"/>
      <c r="B70" s="50"/>
    </row>
    <row r="71" spans="1:2" ht="15.75" customHeight="1" x14ac:dyDescent="0.25">
      <c r="A71" s="50"/>
      <c r="B71" s="50"/>
    </row>
    <row r="72" spans="1:2" ht="15.75" customHeight="1" x14ac:dyDescent="0.25">
      <c r="A72" s="50"/>
      <c r="B72" s="50"/>
    </row>
    <row r="73" spans="1:2" ht="15.75" customHeight="1" x14ac:dyDescent="0.25">
      <c r="A73" s="50"/>
      <c r="B73" s="50"/>
    </row>
    <row r="74" spans="1:2" ht="15.75" customHeight="1" x14ac:dyDescent="0.25">
      <c r="A74" s="50"/>
      <c r="B74" s="50"/>
    </row>
    <row r="75" spans="1:2" ht="15.75" customHeight="1" x14ac:dyDescent="0.25">
      <c r="A75" s="50"/>
      <c r="B75" s="50"/>
    </row>
    <row r="76" spans="1:2" ht="15.75" customHeight="1" x14ac:dyDescent="0.25">
      <c r="A76" s="50"/>
      <c r="B76" s="50"/>
    </row>
    <row r="77" spans="1:2" ht="15.75" customHeight="1" x14ac:dyDescent="0.25">
      <c r="A77" s="50"/>
      <c r="B77" s="50"/>
    </row>
    <row r="78" spans="1:2" ht="15.75" customHeight="1" x14ac:dyDescent="0.25">
      <c r="A78" s="50"/>
      <c r="B78" s="50"/>
    </row>
    <row r="79" spans="1:2" ht="15.75" customHeight="1" x14ac:dyDescent="0.25">
      <c r="A79" s="50"/>
      <c r="B79" s="50"/>
    </row>
    <row r="80" spans="1:2" ht="15.75" customHeight="1" x14ac:dyDescent="0.25">
      <c r="A80" s="50"/>
      <c r="B80" s="50"/>
    </row>
    <row r="81" spans="1:2" ht="15.75" customHeight="1" x14ac:dyDescent="0.25">
      <c r="A81" s="50"/>
      <c r="B81" s="50"/>
    </row>
    <row r="82" spans="1:2" ht="15.75" customHeight="1" x14ac:dyDescent="0.25">
      <c r="A82" s="50"/>
      <c r="B82" s="50"/>
    </row>
    <row r="83" spans="1:2" ht="15.75" customHeight="1" x14ac:dyDescent="0.25">
      <c r="A83" s="50"/>
      <c r="B83" s="50"/>
    </row>
    <row r="84" spans="1:2" ht="15.75" customHeight="1" x14ac:dyDescent="0.25">
      <c r="A84" s="50"/>
      <c r="B84" s="50"/>
    </row>
    <row r="85" spans="1:2" ht="15.75" customHeight="1" x14ac:dyDescent="0.25">
      <c r="A85" s="50"/>
      <c r="B85" s="50"/>
    </row>
    <row r="86" spans="1:2" ht="15.75" customHeight="1" x14ac:dyDescent="0.25">
      <c r="A86" s="50"/>
      <c r="B86" s="50"/>
    </row>
    <row r="87" spans="1:2" ht="15.75" customHeight="1" x14ac:dyDescent="0.25">
      <c r="A87" s="50"/>
      <c r="B87" s="50"/>
    </row>
    <row r="88" spans="1:2" ht="15.75" customHeight="1" x14ac:dyDescent="0.25">
      <c r="A88" s="50"/>
      <c r="B88" s="50"/>
    </row>
    <row r="89" spans="1:2" ht="15.75" customHeight="1" x14ac:dyDescent="0.25">
      <c r="A89" s="50"/>
      <c r="B89" s="50"/>
    </row>
    <row r="90" spans="1:2" ht="15.75" customHeight="1" x14ac:dyDescent="0.25">
      <c r="A90" s="50"/>
      <c r="B90" s="50"/>
    </row>
    <row r="91" spans="1:2" ht="15.75" customHeight="1" x14ac:dyDescent="0.25">
      <c r="A91" s="50"/>
      <c r="B91" s="50"/>
    </row>
    <row r="92" spans="1:2" ht="15.75" customHeight="1" x14ac:dyDescent="0.25">
      <c r="A92" s="50"/>
      <c r="B92" s="50"/>
    </row>
    <row r="93" spans="1:2" ht="15.75" customHeight="1" x14ac:dyDescent="0.25">
      <c r="A93" s="50"/>
      <c r="B93" s="50"/>
    </row>
    <row r="94" spans="1:2" ht="15.75" customHeight="1" x14ac:dyDescent="0.25">
      <c r="A94" s="50"/>
      <c r="B94" s="50"/>
    </row>
    <row r="95" spans="1:2" ht="15.75" customHeight="1" x14ac:dyDescent="0.25">
      <c r="A95" s="50"/>
      <c r="B95" s="50"/>
    </row>
    <row r="96" spans="1:2" ht="15.75" customHeight="1" x14ac:dyDescent="0.25">
      <c r="A96" s="50"/>
      <c r="B96" s="50"/>
    </row>
    <row r="97" spans="1:2" ht="15.75" customHeight="1" x14ac:dyDescent="0.25">
      <c r="A97" s="50"/>
      <c r="B97" s="50"/>
    </row>
    <row r="98" spans="1:2" ht="15.75" customHeight="1" x14ac:dyDescent="0.25">
      <c r="A98" s="50"/>
      <c r="B98" s="50"/>
    </row>
    <row r="99" spans="1:2" ht="15.75" customHeight="1" x14ac:dyDescent="0.25">
      <c r="A99" s="50"/>
      <c r="B99" s="50"/>
    </row>
    <row r="100" spans="1:2" ht="15.75" customHeight="1" x14ac:dyDescent="0.25">
      <c r="A100" s="50"/>
      <c r="B100" s="50"/>
    </row>
    <row r="101" spans="1:2" ht="15.75" customHeight="1" x14ac:dyDescent="0.25">
      <c r="A101" s="50"/>
      <c r="B101" s="50"/>
    </row>
    <row r="102" spans="1:2" ht="15.75" customHeight="1" x14ac:dyDescent="0.25">
      <c r="A102" s="50"/>
      <c r="B102" s="50"/>
    </row>
    <row r="103" spans="1:2" ht="15.75" customHeight="1" x14ac:dyDescent="0.25">
      <c r="A103" s="50"/>
      <c r="B103" s="50"/>
    </row>
    <row r="104" spans="1:2" ht="15.75" customHeight="1" x14ac:dyDescent="0.25">
      <c r="A104" s="50"/>
      <c r="B104" s="50"/>
    </row>
    <row r="105" spans="1:2" ht="15.75" customHeight="1" x14ac:dyDescent="0.25">
      <c r="A105" s="50"/>
      <c r="B105" s="50"/>
    </row>
    <row r="106" spans="1:2" ht="15.75" customHeight="1" x14ac:dyDescent="0.25">
      <c r="A106" s="50"/>
      <c r="B106" s="50"/>
    </row>
    <row r="107" spans="1:2" ht="15.75" customHeight="1" x14ac:dyDescent="0.25">
      <c r="A107" s="50"/>
      <c r="B107" s="50"/>
    </row>
    <row r="108" spans="1:2" ht="15.75" customHeight="1" x14ac:dyDescent="0.25">
      <c r="A108" s="50"/>
      <c r="B108" s="50"/>
    </row>
    <row r="109" spans="1:2" ht="15.75" customHeight="1" x14ac:dyDescent="0.25">
      <c r="A109" s="50"/>
      <c r="B109" s="50"/>
    </row>
    <row r="110" spans="1:2" ht="15.75" customHeight="1" x14ac:dyDescent="0.25">
      <c r="A110" s="50"/>
      <c r="B110" s="50"/>
    </row>
    <row r="111" spans="1:2" ht="15.75" customHeight="1" x14ac:dyDescent="0.25">
      <c r="A111" s="50"/>
      <c r="B111" s="50"/>
    </row>
    <row r="112" spans="1:2" ht="15.75" customHeight="1" x14ac:dyDescent="0.25">
      <c r="A112" s="50"/>
      <c r="B112" s="50"/>
    </row>
    <row r="113" spans="1:2" ht="15.75" customHeight="1" x14ac:dyDescent="0.25">
      <c r="A113" s="50"/>
      <c r="B113" s="50"/>
    </row>
    <row r="114" spans="1:2" ht="15.75" customHeight="1" x14ac:dyDescent="0.25">
      <c r="A114" s="50"/>
      <c r="B114" s="50"/>
    </row>
    <row r="115" spans="1:2" ht="15.75" customHeight="1" x14ac:dyDescent="0.25">
      <c r="A115" s="50"/>
      <c r="B115" s="50"/>
    </row>
    <row r="116" spans="1:2" ht="15.75" customHeight="1" x14ac:dyDescent="0.25">
      <c r="A116" s="50"/>
      <c r="B116" s="50"/>
    </row>
    <row r="117" spans="1:2" ht="15.75" customHeight="1" x14ac:dyDescent="0.25">
      <c r="A117" s="50"/>
      <c r="B117" s="50"/>
    </row>
    <row r="118" spans="1:2" ht="15.75" customHeight="1" x14ac:dyDescent="0.25">
      <c r="A118" s="50"/>
      <c r="B118" s="50"/>
    </row>
    <row r="119" spans="1:2" ht="15.75" customHeight="1" x14ac:dyDescent="0.25">
      <c r="A119" s="50"/>
      <c r="B119" s="50"/>
    </row>
    <row r="120" spans="1:2" ht="15.75" customHeight="1" x14ac:dyDescent="0.25">
      <c r="A120" s="50"/>
      <c r="B120" s="50"/>
    </row>
    <row r="121" spans="1:2" ht="15.75" customHeight="1" x14ac:dyDescent="0.25">
      <c r="A121" s="50"/>
      <c r="B121" s="50"/>
    </row>
    <row r="122" spans="1:2" ht="15.75" customHeight="1" x14ac:dyDescent="0.25">
      <c r="A122" s="50"/>
      <c r="B122" s="50"/>
    </row>
    <row r="123" spans="1:2" ht="15.75" customHeight="1" x14ac:dyDescent="0.25">
      <c r="A123" s="50"/>
      <c r="B123" s="50"/>
    </row>
    <row r="124" spans="1:2" ht="15.75" customHeight="1" x14ac:dyDescent="0.25">
      <c r="A124" s="50"/>
      <c r="B124" s="50"/>
    </row>
    <row r="125" spans="1:2" ht="15.75" customHeight="1" x14ac:dyDescent="0.25">
      <c r="A125" s="50"/>
      <c r="B125" s="50"/>
    </row>
    <row r="126" spans="1:2" ht="15.75" customHeight="1" x14ac:dyDescent="0.25">
      <c r="A126" s="50"/>
      <c r="B126" s="50"/>
    </row>
    <row r="127" spans="1:2" ht="15.75" customHeight="1" x14ac:dyDescent="0.25">
      <c r="A127" s="50"/>
      <c r="B127" s="50"/>
    </row>
    <row r="128" spans="1:2" ht="15.75" customHeight="1" x14ac:dyDescent="0.25">
      <c r="A128" s="50"/>
      <c r="B128" s="50"/>
    </row>
    <row r="129" spans="1:2" ht="15.75" customHeight="1" x14ac:dyDescent="0.25">
      <c r="A129" s="50"/>
      <c r="B129" s="50"/>
    </row>
    <row r="130" spans="1:2" ht="15.75" customHeight="1" x14ac:dyDescent="0.25">
      <c r="A130" s="50"/>
      <c r="B130" s="50"/>
    </row>
    <row r="131" spans="1:2" ht="15.75" customHeight="1" x14ac:dyDescent="0.25">
      <c r="A131" s="50"/>
      <c r="B131" s="50"/>
    </row>
    <row r="132" spans="1:2" ht="15.75" customHeight="1" x14ac:dyDescent="0.25">
      <c r="A132" s="50"/>
      <c r="B132" s="50"/>
    </row>
    <row r="133" spans="1:2" ht="15.75" customHeight="1" x14ac:dyDescent="0.25">
      <c r="A133" s="50"/>
      <c r="B133" s="50"/>
    </row>
    <row r="134" spans="1:2" ht="15.75" customHeight="1" x14ac:dyDescent="0.25">
      <c r="A134" s="50"/>
      <c r="B134" s="50"/>
    </row>
    <row r="135" spans="1:2" ht="15.75" customHeight="1" x14ac:dyDescent="0.25">
      <c r="A135" s="50"/>
      <c r="B135" s="50"/>
    </row>
    <row r="136" spans="1:2" ht="15.75" customHeight="1" x14ac:dyDescent="0.25">
      <c r="A136" s="50"/>
      <c r="B136" s="50"/>
    </row>
    <row r="137" spans="1:2" ht="15.75" customHeight="1" x14ac:dyDescent="0.25">
      <c r="A137" s="50"/>
      <c r="B137" s="50"/>
    </row>
    <row r="138" spans="1:2" ht="15.75" customHeight="1" x14ac:dyDescent="0.25">
      <c r="A138" s="50"/>
      <c r="B138" s="50"/>
    </row>
    <row r="139" spans="1:2" ht="15.75" customHeight="1" x14ac:dyDescent="0.25">
      <c r="A139" s="50"/>
      <c r="B139" s="50"/>
    </row>
    <row r="140" spans="1:2" ht="15.75" customHeight="1" x14ac:dyDescent="0.25">
      <c r="A140" s="50"/>
      <c r="B140" s="50"/>
    </row>
    <row r="141" spans="1:2" ht="15.75" customHeight="1" x14ac:dyDescent="0.25">
      <c r="A141" s="50"/>
      <c r="B141" s="50"/>
    </row>
    <row r="142" spans="1:2" ht="15.75" customHeight="1" x14ac:dyDescent="0.25">
      <c r="A142" s="50"/>
      <c r="B142" s="50"/>
    </row>
    <row r="143" spans="1:2" ht="15.75" customHeight="1" x14ac:dyDescent="0.25">
      <c r="A143" s="50"/>
      <c r="B143" s="50"/>
    </row>
    <row r="144" spans="1:2" ht="15.75" customHeight="1" x14ac:dyDescent="0.25">
      <c r="A144" s="50"/>
      <c r="B144" s="50"/>
    </row>
    <row r="145" spans="1:2" ht="15.75" customHeight="1" x14ac:dyDescent="0.25">
      <c r="A145" s="50"/>
      <c r="B145" s="50"/>
    </row>
    <row r="146" spans="1:2" ht="15.75" customHeight="1" x14ac:dyDescent="0.25">
      <c r="A146" s="50"/>
      <c r="B146" s="50"/>
    </row>
    <row r="147" spans="1:2" ht="15.75" customHeight="1" x14ac:dyDescent="0.25">
      <c r="A147" s="50"/>
      <c r="B147" s="50"/>
    </row>
    <row r="148" spans="1:2" ht="15.75" customHeight="1" x14ac:dyDescent="0.25">
      <c r="A148" s="50"/>
      <c r="B148" s="50"/>
    </row>
    <row r="149" spans="1:2" ht="15.75" customHeight="1" x14ac:dyDescent="0.25">
      <c r="A149" s="50"/>
      <c r="B149" s="50"/>
    </row>
    <row r="150" spans="1:2" ht="15.75" customHeight="1" x14ac:dyDescent="0.25">
      <c r="A150" s="50"/>
      <c r="B150" s="50"/>
    </row>
    <row r="151" spans="1:2" ht="15.75" customHeight="1" x14ac:dyDescent="0.25">
      <c r="A151" s="50"/>
      <c r="B151" s="50"/>
    </row>
    <row r="152" spans="1:2" ht="15.75" customHeight="1" x14ac:dyDescent="0.25">
      <c r="A152" s="50"/>
      <c r="B152" s="50"/>
    </row>
    <row r="153" spans="1:2" ht="15.75" customHeight="1" x14ac:dyDescent="0.25">
      <c r="A153" s="50"/>
      <c r="B153" s="50"/>
    </row>
    <row r="154" spans="1:2" ht="15.75" customHeight="1" x14ac:dyDescent="0.25">
      <c r="A154" s="50"/>
      <c r="B154" s="50"/>
    </row>
    <row r="155" spans="1:2" ht="15.75" customHeight="1" x14ac:dyDescent="0.25">
      <c r="A155" s="50"/>
      <c r="B155" s="50"/>
    </row>
    <row r="156" spans="1:2" ht="15.75" customHeight="1" x14ac:dyDescent="0.25">
      <c r="A156" s="50"/>
      <c r="B156" s="50"/>
    </row>
    <row r="157" spans="1:2" ht="15.75" customHeight="1" x14ac:dyDescent="0.25">
      <c r="A157" s="50"/>
      <c r="B157" s="50"/>
    </row>
    <row r="158" spans="1:2" ht="15.75" customHeight="1" x14ac:dyDescent="0.25">
      <c r="A158" s="50"/>
      <c r="B158" s="50"/>
    </row>
    <row r="159" spans="1:2" ht="15.75" customHeight="1" x14ac:dyDescent="0.25">
      <c r="A159" s="50"/>
      <c r="B159" s="50"/>
    </row>
    <row r="160" spans="1:2" ht="15.75" customHeight="1" x14ac:dyDescent="0.25">
      <c r="A160" s="50"/>
      <c r="B160" s="50"/>
    </row>
    <row r="161" spans="1:2" ht="15.75" customHeight="1" x14ac:dyDescent="0.25">
      <c r="A161" s="50"/>
      <c r="B161" s="50"/>
    </row>
    <row r="162" spans="1:2" ht="15.75" customHeight="1" x14ac:dyDescent="0.25">
      <c r="A162" s="50"/>
      <c r="B162" s="50"/>
    </row>
    <row r="163" spans="1:2" ht="15.75" customHeight="1" x14ac:dyDescent="0.25">
      <c r="A163" s="50"/>
      <c r="B163" s="50"/>
    </row>
    <row r="164" spans="1:2" ht="15.75" customHeight="1" x14ac:dyDescent="0.25">
      <c r="A164" s="50"/>
      <c r="B164" s="50"/>
    </row>
    <row r="165" spans="1:2" ht="15.75" customHeight="1" x14ac:dyDescent="0.25">
      <c r="A165" s="50"/>
      <c r="B165" s="50"/>
    </row>
    <row r="166" spans="1:2" ht="15.75" customHeight="1" x14ac:dyDescent="0.25">
      <c r="A166" s="50"/>
      <c r="B166" s="50"/>
    </row>
    <row r="167" spans="1:2" ht="15.75" customHeight="1" x14ac:dyDescent="0.25">
      <c r="A167" s="50"/>
      <c r="B167" s="50"/>
    </row>
    <row r="168" spans="1:2" ht="15.75" customHeight="1" x14ac:dyDescent="0.25">
      <c r="A168" s="50"/>
      <c r="B168" s="50"/>
    </row>
    <row r="169" spans="1:2" ht="15.75" customHeight="1" x14ac:dyDescent="0.25">
      <c r="A169" s="50"/>
      <c r="B169" s="50"/>
    </row>
    <row r="170" spans="1:2" ht="15.75" customHeight="1" x14ac:dyDescent="0.25">
      <c r="A170" s="50"/>
      <c r="B170" s="50"/>
    </row>
    <row r="171" spans="1:2" ht="15.75" customHeight="1" x14ac:dyDescent="0.25">
      <c r="A171" s="50"/>
      <c r="B171" s="50"/>
    </row>
    <row r="172" spans="1:2" ht="15.75" customHeight="1" x14ac:dyDescent="0.25">
      <c r="A172" s="50"/>
      <c r="B172" s="50"/>
    </row>
    <row r="173" spans="1:2" ht="15.75" customHeight="1" x14ac:dyDescent="0.25">
      <c r="A173" s="50"/>
      <c r="B173" s="50"/>
    </row>
    <row r="174" spans="1:2" ht="15.75" customHeight="1" x14ac:dyDescent="0.25">
      <c r="A174" s="50"/>
      <c r="B174" s="50"/>
    </row>
    <row r="175" spans="1:2" ht="15.75" customHeight="1" x14ac:dyDescent="0.25">
      <c r="A175" s="50"/>
      <c r="B175" s="50"/>
    </row>
    <row r="176" spans="1:2" ht="15.75" customHeight="1" x14ac:dyDescent="0.25">
      <c r="A176" s="50"/>
      <c r="B176" s="50"/>
    </row>
    <row r="177" spans="1:2" ht="15.75" customHeight="1" x14ac:dyDescent="0.25">
      <c r="A177" s="50"/>
      <c r="B177" s="50"/>
    </row>
    <row r="178" spans="1:2" ht="15.75" customHeight="1" x14ac:dyDescent="0.25">
      <c r="A178" s="50"/>
      <c r="B178" s="50"/>
    </row>
    <row r="179" spans="1:2" ht="15.75" customHeight="1" x14ac:dyDescent="0.25">
      <c r="A179" s="50"/>
      <c r="B179" s="50"/>
    </row>
    <row r="180" spans="1:2" ht="15.75" customHeight="1" x14ac:dyDescent="0.25">
      <c r="A180" s="50"/>
      <c r="B180" s="50"/>
    </row>
    <row r="181" spans="1:2" ht="15.75" customHeight="1" x14ac:dyDescent="0.25">
      <c r="A181" s="50"/>
      <c r="B181" s="50"/>
    </row>
    <row r="182" spans="1:2" ht="15.75" customHeight="1" x14ac:dyDescent="0.25">
      <c r="A182" s="50"/>
      <c r="B182" s="50"/>
    </row>
    <row r="183" spans="1:2" ht="15.75" customHeight="1" x14ac:dyDescent="0.25">
      <c r="A183" s="50"/>
      <c r="B183" s="50"/>
    </row>
    <row r="184" spans="1:2" ht="15.75" customHeight="1" x14ac:dyDescent="0.25">
      <c r="A184" s="50"/>
      <c r="B184" s="50"/>
    </row>
    <row r="185" spans="1:2" ht="15.75" customHeight="1" x14ac:dyDescent="0.25">
      <c r="A185" s="50"/>
      <c r="B185" s="50"/>
    </row>
    <row r="186" spans="1:2" ht="15.75" customHeight="1" x14ac:dyDescent="0.25">
      <c r="A186" s="50"/>
      <c r="B186" s="50"/>
    </row>
    <row r="187" spans="1:2" ht="15.75" customHeight="1" x14ac:dyDescent="0.25">
      <c r="A187" s="50"/>
      <c r="B187" s="50"/>
    </row>
    <row r="188" spans="1:2" ht="15.75" customHeight="1" x14ac:dyDescent="0.25">
      <c r="A188" s="50"/>
      <c r="B188" s="50"/>
    </row>
    <row r="189" spans="1:2" ht="15.75" customHeight="1" x14ac:dyDescent="0.25">
      <c r="A189" s="50"/>
      <c r="B189" s="50"/>
    </row>
    <row r="190" spans="1:2" ht="15.75" customHeight="1" x14ac:dyDescent="0.25">
      <c r="A190" s="50"/>
      <c r="B190" s="50"/>
    </row>
    <row r="191" spans="1:2" ht="15.75" customHeight="1" x14ac:dyDescent="0.25">
      <c r="A191" s="50"/>
      <c r="B191" s="50"/>
    </row>
    <row r="192" spans="1:2" ht="15.75" customHeight="1" x14ac:dyDescent="0.25">
      <c r="A192" s="50"/>
      <c r="B192" s="50"/>
    </row>
    <row r="193" spans="1:2" ht="15.75" customHeight="1" x14ac:dyDescent="0.25">
      <c r="A193" s="50"/>
      <c r="B193" s="50"/>
    </row>
    <row r="194" spans="1:2" ht="15.75" customHeight="1" x14ac:dyDescent="0.25">
      <c r="A194" s="50"/>
      <c r="B194" s="50"/>
    </row>
    <row r="195" spans="1:2" ht="15.75" customHeight="1" x14ac:dyDescent="0.25">
      <c r="A195" s="50"/>
      <c r="B195" s="50"/>
    </row>
    <row r="196" spans="1:2" ht="15.75" customHeight="1" x14ac:dyDescent="0.25">
      <c r="A196" s="50"/>
      <c r="B196" s="50"/>
    </row>
    <row r="197" spans="1:2" ht="15.75" customHeight="1" x14ac:dyDescent="0.25">
      <c r="A197" s="50"/>
      <c r="B197" s="50"/>
    </row>
    <row r="198" spans="1:2" ht="15.75" customHeight="1" x14ac:dyDescent="0.25">
      <c r="A198" s="50"/>
      <c r="B198" s="50"/>
    </row>
    <row r="199" spans="1:2" ht="15.75" customHeight="1" x14ac:dyDescent="0.25">
      <c r="A199" s="50"/>
      <c r="B199" s="50"/>
    </row>
    <row r="200" spans="1:2" ht="15.75" customHeight="1" x14ac:dyDescent="0.25">
      <c r="A200" s="50"/>
      <c r="B200" s="50"/>
    </row>
    <row r="201" spans="1:2" ht="15.75" customHeight="1" x14ac:dyDescent="0.25">
      <c r="A201" s="50"/>
      <c r="B201" s="50"/>
    </row>
    <row r="202" spans="1:2" ht="15.75" customHeight="1" x14ac:dyDescent="0.25">
      <c r="A202" s="50"/>
      <c r="B202" s="50"/>
    </row>
    <row r="203" spans="1:2" ht="15.75" customHeight="1" x14ac:dyDescent="0.25">
      <c r="A203" s="50"/>
      <c r="B203" s="50"/>
    </row>
    <row r="204" spans="1:2" ht="15.75" customHeight="1" x14ac:dyDescent="0.25">
      <c r="A204" s="50"/>
      <c r="B204" s="50"/>
    </row>
    <row r="205" spans="1:2" ht="15.75" customHeight="1" x14ac:dyDescent="0.25">
      <c r="A205" s="50"/>
      <c r="B205" s="50"/>
    </row>
    <row r="206" spans="1:2" ht="15.75" customHeight="1" x14ac:dyDescent="0.25">
      <c r="A206" s="50"/>
      <c r="B206" s="50"/>
    </row>
    <row r="207" spans="1:2" ht="15.75" customHeight="1" x14ac:dyDescent="0.25">
      <c r="A207" s="50"/>
      <c r="B207" s="50"/>
    </row>
    <row r="208" spans="1:2" ht="15.75" customHeight="1" x14ac:dyDescent="0.25">
      <c r="A208" s="50"/>
      <c r="B208" s="50"/>
    </row>
    <row r="209" spans="1:2" ht="15.75" customHeight="1" x14ac:dyDescent="0.25">
      <c r="A209" s="50"/>
      <c r="B209" s="50"/>
    </row>
    <row r="210" spans="1:2" ht="15.75" customHeight="1" x14ac:dyDescent="0.25">
      <c r="A210" s="50"/>
      <c r="B210" s="50"/>
    </row>
    <row r="211" spans="1:2" ht="15.75" customHeight="1" x14ac:dyDescent="0.25">
      <c r="A211" s="50"/>
      <c r="B211" s="50"/>
    </row>
    <row r="212" spans="1:2" ht="15.75" customHeight="1" x14ac:dyDescent="0.25">
      <c r="A212" s="50"/>
      <c r="B212" s="50"/>
    </row>
    <row r="213" spans="1:2" ht="15.75" customHeight="1" x14ac:dyDescent="0.25">
      <c r="A213" s="50"/>
      <c r="B213" s="50"/>
    </row>
    <row r="214" spans="1:2" ht="15.75" customHeight="1" x14ac:dyDescent="0.25">
      <c r="A214" s="50"/>
      <c r="B214" s="50"/>
    </row>
    <row r="215" spans="1:2" ht="15.75" customHeight="1" x14ac:dyDescent="0.25">
      <c r="A215" s="50"/>
      <c r="B215" s="50"/>
    </row>
    <row r="216" spans="1:2" ht="15.75" customHeight="1" x14ac:dyDescent="0.25">
      <c r="A216" s="50"/>
      <c r="B216" s="50"/>
    </row>
    <row r="217" spans="1:2" ht="15.75" customHeight="1" x14ac:dyDescent="0.25">
      <c r="A217" s="50"/>
      <c r="B217" s="50"/>
    </row>
    <row r="218" spans="1:2" ht="15.75" customHeight="1" x14ac:dyDescent="0.25">
      <c r="A218" s="50"/>
      <c r="B218" s="50"/>
    </row>
    <row r="219" spans="1:2" ht="15.75" customHeight="1" x14ac:dyDescent="0.25">
      <c r="A219" s="50"/>
      <c r="B219" s="50"/>
    </row>
    <row r="220" spans="1:2" ht="15.75" customHeight="1" x14ac:dyDescent="0.25">
      <c r="A220" s="50"/>
      <c r="B220" s="50"/>
    </row>
    <row r="221" spans="1:2" ht="15.75" customHeight="1" x14ac:dyDescent="0.25">
      <c r="A221" s="50"/>
      <c r="B221" s="50"/>
    </row>
    <row r="222" spans="1:2" ht="15.75" customHeight="1" x14ac:dyDescent="0.25">
      <c r="A222" s="50"/>
      <c r="B222" s="50"/>
    </row>
    <row r="223" spans="1:2" ht="15.75" customHeight="1" x14ac:dyDescent="0.25">
      <c r="A223" s="50"/>
      <c r="B223" s="50"/>
    </row>
    <row r="224" spans="1:2" ht="15.75" customHeight="1" x14ac:dyDescent="0.25">
      <c r="A224" s="50"/>
      <c r="B224" s="50"/>
    </row>
    <row r="225" spans="1:2" ht="15.75" customHeight="1" x14ac:dyDescent="0.25">
      <c r="A225" s="50"/>
      <c r="B225" s="50"/>
    </row>
    <row r="226" spans="1:2" ht="15.75" customHeight="1" x14ac:dyDescent="0.25">
      <c r="A226" s="50"/>
      <c r="B226" s="50"/>
    </row>
    <row r="227" spans="1:2" ht="15.75" customHeight="1" x14ac:dyDescent="0.25"/>
    <row r="228" spans="1:2" ht="15.75" customHeight="1" x14ac:dyDescent="0.25"/>
    <row r="229" spans="1:2" ht="15.75" customHeight="1" x14ac:dyDescent="0.25"/>
    <row r="230" spans="1:2" ht="15.75" customHeight="1" x14ac:dyDescent="0.25"/>
    <row r="231" spans="1:2" ht="15.75" customHeight="1" x14ac:dyDescent="0.25"/>
    <row r="232" spans="1:2" ht="15.75" customHeight="1" x14ac:dyDescent="0.25"/>
    <row r="233" spans="1:2" ht="15.75" customHeight="1" x14ac:dyDescent="0.25"/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C8:C9"/>
    <mergeCell ref="D8:D9"/>
    <mergeCell ref="B26:C26"/>
    <mergeCell ref="H6:H7"/>
    <mergeCell ref="H8:H9"/>
    <mergeCell ref="B8:B9"/>
    <mergeCell ref="E8:G8"/>
    <mergeCell ref="B1:C4"/>
    <mergeCell ref="B6:B7"/>
    <mergeCell ref="C6:C7"/>
    <mergeCell ref="D6:D7"/>
    <mergeCell ref="E6:G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69" t="s">
        <v>29</v>
      </c>
      <c r="B1" s="70"/>
      <c r="C1" s="55"/>
      <c r="D1" s="55"/>
      <c r="E1" s="55"/>
      <c r="F1" s="55"/>
      <c r="G1" s="55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71"/>
      <c r="B2" s="72"/>
      <c r="C2" s="56" t="s">
        <v>19</v>
      </c>
      <c r="D2" s="55"/>
      <c r="E2" s="55"/>
      <c r="F2" s="55"/>
      <c r="G2" s="55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73"/>
      <c r="B3" s="74"/>
      <c r="C3" s="56" t="s">
        <v>30</v>
      </c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92" t="s">
        <v>1</v>
      </c>
      <c r="B4" s="93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57"/>
      <c r="B6" s="94" t="s">
        <v>39</v>
      </c>
      <c r="C6" s="97" t="s">
        <v>31</v>
      </c>
      <c r="D6" s="98"/>
      <c r="E6" s="98"/>
      <c r="F6" s="98"/>
      <c r="G6" s="98"/>
      <c r="H6" s="98"/>
      <c r="I6" s="99"/>
      <c r="J6" s="57"/>
      <c r="K6" s="57"/>
      <c r="L6" s="57"/>
      <c r="M6" s="57"/>
      <c r="N6" s="57"/>
      <c r="O6" s="57"/>
      <c r="P6" s="57"/>
      <c r="Q6" s="57"/>
    </row>
    <row r="7" spans="1:19" ht="46.5" x14ac:dyDescent="0.25">
      <c r="A7" s="58"/>
      <c r="B7" s="95"/>
      <c r="C7" s="59" t="s">
        <v>32</v>
      </c>
      <c r="D7" s="59" t="s">
        <v>33</v>
      </c>
      <c r="E7" s="59" t="s">
        <v>34</v>
      </c>
      <c r="F7" s="59" t="s">
        <v>35</v>
      </c>
      <c r="G7" s="59" t="s">
        <v>36</v>
      </c>
      <c r="H7" s="59" t="s">
        <v>37</v>
      </c>
      <c r="I7" s="59" t="s">
        <v>38</v>
      </c>
      <c r="J7" s="58"/>
      <c r="K7" s="58"/>
      <c r="L7" s="58"/>
      <c r="M7" s="58"/>
      <c r="N7" s="58"/>
      <c r="O7" s="58"/>
      <c r="P7" s="58"/>
      <c r="Q7" s="58"/>
    </row>
    <row r="8" spans="1:19" ht="15.5" x14ac:dyDescent="0.25">
      <c r="A8" s="57"/>
      <c r="B8" s="96"/>
      <c r="C8" s="60">
        <v>1</v>
      </c>
      <c r="D8" s="60">
        <v>2</v>
      </c>
      <c r="E8" s="60">
        <v>3</v>
      </c>
      <c r="F8" s="60">
        <v>4</v>
      </c>
      <c r="G8" s="60">
        <v>5</v>
      </c>
      <c r="H8" s="60">
        <v>6</v>
      </c>
      <c r="I8" s="60">
        <v>7</v>
      </c>
      <c r="J8" s="61"/>
      <c r="K8" s="61"/>
      <c r="L8" s="61"/>
      <c r="M8" s="61"/>
      <c r="N8" s="61"/>
      <c r="O8" s="61"/>
      <c r="P8" s="61"/>
      <c r="Q8" s="57"/>
    </row>
    <row r="9" spans="1:19" ht="14" x14ac:dyDescent="0.3">
      <c r="B9" s="62" t="e">
        <f>#REF!</f>
        <v>#REF!</v>
      </c>
      <c r="C9" s="54">
        <f ca="1">IFERROR(__xludf.DUMMYFUNCTION("IMPORTRANGE(""https://docs.google.com/spreadsheets/d/1P0UTisakTE5EAx-MYEjY2DmhSnLNqqRm6P3NrlYXL2I/edit#gid=1892753874"",""Rekap KTR!$E$6"")"),6)</f>
        <v>6</v>
      </c>
      <c r="D9" s="54">
        <f ca="1">IFERROR(__xludf.DUMMYFUNCTION("IMPORTRANGE(""https://docs.google.com/spreadsheets/d/1P0UTisakTE5EAx-MYEjY2DmhSnLNqqRm6P3NrlYXL2I/edit#gid=1892753874"",""Rekap KTR!$E$7"")"),26)</f>
        <v>26</v>
      </c>
      <c r="E9" s="54">
        <f ca="1">IFERROR(__xludf.DUMMYFUNCTION("IMPORTRANGE(""https://docs.google.com/spreadsheets/d/1P0UTisakTE5EAx-MYEjY2DmhSnLNqqRm6P3NrlYXL2I/edit#gid=1892753874"",""Rekap KTR!$E$8"")"),56)</f>
        <v>56</v>
      </c>
      <c r="F9" s="54">
        <f ca="1">IFERROR(__xludf.DUMMYFUNCTION("IMPORTRANGE(""https://docs.google.com/spreadsheets/d/1P0UTisakTE5EAx-MYEjY2DmhSnLNqqRm6P3NrlYXL2I/edit#gid=1892753874"",""Rekap KTR!$E$9"")"),8)</f>
        <v>8</v>
      </c>
      <c r="G9" s="54">
        <f ca="1">IFERROR(__xludf.DUMMYFUNCTION("IMPORTRANGE(""https://docs.google.com/spreadsheets/d/1P0UTisakTE5EAx-MYEjY2DmhSnLNqqRm6P3NrlYXL2I/edit#gid=1892753874"",""Rekap KTR!$E$10"")"),0)</f>
        <v>0</v>
      </c>
      <c r="H9" s="54">
        <f ca="1">IFERROR(__xludf.DUMMYFUNCTION("IMPORTRANGE(""https://docs.google.com/spreadsheets/d/1P0UTisakTE5EAx-MYEjY2DmhSnLNqqRm6P3NrlYXL2I/edit#gid=1892753874"",""Rekap KTR!$E$11"")"),8)</f>
        <v>8</v>
      </c>
      <c r="I9" s="54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62" t="e">
        <f>#REF!</f>
        <v>#REF!</v>
      </c>
      <c r="C10" s="54">
        <f ca="1">IFERROR(__xludf.DUMMYFUNCTION("IMPORTRANGE(""https://docs.google.com/spreadsheets/d/1jB-UnyPBzGq1HOZkIVtft_Wo28OEKcZNsVgS5r_boTE/edit#gid=1522333227"",""Rekap KTR!$E$6"")"),12)</f>
        <v>12</v>
      </c>
      <c r="D10" s="54">
        <f ca="1">IFERROR(__xludf.DUMMYFUNCTION("IMPORTRANGE(""https://docs.google.com/spreadsheets/d/1jB-UnyPBzGq1HOZkIVtft_Wo28OEKcZNsVgS5r_boTE/edit#gid=1522333227"",""Rekap KTR!$E$7"")"),53)</f>
        <v>53</v>
      </c>
      <c r="E10" s="54">
        <f ca="1">IFERROR(__xludf.DUMMYFUNCTION("IMPORTRANGE(""https://docs.google.com/spreadsheets/d/1jB-UnyPBzGq1HOZkIVtft_Wo28OEKcZNsVgS5r_boTE/edit#gid=1522333227"",""Rekap KTR!$E$8"")"),56)</f>
        <v>56</v>
      </c>
      <c r="F10" s="54" t="str">
        <f ca="1">IFERROR(__xludf.DUMMYFUNCTION("IMPORTRANGE(""https://docs.google.com/spreadsheets/d/1jB-UnyPBzGq1HOZkIVtft_Wo28OEKcZNsVgS5r_boTE/edit#gid=1522333227"",""Rekap KTR!$E$9"")"),"")</f>
        <v/>
      </c>
      <c r="G10" s="54">
        <f ca="1">IFERROR(__xludf.DUMMYFUNCTION("IMPORTRANGE(""https://docs.google.com/spreadsheets/d/1jB-UnyPBzGq1HOZkIVtft_Wo28OEKcZNsVgS5r_boTE/edit#gid=1522333227"",""Rekap KTR!$E$10"")"),0)</f>
        <v>0</v>
      </c>
      <c r="H10" s="54" t="str">
        <f ca="1">IFERROR(__xludf.DUMMYFUNCTION("IMPORTRANGE(""https://docs.google.com/spreadsheets/d/1jB-UnyPBzGq1HOZkIVtft_Wo28OEKcZNsVgS5r_boTE/edit#gid=1522333227"",""Rekap KTR!$E$11"")"),"")</f>
        <v/>
      </c>
      <c r="I10" s="54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62" t="e">
        <f>#REF!</f>
        <v>#REF!</v>
      </c>
      <c r="C11" s="54">
        <f ca="1">IFERROR(__xludf.DUMMYFUNCTION("IMPORTRANGE(""https://docs.google.com/spreadsheets/d/1gHFrRpJ5fnyxfJI-jxT5z1B1L7rSV8E5sIZEN90Rfhc/edit#gid=1522333227"",""Rekap KTR!$E$6"")"),4)</f>
        <v>4</v>
      </c>
      <c r="D11" s="54">
        <f ca="1">IFERROR(__xludf.DUMMYFUNCTION("IMPORTRANGE(""https://docs.google.com/spreadsheets/d/1gHFrRpJ5fnyxfJI-jxT5z1B1L7rSV8E5sIZEN90Rfhc/edit#gid=1522333227"",""Rekap KTR!$E$7"")"),29)</f>
        <v>29</v>
      </c>
      <c r="E11" s="54">
        <f ca="1">IFERROR(__xludf.DUMMYFUNCTION("IMPORTRANGE(""https://docs.google.com/spreadsheets/d/1gHFrRpJ5fnyxfJI-jxT5z1B1L7rSV8E5sIZEN90Rfhc/edit#gid=1522333227"",""Rekap KTR!$E$8"")"),31)</f>
        <v>31</v>
      </c>
      <c r="F11" s="54" t="str">
        <f ca="1">IFERROR(__xludf.DUMMYFUNCTION("IMPORTRANGE(""https://docs.google.com/spreadsheets/d/1gHFrRpJ5fnyxfJI-jxT5z1B1L7rSV8E5sIZEN90Rfhc/edit#gid=1522333227"",""Rekap KTR!$E$9"")"),"")</f>
        <v/>
      </c>
      <c r="G11" s="54" t="str">
        <f ca="1">IFERROR(__xludf.DUMMYFUNCTION("IMPORTRANGE(""https://docs.google.com/spreadsheets/d/1gHFrRpJ5fnyxfJI-jxT5z1B1L7rSV8E5sIZEN90Rfhc/edit#gid=1522333227"",""Rekap KTR!$E$10"")"),"")</f>
        <v/>
      </c>
      <c r="H11" s="54" t="str">
        <f ca="1">IFERROR(__xludf.DUMMYFUNCTION("IMPORTRANGE(""https://docs.google.com/spreadsheets/d/1gHFrRpJ5fnyxfJI-jxT5z1B1L7rSV8E5sIZEN90Rfhc/edit#gid=1522333227"",""Rekap KTR!$E$11"")"),"")</f>
        <v/>
      </c>
      <c r="I11" s="5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62" t="e">
        <f>#REF!</f>
        <v>#REF!</v>
      </c>
      <c r="C12" s="54">
        <f ca="1">IFERROR(__xludf.DUMMYFUNCTION("IMPORTRANGE(""https://docs.google.com/spreadsheets/d/1saC2UP2JuYJ7WRPxjh8EMf_BSfGZ18Ous8sVKGLr-Ng/edit#gid=1892753874"",""Rekap KTR!$E$6"")"),8)</f>
        <v>8</v>
      </c>
      <c r="D12" s="54">
        <f ca="1">IFERROR(__xludf.DUMMYFUNCTION("IMPORTRANGE(""https://docs.google.com/spreadsheets/d/1saC2UP2JuYJ7WRPxjh8EMf_BSfGZ18Ous8sVKGLr-Ng/edit#gid=1892753874"",""Rekap KTR!$E$7"")"),41)</f>
        <v>41</v>
      </c>
      <c r="E12" s="54">
        <f ca="1">IFERROR(__xludf.DUMMYFUNCTION("IMPORTRANGE(""https://docs.google.com/spreadsheets/d/1saC2UP2JuYJ7WRPxjh8EMf_BSfGZ18Ous8sVKGLr-Ng/edit#gid=1892753874"",""Rekap KTR!$E$8"")"),41)</f>
        <v>41</v>
      </c>
      <c r="F12" s="54">
        <f ca="1">IFERROR(__xludf.DUMMYFUNCTION("IMPORTRANGE(""https://docs.google.com/spreadsheets/d/1saC2UP2JuYJ7WRPxjh8EMf_BSfGZ18Ous8sVKGLr-Ng/edit#gid=1892753874"",""Rekap KTR!$E$9"")"),14)</f>
        <v>14</v>
      </c>
      <c r="G12" s="54">
        <f ca="1">IFERROR(__xludf.DUMMYFUNCTION("IMPORTRANGE(""https://docs.google.com/spreadsheets/d/1saC2UP2JuYJ7WRPxjh8EMf_BSfGZ18Ous8sVKGLr-Ng/edit#gid=1892753874"",""Rekap KTR!$E$10"")"),0)</f>
        <v>0</v>
      </c>
      <c r="H12" s="54">
        <f ca="1">IFERROR(__xludf.DUMMYFUNCTION("IMPORTRANGE(""https://docs.google.com/spreadsheets/d/1saC2UP2JuYJ7WRPxjh8EMf_BSfGZ18Ous8sVKGLr-Ng/edit#gid=1892753874"",""Rekap KTR!$E$11"")"),0)</f>
        <v>0</v>
      </c>
      <c r="I12" s="54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62" t="e">
        <f>#REF!</f>
        <v>#REF!</v>
      </c>
      <c r="C13" s="54">
        <f ca="1">IFERROR(__xludf.DUMMYFUNCTION("IMPORTRANGE(""https://docs.google.com/spreadsheets/d/1ApPPV7RPuDI1EDOKjkoDXkV5Yd_NofeQTYTtAHUYGGw/edit#gid=1522333227"",""Rekap KTR!$E$6"")"),3)</f>
        <v>3</v>
      </c>
      <c r="D13" s="54">
        <f ca="1">IFERROR(__xludf.DUMMYFUNCTION("IMPORTRANGE(""https://docs.google.com/spreadsheets/d/1ApPPV7RPuDI1EDOKjkoDXkV5Yd_NofeQTYTtAHUYGGw/edit#gid=1522333227"",""Rekap KTR!$E$7"")"),20)</f>
        <v>20</v>
      </c>
      <c r="E13" s="54">
        <f ca="1">IFERROR(__xludf.DUMMYFUNCTION("IMPORTRANGE(""https://docs.google.com/spreadsheets/d/1ApPPV7RPuDI1EDOKjkoDXkV5Yd_NofeQTYTtAHUYGGw/edit#gid=1522333227"",""Rekap KTR!$E$8"")"),6)</f>
        <v>6</v>
      </c>
      <c r="F13" s="54" t="str">
        <f ca="1">IFERROR(__xludf.DUMMYFUNCTION("IMPORTRANGE(""https://docs.google.com/spreadsheets/d/1ApPPV7RPuDI1EDOKjkoDXkV5Yd_NofeQTYTtAHUYGGw/edit#gid=1522333227"",""Rekap KTR!$E$9"")"),"")</f>
        <v/>
      </c>
      <c r="G13" s="54" t="str">
        <f ca="1">IFERROR(__xludf.DUMMYFUNCTION("IMPORTRANGE(""https://docs.google.com/spreadsheets/d/1ApPPV7RPuDI1EDOKjkoDXkV5Yd_NofeQTYTtAHUYGGw/edit#gid=1522333227"",""Rekap KTR!$E$10"")"),"")</f>
        <v/>
      </c>
      <c r="H13" s="54" t="str">
        <f ca="1">IFERROR(__xludf.DUMMYFUNCTION("IMPORTRANGE(""https://docs.google.com/spreadsheets/d/1ApPPV7RPuDI1EDOKjkoDXkV5Yd_NofeQTYTtAHUYGGw/edit#gid=1522333227"",""Rekap KTR!$E$11"")"),"")</f>
        <v/>
      </c>
      <c r="I13" s="5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62" t="e">
        <f>#REF!</f>
        <v>#REF!</v>
      </c>
      <c r="C14" s="54">
        <f ca="1">IFERROR(__xludf.DUMMYFUNCTION("IMPORTRANGE(""https://docs.google.com/spreadsheets/d/1iV_nqIfkAdyO_vl_QARxWbfnGcK2KlCCS94aVJ2QbTI/edit#gid=1522333227"",""Rekap KTR!$E$6"")"),6)</f>
        <v>6</v>
      </c>
      <c r="D14" s="54">
        <f ca="1">IFERROR(__xludf.DUMMYFUNCTION("IMPORTRANGE(""https://docs.google.com/spreadsheets/d/1iV_nqIfkAdyO_vl_QARxWbfnGcK2KlCCS94aVJ2QbTI/edit#gid=1522333227"",""Rekap KTR!$E$7"")"),26)</f>
        <v>26</v>
      </c>
      <c r="E14" s="54">
        <f ca="1">IFERROR(__xludf.DUMMYFUNCTION("IMPORTRANGE(""https://docs.google.com/spreadsheets/d/1iV_nqIfkAdyO_vl_QARxWbfnGcK2KlCCS94aVJ2QbTI/edit#gid=1522333227"",""Rekap KTR!$E$8"")"),13)</f>
        <v>13</v>
      </c>
      <c r="F14" s="54">
        <f ca="1">IFERROR(__xludf.DUMMYFUNCTION("IMPORTRANGE(""https://docs.google.com/spreadsheets/d/1iV_nqIfkAdyO_vl_QARxWbfnGcK2KlCCS94aVJ2QbTI/edit#gid=1522333227"",""Rekap KTR!$E$9"")"),0)</f>
        <v>0</v>
      </c>
      <c r="G14" s="54">
        <f ca="1">IFERROR(__xludf.DUMMYFUNCTION("IMPORTRANGE(""https://docs.google.com/spreadsheets/d/1iV_nqIfkAdyO_vl_QARxWbfnGcK2KlCCS94aVJ2QbTI/edit#gid=1522333227"",""Rekap KTR!$E$10"")"),0)</f>
        <v>0</v>
      </c>
      <c r="H14" s="54">
        <f ca="1">IFERROR(__xludf.DUMMYFUNCTION("IMPORTRANGE(""https://docs.google.com/spreadsheets/d/1iV_nqIfkAdyO_vl_QARxWbfnGcK2KlCCS94aVJ2QbTI/edit#gid=1522333227"",""Rekap KTR!$E$11"")"),0)</f>
        <v>0</v>
      </c>
      <c r="I14" s="54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62" t="e">
        <f>#REF!</f>
        <v>#REF!</v>
      </c>
      <c r="C15" s="54">
        <f ca="1">IFERROR(__xludf.DUMMYFUNCTION("IMPORTRANGE(""https://docs.google.com/spreadsheets/d/1zz70Lj6oBg1MOPSG6KJcsMeqBNtXMHYICRkg7kpt_d0/edit#gid=1892753874"",""Rekap KTR!$E$6"")"),9)</f>
        <v>9</v>
      </c>
      <c r="D15" s="54">
        <f ca="1">IFERROR(__xludf.DUMMYFUNCTION("IMPORTRANGE(""https://docs.google.com/spreadsheets/d/1zz70Lj6oBg1MOPSG6KJcsMeqBNtXMHYICRkg7kpt_d0/edit#gid=1892753874"",""Rekap KTR!$E$7"")"),47)</f>
        <v>47</v>
      </c>
      <c r="E15" s="54">
        <f ca="1">IFERROR(__xludf.DUMMYFUNCTION("IMPORTRANGE(""https://docs.google.com/spreadsheets/d/1zz70Lj6oBg1MOPSG6KJcsMeqBNtXMHYICRkg7kpt_d0/edit#gid=1892753874"",""Rekap KTR!$E$8"")"),29)</f>
        <v>29</v>
      </c>
      <c r="F15" s="54">
        <f ca="1">IFERROR(__xludf.DUMMYFUNCTION("IMPORTRANGE(""https://docs.google.com/spreadsheets/d/1zz70Lj6oBg1MOPSG6KJcsMeqBNtXMHYICRkg7kpt_d0/edit#gid=1892753874"",""Rekap KTR!$E$9"")"),3)</f>
        <v>3</v>
      </c>
      <c r="G15" s="54">
        <f ca="1">IFERROR(__xludf.DUMMYFUNCTION("IMPORTRANGE(""https://docs.google.com/spreadsheets/d/1zz70Lj6oBg1MOPSG6KJcsMeqBNtXMHYICRkg7kpt_d0/edit#gid=1892753874"",""Rekap KTR!$E$10"")"),1)</f>
        <v>1</v>
      </c>
      <c r="H15" s="54">
        <f ca="1">IFERROR(__xludf.DUMMYFUNCTION("IMPORTRANGE(""https://docs.google.com/spreadsheets/d/1zz70Lj6oBg1MOPSG6KJcsMeqBNtXMHYICRkg7kpt_d0/edit#gid=1892753874"",""Rekap KTR!$E$11"")"),4)</f>
        <v>4</v>
      </c>
      <c r="I15" s="54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62" t="e">
        <f>#REF!</f>
        <v>#REF!</v>
      </c>
      <c r="C16" s="54">
        <f ca="1">IFERROR(__xludf.DUMMYFUNCTION("IMPORTRANGE(""https://docs.google.com/spreadsheets/d/1773f1iHRnXhbrVjAHR7zUpu3neZdvtp1a2ikB9LJu8U/edit#gid=1522333227"",""Rekap KTR!$E$6"")"),39)</f>
        <v>39</v>
      </c>
      <c r="D16" s="54">
        <f ca="1">IFERROR(__xludf.DUMMYFUNCTION("IMPORTRANGE(""https://docs.google.com/spreadsheets/d/1773f1iHRnXhbrVjAHR7zUpu3neZdvtp1a2ikB9LJu8U/edit#gid=1522333227"",""Rekap KTR!$E$7"")"),43)</f>
        <v>43</v>
      </c>
      <c r="E16" s="54">
        <f ca="1">IFERROR(__xludf.DUMMYFUNCTION("IMPORTRANGE(""https://docs.google.com/spreadsheets/d/1773f1iHRnXhbrVjAHR7zUpu3neZdvtp1a2ikB9LJu8U/edit#gid=1522333227"",""Rekap KTR!$E$8"")"),32)</f>
        <v>32</v>
      </c>
      <c r="F16" s="54">
        <f ca="1">IFERROR(__xludf.DUMMYFUNCTION("IMPORTRANGE(""https://docs.google.com/spreadsheets/d/1773f1iHRnXhbrVjAHR7zUpu3neZdvtp1a2ikB9LJu8U/edit#gid=1522333227"",""Rekap KTR!$E$9"")"),21)</f>
        <v>21</v>
      </c>
      <c r="G16" s="54">
        <f ca="1">IFERROR(__xludf.DUMMYFUNCTION("IMPORTRANGE(""https://docs.google.com/spreadsheets/d/1773f1iHRnXhbrVjAHR7zUpu3neZdvtp1a2ikB9LJu8U/edit#gid=1522333227"",""Rekap KTR!$E$10"")"),0)</f>
        <v>0</v>
      </c>
      <c r="H16" s="54">
        <f ca="1">IFERROR(__xludf.DUMMYFUNCTION("IMPORTRANGE(""https://docs.google.com/spreadsheets/d/1773f1iHRnXhbrVjAHR7zUpu3neZdvtp1a2ikB9LJu8U/edit#gid=1522333227"",""Rekap KTR!$E$11"")"),16)</f>
        <v>16</v>
      </c>
      <c r="I16" s="54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62" t="e">
        <f>#REF!</f>
        <v>#REF!</v>
      </c>
      <c r="C17" s="54">
        <f ca="1">IFERROR(__xludf.DUMMYFUNCTION("IMPORTRANGE(""https://docs.google.com/spreadsheets/d/10iNzN1LqaStEosZKEbqcoOm3IdodNsG31q_nR0Y6WGo/edit#gid=1522333227"",""Rekap KTR!$E$6"")"),1)</f>
        <v>1</v>
      </c>
      <c r="D17" s="54">
        <f ca="1">IFERROR(__xludf.DUMMYFUNCTION("IMPORTRANGE(""https://docs.google.com/spreadsheets/d/10iNzN1LqaStEosZKEbqcoOm3IdodNsG31q_nR0Y6WGo/edit#gid=1522333227"",""Rekap KTR!$E$7"")"),27)</f>
        <v>27</v>
      </c>
      <c r="E17" s="54">
        <f ca="1">IFERROR(__xludf.DUMMYFUNCTION("IMPORTRANGE(""https://docs.google.com/spreadsheets/d/10iNzN1LqaStEosZKEbqcoOm3IdodNsG31q_nR0Y6WGo/edit#gid=1522333227"",""Rekap KTR!$E$8"")"),2)</f>
        <v>2</v>
      </c>
      <c r="F17" s="54">
        <f ca="1">IFERROR(__xludf.DUMMYFUNCTION("IMPORTRANGE(""https://docs.google.com/spreadsheets/d/10iNzN1LqaStEosZKEbqcoOm3IdodNsG31q_nR0Y6WGo/edit#gid=1522333227"",""Rekap KTR!$E$9"")"),3)</f>
        <v>3</v>
      </c>
      <c r="G17" s="54">
        <f ca="1">IFERROR(__xludf.DUMMYFUNCTION("IMPORTRANGE(""https://docs.google.com/spreadsheets/d/10iNzN1LqaStEosZKEbqcoOm3IdodNsG31q_nR0Y6WGo/edit#gid=1522333227"",""Rekap KTR!$E$10"")"),0)</f>
        <v>0</v>
      </c>
      <c r="H17" s="54">
        <f ca="1">IFERROR(__xludf.DUMMYFUNCTION("IMPORTRANGE(""https://docs.google.com/spreadsheets/d/10iNzN1LqaStEosZKEbqcoOm3IdodNsG31q_nR0Y6WGo/edit#gid=1522333227"",""Rekap KTR!$E$11"")"),2)</f>
        <v>2</v>
      </c>
      <c r="I17" s="54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62" t="e">
        <f>#REF!</f>
        <v>#REF!</v>
      </c>
      <c r="C18" s="54">
        <f ca="1">IFERROR(__xludf.DUMMYFUNCTION("IMPORTRANGE(""https://docs.google.com/spreadsheets/d/17PsIU8VcCQeO2M4DM42K9vv32GkafaaF1LxQevQ8tAQ/edit#gid=1892753874"",""Rekap KTR!$E$6"")"),2)</f>
        <v>2</v>
      </c>
      <c r="D18" s="54">
        <f ca="1">IFERROR(__xludf.DUMMYFUNCTION("IMPORTRANGE(""https://docs.google.com/spreadsheets/d/17PsIU8VcCQeO2M4DM42K9vv32GkafaaF1LxQevQ8tAQ/edit#gid=1892753874"",""Rekap KTR!$E$7"")"),21)</f>
        <v>21</v>
      </c>
      <c r="E18" s="54">
        <f ca="1">IFERROR(__xludf.DUMMYFUNCTION("IMPORTRANGE(""https://docs.google.com/spreadsheets/d/17PsIU8VcCQeO2M4DM42K9vv32GkafaaF1LxQevQ8tAQ/edit#gid=1892753874"",""Rekap KTR!$E$8"")"),17)</f>
        <v>17</v>
      </c>
      <c r="F18" s="54">
        <f ca="1">IFERROR(__xludf.DUMMYFUNCTION("IMPORTRANGE(""https://docs.google.com/spreadsheets/d/17PsIU8VcCQeO2M4DM42K9vv32GkafaaF1LxQevQ8tAQ/edit#gid=1892753874"",""Rekap KTR!$E$9"")"),0)</f>
        <v>0</v>
      </c>
      <c r="G18" s="54">
        <f ca="1">IFERROR(__xludf.DUMMYFUNCTION("IMPORTRANGE(""https://docs.google.com/spreadsheets/d/17PsIU8VcCQeO2M4DM42K9vv32GkafaaF1LxQevQ8tAQ/edit#gid=1892753874"",""Rekap KTR!$E$10"")"),0)</f>
        <v>0</v>
      </c>
      <c r="H18" s="54">
        <f ca="1">IFERROR(__xludf.DUMMYFUNCTION("IMPORTRANGE(""https://docs.google.com/spreadsheets/d/17PsIU8VcCQeO2M4DM42K9vv32GkafaaF1LxQevQ8tAQ/edit#gid=1892753874"",""Rekap KTR!$E$11"")"),0)</f>
        <v>0</v>
      </c>
      <c r="I18" s="54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62" t="e">
        <f>#REF!</f>
        <v>#REF!</v>
      </c>
      <c r="C19" s="54">
        <f ca="1">IFERROR(__xludf.DUMMYFUNCTION("IMPORTRANGE(""https://docs.google.com/spreadsheets/d/1d0Y9C6M4-a1TT0nIK2Gc4IXnbVyxoBB3v7o1biNGAwY/edit#gid=1892753874"",""Rekap KTR!$E$6"")"),6)</f>
        <v>6</v>
      </c>
      <c r="D19" s="54">
        <f ca="1">IFERROR(__xludf.DUMMYFUNCTION("IMPORTRANGE(""https://docs.google.com/spreadsheets/d/1d0Y9C6M4-a1TT0nIK2Gc4IXnbVyxoBB3v7o1biNGAwY/edit#gid=1892753874"",""Rekap KTR!$E$7"")"),27)</f>
        <v>27</v>
      </c>
      <c r="E19" s="54">
        <f ca="1">IFERROR(__xludf.DUMMYFUNCTION("IMPORTRANGE(""https://docs.google.com/spreadsheets/d/1d0Y9C6M4-a1TT0nIK2Gc4IXnbVyxoBB3v7o1biNGAwY/edit#gid=1892753874"",""Rekap KTR!$E$8"")"),7)</f>
        <v>7</v>
      </c>
      <c r="F19" s="54">
        <f ca="1">IFERROR(__xludf.DUMMYFUNCTION("IMPORTRANGE(""https://docs.google.com/spreadsheets/d/1d0Y9C6M4-a1TT0nIK2Gc4IXnbVyxoBB3v7o1biNGAwY/edit#gid=1892753874"",""Rekap KTR!$E$9"")"),0)</f>
        <v>0</v>
      </c>
      <c r="G19" s="54">
        <f ca="1">IFERROR(__xludf.DUMMYFUNCTION("IMPORTRANGE(""https://docs.google.com/spreadsheets/d/1d0Y9C6M4-a1TT0nIK2Gc4IXnbVyxoBB3v7o1biNGAwY/edit#gid=1892753874"",""Rekap KTR!$E$10"")"),0)</f>
        <v>0</v>
      </c>
      <c r="H19" s="54">
        <f ca="1">IFERROR(__xludf.DUMMYFUNCTION("IMPORTRANGE(""https://docs.google.com/spreadsheets/d/1d0Y9C6M4-a1TT0nIK2Gc4IXnbVyxoBB3v7o1biNGAwY/edit#gid=1892753874"",""Rekap KTR!$E$11"")"),0)</f>
        <v>0</v>
      </c>
      <c r="I19" s="54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62" t="e">
        <f>#REF!</f>
        <v>#REF!</v>
      </c>
      <c r="C20" s="54">
        <f ca="1">IFERROR(__xludf.DUMMYFUNCTION("IMPORTRANGE(""https://docs.google.com/spreadsheets/d/1fXA1yQzUNddp7fjR2KF22o4rRJu9lP9Ja9Oi1mRbg_E/edit#gid=1892753874"",""Rekap KTR!$E$6"")"),2)</f>
        <v>2</v>
      </c>
      <c r="D20" s="54">
        <f ca="1">IFERROR(__xludf.DUMMYFUNCTION("IMPORTRANGE(""https://docs.google.com/spreadsheets/d/1fXA1yQzUNddp7fjR2KF22o4rRJu9lP9Ja9Oi1mRbg_E/edit#gid=1892753874"",""Rekap KTR!$E$7"")"),31)</f>
        <v>31</v>
      </c>
      <c r="E20" s="54">
        <f ca="1">IFERROR(__xludf.DUMMYFUNCTION("IMPORTRANGE(""https://docs.google.com/spreadsheets/d/1fXA1yQzUNddp7fjR2KF22o4rRJu9lP9Ja9Oi1mRbg_E/edit#gid=1892753874"",""Rekap KTR!$E$8"")"),29)</f>
        <v>29</v>
      </c>
      <c r="F20" s="54">
        <f ca="1">IFERROR(__xludf.DUMMYFUNCTION("IMPORTRANGE(""https://docs.google.com/spreadsheets/d/1fXA1yQzUNddp7fjR2KF22o4rRJu9lP9Ja9Oi1mRbg_E/edit#gid=1892753874"",""Rekap KTR!$E$9"")"),19)</f>
        <v>19</v>
      </c>
      <c r="G20" s="54">
        <f ca="1">IFERROR(__xludf.DUMMYFUNCTION("IMPORTRANGE(""https://docs.google.com/spreadsheets/d/1fXA1yQzUNddp7fjR2KF22o4rRJu9lP9Ja9Oi1mRbg_E/edit#gid=1892753874"",""Rekap KTR!$E$10"")"),1)</f>
        <v>1</v>
      </c>
      <c r="H20" s="54">
        <f ca="1">IFERROR(__xludf.DUMMYFUNCTION("IMPORTRANGE(""https://docs.google.com/spreadsheets/d/1fXA1yQzUNddp7fjR2KF22o4rRJu9lP9Ja9Oi1mRbg_E/edit#gid=1892753874"",""Rekap KTR!$E$11"")"),1)</f>
        <v>1</v>
      </c>
      <c r="I20" s="5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62" t="e">
        <f>#REF!</f>
        <v>#REF!</v>
      </c>
      <c r="C21" s="54">
        <f ca="1">IFERROR(__xludf.DUMMYFUNCTION("IMPORTRANGE(""https://docs.google.com/spreadsheets/d/155aL1qCqCleHwMP0Y8LT5akEbK27R0RIka-lAkeoeEo/edit#gid=1892753874"",""Rekap KTR!$E$6"")"),10)</f>
        <v>10</v>
      </c>
      <c r="D21" s="54">
        <f ca="1">IFERROR(__xludf.DUMMYFUNCTION("IMPORTRANGE(""https://docs.google.com/spreadsheets/d/155aL1qCqCleHwMP0Y8LT5akEbK27R0RIka-lAkeoeEo/edit#gid=1892753874"",""Rekap KTR!$E$7"")"),47)</f>
        <v>47</v>
      </c>
      <c r="E21" s="54">
        <f ca="1">IFERROR(__xludf.DUMMYFUNCTION("IMPORTRANGE(""https://docs.google.com/spreadsheets/d/155aL1qCqCleHwMP0Y8LT5akEbK27R0RIka-lAkeoeEo/edit#gid=1892753874"",""Rekap KTR!$E$8"")"),5)</f>
        <v>5</v>
      </c>
      <c r="F21" s="54" t="str">
        <f ca="1">IFERROR(__xludf.DUMMYFUNCTION("IMPORTRANGE(""https://docs.google.com/spreadsheets/d/155aL1qCqCleHwMP0Y8LT5akEbK27R0RIka-lAkeoeEo/edit#gid=1892753874"",""Rekap KTR!$E$9"")"),"")</f>
        <v/>
      </c>
      <c r="G21" s="54" t="str">
        <f ca="1">IFERROR(__xludf.DUMMYFUNCTION("IMPORTRANGE(""https://docs.google.com/spreadsheets/d/155aL1qCqCleHwMP0Y8LT5akEbK27R0RIka-lAkeoeEo/edit#gid=1892753874"",""Rekap KTR!$E$10"")"),"")</f>
        <v/>
      </c>
      <c r="H21" s="54" t="str">
        <f ca="1">IFERROR(__xludf.DUMMYFUNCTION("IMPORTRANGE(""https://docs.google.com/spreadsheets/d/155aL1qCqCleHwMP0Y8LT5akEbK27R0RIka-lAkeoeEo/edit#gid=1892753874"",""Rekap KTR!$E$11"")"),"")</f>
        <v/>
      </c>
      <c r="I21" s="5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62" t="e">
        <f>#REF!</f>
        <v>#REF!</v>
      </c>
      <c r="C22" s="54">
        <f ca="1">IFERROR(__xludf.DUMMYFUNCTION("IMPORTRANGE(""https://docs.google.com/spreadsheets/d/13FRR1udp0c0o6Nmp_8YHiON78PXr-L4FqQQ028JcBYY/edit#gid=1522333227"",""Rekap KTR!$E$6"")"),7)</f>
        <v>7</v>
      </c>
      <c r="D22" s="54">
        <f ca="1">IFERROR(__xludf.DUMMYFUNCTION("IMPORTRANGE(""https://docs.google.com/spreadsheets/d/13FRR1udp0c0o6Nmp_8YHiON78PXr-L4FqQQ028JcBYY/edit#gid=1522333227"",""Rekap KTR!$E$7"")"),31)</f>
        <v>31</v>
      </c>
      <c r="E22" s="54">
        <f ca="1">IFERROR(__xludf.DUMMYFUNCTION("IMPORTRANGE(""https://docs.google.com/spreadsheets/d/13FRR1udp0c0o6Nmp_8YHiON78PXr-L4FqQQ028JcBYY/edit#gid=1522333227"",""Rekap KTR!$E$8"")"),2)</f>
        <v>2</v>
      </c>
      <c r="F22" s="54" t="str">
        <f ca="1">IFERROR(__xludf.DUMMYFUNCTION("IMPORTRANGE(""https://docs.google.com/spreadsheets/d/13FRR1udp0c0o6Nmp_8YHiON78PXr-L4FqQQ028JcBYY/edit#gid=1522333227"",""Rekap KTR!$E$9"")"),"")</f>
        <v/>
      </c>
      <c r="G22" s="54" t="str">
        <f ca="1">IFERROR(__xludf.DUMMYFUNCTION("IMPORTRANGE(""https://docs.google.com/spreadsheets/d/13FRR1udp0c0o6Nmp_8YHiON78PXr-L4FqQQ028JcBYY/edit#gid=1522333227"",""Rekap KTR!$E$10"")"),"")</f>
        <v/>
      </c>
      <c r="H22" s="54" t="str">
        <f ca="1">IFERROR(__xludf.DUMMYFUNCTION("IMPORTRANGE(""https://docs.google.com/spreadsheets/d/13FRR1udp0c0o6Nmp_8YHiON78PXr-L4FqQQ028JcBYY/edit#gid=1522333227"",""Rekap KTR!$E$11"")"),"")</f>
        <v/>
      </c>
      <c r="I22" s="5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62" t="e">
        <f>#REF!</f>
        <v>#REF!</v>
      </c>
      <c r="C23" s="54">
        <f ca="1">IFERROR(__xludf.DUMMYFUNCTION("IMPORTRANGE(""https://docs.google.com/spreadsheets/d/1PVwe4VvYfj1Vj424c9kO9TcQogsBM6TpXMbFve9togc/edit#gid=1522333227"",""Rekap KTR!$E$6"")"),5)</f>
        <v>5</v>
      </c>
      <c r="D23" s="54">
        <f ca="1">IFERROR(__xludf.DUMMYFUNCTION("IMPORTRANGE(""https://docs.google.com/spreadsheets/d/1PVwe4VvYfj1Vj424c9kO9TcQogsBM6TpXMbFve9togc/edit#gid=1522333227"",""Rekap KTR!$E$7"")"),38)</f>
        <v>38</v>
      </c>
      <c r="E23" s="54">
        <f ca="1">IFERROR(__xludf.DUMMYFUNCTION("IMPORTRANGE(""https://docs.google.com/spreadsheets/d/1PVwe4VvYfj1Vj424c9kO9TcQogsBM6TpXMbFve9togc/edit#gid=1522333227"",""Rekap KTR!$E$8"")"),17)</f>
        <v>17</v>
      </c>
      <c r="F23" s="54">
        <f ca="1">IFERROR(__xludf.DUMMYFUNCTION("IMPORTRANGE(""https://docs.google.com/spreadsheets/d/1PVwe4VvYfj1Vj424c9kO9TcQogsBM6TpXMbFve9togc/edit#gid=1522333227"",""Rekap KTR!$E$9"")"),0)</f>
        <v>0</v>
      </c>
      <c r="G23" s="54">
        <f ca="1">IFERROR(__xludf.DUMMYFUNCTION("IMPORTRANGE(""https://docs.google.com/spreadsheets/d/1PVwe4VvYfj1Vj424c9kO9TcQogsBM6TpXMbFve9togc/edit#gid=1522333227"",""Rekap KTR!$E$10"")"),0)</f>
        <v>0</v>
      </c>
      <c r="H23" s="54">
        <f ca="1">IFERROR(__xludf.DUMMYFUNCTION("IMPORTRANGE(""https://docs.google.com/spreadsheets/d/1PVwe4VvYfj1Vj424c9kO9TcQogsBM6TpXMbFve9togc/edit#gid=1522333227"",""Rekap KTR!$E$11"")"),0)</f>
        <v>0</v>
      </c>
      <c r="I23" s="5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62" t="e">
        <f>#REF!</f>
        <v>#REF!</v>
      </c>
      <c r="C24" s="54" t="str">
        <f ca="1">IFERROR(__xludf.DUMMYFUNCTION("IMPORTRANGE(""https://docs.google.com/spreadsheets/d/15JUTNcWxWGx3Ha8qvwbxgnbDbT4v7N3vZYvqPZ68_Xg/edit#gid=1892753874"",""Rekap KTR!$E$6"")"),"")</f>
        <v/>
      </c>
      <c r="D24" s="54">
        <f ca="1">IFERROR(__xludf.DUMMYFUNCTION("IMPORTRANGE(""https://docs.google.com/spreadsheets/d/15JUTNcWxWGx3Ha8qvwbxgnbDbT4v7N3vZYvqPZ68_Xg/edit#gid=1892753874"",""Rekap KTR!$E$7"")"),19)</f>
        <v>19</v>
      </c>
      <c r="E24" s="54" t="str">
        <f ca="1">IFERROR(__xludf.DUMMYFUNCTION("IMPORTRANGE(""https://docs.google.com/spreadsheets/d/15JUTNcWxWGx3Ha8qvwbxgnbDbT4v7N3vZYvqPZ68_Xg/edit#gid=1892753874"",""Rekap KTR!$E$8"")"),"")</f>
        <v/>
      </c>
      <c r="F24" s="54" t="str">
        <f ca="1">IFERROR(__xludf.DUMMYFUNCTION("IMPORTRANGE(""https://docs.google.com/spreadsheets/d/15JUTNcWxWGx3Ha8qvwbxgnbDbT4v7N3vZYvqPZ68_Xg/edit#gid=1892753874"",""Rekap KTR!$E$9"")"),"")</f>
        <v/>
      </c>
      <c r="G24" s="54" t="str">
        <f ca="1">IFERROR(__xludf.DUMMYFUNCTION("IMPORTRANGE(""https://docs.google.com/spreadsheets/d/15JUTNcWxWGx3Ha8qvwbxgnbDbT4v7N3vZYvqPZ68_Xg/edit#gid=1892753874"",""Rekap KTR!$E$10"")"),"")</f>
        <v/>
      </c>
      <c r="H24" s="54" t="str">
        <f ca="1">IFERROR(__xludf.DUMMYFUNCTION("IMPORTRANGE(""https://docs.google.com/spreadsheets/d/15JUTNcWxWGx3Ha8qvwbxgnbDbT4v7N3vZYvqPZ68_Xg/edit#gid=1892753874"",""Rekap KTR!$E$11"")"),"")</f>
        <v/>
      </c>
      <c r="I24" s="5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69" t="s">
        <v>29</v>
      </c>
      <c r="B1" s="103"/>
      <c r="C1" s="70"/>
      <c r="D1" s="105" t="s">
        <v>40</v>
      </c>
      <c r="E1" s="103"/>
      <c r="F1" s="103"/>
      <c r="G1" s="103"/>
      <c r="H1" s="103"/>
      <c r="I1" s="103"/>
      <c r="J1" s="70"/>
      <c r="K1" s="55"/>
      <c r="L1" s="1"/>
      <c r="M1" s="1"/>
      <c r="N1" s="1"/>
      <c r="O1" s="1"/>
      <c r="P1" s="1"/>
    </row>
    <row r="2" spans="1:16" ht="21" x14ac:dyDescent="0.25">
      <c r="A2" s="71"/>
      <c r="B2" s="102"/>
      <c r="C2" s="72"/>
      <c r="D2" s="71"/>
      <c r="E2" s="102"/>
      <c r="F2" s="102"/>
      <c r="G2" s="102"/>
      <c r="H2" s="102"/>
      <c r="I2" s="102"/>
      <c r="J2" s="72"/>
      <c r="K2" s="55"/>
      <c r="L2" s="1"/>
      <c r="M2" s="1"/>
      <c r="N2" s="1"/>
      <c r="O2" s="1"/>
      <c r="P2" s="1"/>
    </row>
    <row r="3" spans="1:16" ht="21" x14ac:dyDescent="0.25">
      <c r="A3" s="73"/>
      <c r="B3" s="104"/>
      <c r="C3" s="74"/>
      <c r="D3" s="71"/>
      <c r="E3" s="102"/>
      <c r="F3" s="102"/>
      <c r="G3" s="102"/>
      <c r="H3" s="102"/>
      <c r="I3" s="102"/>
      <c r="J3" s="72"/>
      <c r="K3" s="55"/>
      <c r="L3" s="1"/>
      <c r="M3" s="1"/>
      <c r="N3" s="1"/>
      <c r="O3" s="1"/>
      <c r="P3" s="1"/>
    </row>
    <row r="4" spans="1:16" ht="24.75" customHeight="1" x14ac:dyDescent="0.25">
      <c r="A4" s="92" t="s">
        <v>1</v>
      </c>
      <c r="B4" s="106"/>
      <c r="C4" s="93"/>
      <c r="D4" s="73"/>
      <c r="E4" s="104"/>
      <c r="F4" s="104"/>
      <c r="G4" s="104"/>
      <c r="H4" s="104"/>
      <c r="I4" s="104"/>
      <c r="J4" s="74"/>
      <c r="K4" s="55"/>
      <c r="L4" s="1"/>
      <c r="M4" s="1"/>
      <c r="N4" s="1"/>
      <c r="O4" s="1"/>
      <c r="P4" s="1"/>
    </row>
    <row r="6" spans="1:16" ht="22.5" customHeight="1" x14ac:dyDescent="0.25">
      <c r="A6" s="107" t="s">
        <v>41</v>
      </c>
      <c r="B6" s="98"/>
      <c r="C6" s="98"/>
      <c r="D6" s="98"/>
      <c r="E6" s="98"/>
      <c r="F6" s="98"/>
      <c r="G6" s="98"/>
      <c r="H6" s="98"/>
      <c r="I6" s="98"/>
      <c r="J6" s="99"/>
      <c r="K6" s="2"/>
      <c r="L6" s="2"/>
      <c r="M6" s="2"/>
      <c r="N6" s="2"/>
      <c r="O6" s="2"/>
      <c r="P6" s="2"/>
    </row>
    <row r="7" spans="1:16" ht="13.5" x14ac:dyDescent="0.25">
      <c r="A7" s="108" t="s">
        <v>39</v>
      </c>
      <c r="B7" s="108" t="s">
        <v>42</v>
      </c>
      <c r="C7" s="108" t="s">
        <v>43</v>
      </c>
      <c r="D7" s="108" t="s">
        <v>44</v>
      </c>
      <c r="E7" s="109" t="s">
        <v>45</v>
      </c>
      <c r="F7" s="109" t="s">
        <v>46</v>
      </c>
      <c r="G7" s="109" t="s">
        <v>47</v>
      </c>
      <c r="H7" s="100" t="s">
        <v>48</v>
      </c>
      <c r="I7" s="100" t="s">
        <v>49</v>
      </c>
      <c r="J7" s="100" t="s">
        <v>50</v>
      </c>
    </row>
    <row r="8" spans="1:16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6" ht="13.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</row>
    <row r="10" spans="1:16" ht="14.5" x14ac:dyDescent="0.35">
      <c r="A10" s="62" t="e">
        <f>#REF!</f>
        <v>#REF!</v>
      </c>
      <c r="B10" s="54">
        <f ca="1">IFERROR(__xludf.DUMMYFUNCTION("IMPORTRANGE(""https://docs.google.com/spreadsheets/d/1P0UTisakTE5EAx-MYEjY2DmhSnLNqqRm6P3NrlYXL2I/edit#gid=1892753874"",""Rekap UBM!$B$9"")"),1)</f>
        <v>1</v>
      </c>
      <c r="C10" s="54">
        <f ca="1">IFERROR(__xludf.DUMMYFUNCTION("IMPORTRANGE(""https://docs.google.com/spreadsheets/d/1P0UTisakTE5EAx-MYEjY2DmhSnLNqqRm6P3NrlYXL2I/edit#gid=1892753874"",""Rekap UBM!$C$9"")"),1)</f>
        <v>1</v>
      </c>
      <c r="D10" s="63">
        <f t="shared" ref="D10:D25" ca="1" si="0">C10/B10*100</f>
        <v>100</v>
      </c>
      <c r="E10" s="54" t="str">
        <f ca="1">IFERROR(__xludf.DUMMYFUNCTION("IMPORTRANGE(""https://docs.google.com/spreadsheets/d/1P0UTisakTE5EAx-MYEjY2DmhSnLNqqRm6P3NrlYXL2I/edit#gid=1892753874"",""Rekap UBM!$E$9"")"),"")</f>
        <v/>
      </c>
      <c r="F10" s="54" t="str">
        <f ca="1">IFERROR(__xludf.DUMMYFUNCTION("IMPORTRANGE(""https://docs.google.com/spreadsheets/d/1P0UTisakTE5EAx-MYEjY2DmhSnLNqqRm6P3NrlYXL2I/edit#gid=1892753874"",""Rekap UBM!$F$9"")"),"")</f>
        <v/>
      </c>
      <c r="G10" s="63" t="e">
        <f t="shared" ref="G10:G25" ca="1" si="1">F10/E10*100</f>
        <v>#VALUE!</v>
      </c>
      <c r="H10" s="54" t="str">
        <f ca="1">IFERROR(__xludf.DUMMYFUNCTION("IMPORTRANGE(""https://docs.google.com/spreadsheets/d/1P0UTisakTE5EAx-MYEjY2DmhSnLNqqRm6P3NrlYXL2I/edit#gid=1892753874"",""Rekap UBM!$H$9"")"),"")</f>
        <v/>
      </c>
      <c r="I10" s="54" t="str">
        <f ca="1">IFERROR(__xludf.DUMMYFUNCTION("IMPORTRANGE(""https://docs.google.com/spreadsheets/d/1P0UTisakTE5EAx-MYEjY2DmhSnLNqqRm6P3NrlYXL2I/edit#gid=1892753874"",""Rekap UBM!$I$9"")"),"")</f>
        <v/>
      </c>
      <c r="J10" s="63" t="e">
        <f t="shared" ref="J10:J25" ca="1" si="2">I10/H10*100</f>
        <v>#VALUE!</v>
      </c>
    </row>
    <row r="11" spans="1:16" ht="14.5" x14ac:dyDescent="0.35">
      <c r="A11" s="62" t="e">
        <f>#REF!</f>
        <v>#REF!</v>
      </c>
      <c r="B11" s="54">
        <f ca="1">IFERROR(__xludf.DUMMYFUNCTION("IMPORTRANGE(""https://docs.google.com/spreadsheets/d/1jB-UnyPBzGq1HOZkIVtft_Wo28OEKcZNsVgS5r_boTE/edit#gid=1522333227"",""Rekap UBM!$B$9"")"),1)</f>
        <v>1</v>
      </c>
      <c r="C11" s="54">
        <f ca="1">IFERROR(__xludf.DUMMYFUNCTION("IMPORTRANGE(""https://docs.google.com/spreadsheets/d/1jB-UnyPBzGq1HOZkIVtft_Wo28OEKcZNsVgS5r_boTE/edit#gid=1522333227"",""Rekap UBM!$C$9"")"),1)</f>
        <v>1</v>
      </c>
      <c r="D11" s="63">
        <f t="shared" ca="1" si="0"/>
        <v>100</v>
      </c>
      <c r="E11" s="54">
        <f ca="1">IFERROR(__xludf.DUMMYFUNCTION("IMPORTRANGE(""https://docs.google.com/spreadsheets/d/1jB-UnyPBzGq1HOZkIVtft_Wo28OEKcZNsVgS5r_boTE/edit#gid=1522333227"",""Rekap UBM!$E$9"")"),12)</f>
        <v>12</v>
      </c>
      <c r="F11" s="64">
        <f ca="1">IFERROR(__xludf.DUMMYFUNCTION("IMPORTRANGE(""https://docs.google.com/spreadsheets/d/1jB-UnyPBzGq1HOZkIVtft_Wo28OEKcZNsVgS5r_boTE/edit#gid=1522333227"",""Rekap UBM!$F$9"")"),12)</f>
        <v>12</v>
      </c>
      <c r="G11" s="63">
        <f t="shared" ca="1" si="1"/>
        <v>100</v>
      </c>
      <c r="H11" s="64" t="str">
        <f ca="1">IFERROR(__xludf.DUMMYFUNCTION("IMPORTRANGE(""https://docs.google.com/spreadsheets/d/1jB-UnyPBzGq1HOZkIVtft_Wo28OEKcZNsVgS5r_boTE/edit#gid=1522333227"",""Rekap UBM!$H$9"")"),"")</f>
        <v/>
      </c>
      <c r="I11" s="64" t="str">
        <f ca="1">IFERROR(__xludf.DUMMYFUNCTION("IMPORTRANGE(""https://docs.google.com/spreadsheets/d/1jB-UnyPBzGq1HOZkIVtft_Wo28OEKcZNsVgS5r_boTE/edit#gid=1522333227"",""Rekap UBM!$I$9"")"),"")</f>
        <v/>
      </c>
      <c r="J11" s="63" t="e">
        <f t="shared" ca="1" si="2"/>
        <v>#VALUE!</v>
      </c>
    </row>
    <row r="12" spans="1:16" ht="14.5" x14ac:dyDescent="0.35">
      <c r="A12" s="62" t="e">
        <f>#REF!</f>
        <v>#REF!</v>
      </c>
      <c r="B12" s="54">
        <f ca="1">IFERROR(__xludf.DUMMYFUNCTION("IMPORTRANGE(""https://docs.google.com/spreadsheets/d/1gHFrRpJ5fnyxfJI-jxT5z1B1L7rSV8E5sIZEN90Rfhc/edit#gid=1522333227"",""Rekap UBM!$B$9"")"),1)</f>
        <v>1</v>
      </c>
      <c r="C12" s="54">
        <f ca="1">IFERROR(__xludf.DUMMYFUNCTION("IMPORTRANGE(""https://docs.google.com/spreadsheets/d/1gHFrRpJ5fnyxfJI-jxT5z1B1L7rSV8E5sIZEN90Rfhc/edit#gid=1522333227"",""Rekap UBM!$C$9"")"),1)</f>
        <v>1</v>
      </c>
      <c r="D12" s="63">
        <f t="shared" ca="1" si="0"/>
        <v>100</v>
      </c>
      <c r="E12" s="54">
        <f ca="1">IFERROR(__xludf.DUMMYFUNCTION("IMPORTRANGE(""https://docs.google.com/spreadsheets/d/1gHFrRpJ5fnyxfJI-jxT5z1B1L7rSV8E5sIZEN90Rfhc/edit#gid=1522333227"",""Rekap UBM!$E$9"")"),3)</f>
        <v>3</v>
      </c>
      <c r="F12" s="64">
        <f ca="1">IFERROR(__xludf.DUMMYFUNCTION("IMPORTRANGE(""https://docs.google.com/spreadsheets/d/1gHFrRpJ5fnyxfJI-jxT5z1B1L7rSV8E5sIZEN90Rfhc/edit#gid=1522333227"",""Rekap UBM!$F$9"")"),3)</f>
        <v>3</v>
      </c>
      <c r="G12" s="63">
        <f t="shared" ca="1" si="1"/>
        <v>100</v>
      </c>
      <c r="H12" s="64">
        <f ca="1">IFERROR(__xludf.DUMMYFUNCTION("IMPORTRANGE(""https://docs.google.com/spreadsheets/d/1gHFrRpJ5fnyxfJI-jxT5z1B1L7rSV8E5sIZEN90Rfhc/edit#gid=1522333227"",""Rekap UBM!$H$9"")"),6)</f>
        <v>6</v>
      </c>
      <c r="I12" s="64">
        <f ca="1">IFERROR(__xludf.DUMMYFUNCTION("IMPORTRANGE(""https://docs.google.com/spreadsheets/d/1gHFrRpJ5fnyxfJI-jxT5z1B1L7rSV8E5sIZEN90Rfhc/edit#gid=1522333227"",""Rekap UBM!$I$9"")"),6)</f>
        <v>6</v>
      </c>
      <c r="J12" s="63">
        <f t="shared" ca="1" si="2"/>
        <v>100</v>
      </c>
    </row>
    <row r="13" spans="1:16" ht="14.5" x14ac:dyDescent="0.35">
      <c r="A13" s="62" t="e">
        <f>#REF!</f>
        <v>#REF!</v>
      </c>
      <c r="B13" s="54">
        <f ca="1">IFERROR(__xludf.DUMMYFUNCTION("IMPORTRANGE(""https://docs.google.com/spreadsheets/d/1saC2UP2JuYJ7WRPxjh8EMf_BSfGZ18Ous8sVKGLr-Ng/edit#gid=1892753874"",""Rekap UBM!$B$9"")"),1)</f>
        <v>1</v>
      </c>
      <c r="C13" s="54">
        <f ca="1">IFERROR(__xludf.DUMMYFUNCTION("IMPORTRANGE(""https://docs.google.com/spreadsheets/d/1saC2UP2JuYJ7WRPxjh8EMf_BSfGZ18Ous8sVKGLr-Ng/edit#gid=1892753874"",""Rekap UBM!$C$9"")"),1)</f>
        <v>1</v>
      </c>
      <c r="D13" s="63">
        <f t="shared" ca="1" si="0"/>
        <v>100</v>
      </c>
      <c r="E13" s="54">
        <f ca="1">IFERROR(__xludf.DUMMYFUNCTION("IMPORTRANGE(""https://docs.google.com/spreadsheets/d/1saC2UP2JuYJ7WRPxjh8EMf_BSfGZ18Ous8sVKGLr-Ng/edit#gid=1892753874"",""Rekap UBM!$E$9"")"),3)</f>
        <v>3</v>
      </c>
      <c r="F13" s="64">
        <f ca="1">IFERROR(__xludf.DUMMYFUNCTION("IMPORTRANGE(""https://docs.google.com/spreadsheets/d/1saC2UP2JuYJ7WRPxjh8EMf_BSfGZ18Ous8sVKGLr-Ng/edit#gid=1892753874"",""Rekap UBM!$F$9"")"),0)</f>
        <v>0</v>
      </c>
      <c r="G13" s="63">
        <f t="shared" ca="1" si="1"/>
        <v>0</v>
      </c>
      <c r="H13" s="64">
        <f ca="1">IFERROR(__xludf.DUMMYFUNCTION("IMPORTRANGE(""https://docs.google.com/spreadsheets/d/1saC2UP2JuYJ7WRPxjh8EMf_BSfGZ18Ous8sVKGLr-Ng/edit#gid=1892753874"",""Rekap UBM!$H$9"")"),5)</f>
        <v>5</v>
      </c>
      <c r="I13" s="64">
        <f ca="1">IFERROR(__xludf.DUMMYFUNCTION("IMPORTRANGE(""https://docs.google.com/spreadsheets/d/1saC2UP2JuYJ7WRPxjh8EMf_BSfGZ18Ous8sVKGLr-Ng/edit#gid=1892753874"",""Rekap UBM!$I$9"")"),0)</f>
        <v>0</v>
      </c>
      <c r="J13" s="63">
        <f t="shared" ca="1" si="2"/>
        <v>0</v>
      </c>
    </row>
    <row r="14" spans="1:16" ht="14.5" x14ac:dyDescent="0.35">
      <c r="A14" s="62" t="e">
        <f>#REF!</f>
        <v>#REF!</v>
      </c>
      <c r="B14" s="54">
        <f ca="1">IFERROR(__xludf.DUMMYFUNCTION("IMPORTRANGE(""https://docs.google.com/spreadsheets/d/1ApPPV7RPuDI1EDOKjkoDXkV5Yd_NofeQTYTtAHUYGGw/edit#gid=1522333227"",""Rekap UBM!$B$9"")"),1)</f>
        <v>1</v>
      </c>
      <c r="C14" s="54">
        <f ca="1">IFERROR(__xludf.DUMMYFUNCTION("IMPORTRANGE(""https://docs.google.com/spreadsheets/d/1ApPPV7RPuDI1EDOKjkoDXkV5Yd_NofeQTYTtAHUYGGw/edit#gid=1522333227"",""Rekap UBM!$C$9"")"),1)</f>
        <v>1</v>
      </c>
      <c r="D14" s="63">
        <f t="shared" ca="1" si="0"/>
        <v>100</v>
      </c>
      <c r="E14" s="54" t="str">
        <f ca="1">IFERROR(__xludf.DUMMYFUNCTION("IMPORTRANGE(""https://docs.google.com/spreadsheets/d/1ApPPV7RPuDI1EDOKjkoDXkV5Yd_NofeQTYTtAHUYGGw/edit#gid=1522333227"",""Rekap UBM!$E$9"")"),"")</f>
        <v/>
      </c>
      <c r="F14" s="64" t="str">
        <f ca="1">IFERROR(__xludf.DUMMYFUNCTION("IMPORTRANGE(""https://docs.google.com/spreadsheets/d/1ApPPV7RPuDI1EDOKjkoDXkV5Yd_NofeQTYTtAHUYGGw/edit#gid=1522333227"",""Rekap UBM!$F$9"")"),"")</f>
        <v/>
      </c>
      <c r="G14" s="63" t="e">
        <f t="shared" ca="1" si="1"/>
        <v>#VALUE!</v>
      </c>
      <c r="H14" s="64" t="str">
        <f ca="1">IFERROR(__xludf.DUMMYFUNCTION("IMPORTRANGE(""https://docs.google.com/spreadsheets/d/1ApPPV7RPuDI1EDOKjkoDXkV5Yd_NofeQTYTtAHUYGGw/edit#gid=1522333227"",""Rekap UBM!$H$9"")"),"")</f>
        <v/>
      </c>
      <c r="I14" s="64" t="str">
        <f ca="1">IFERROR(__xludf.DUMMYFUNCTION("IMPORTRANGE(""https://docs.google.com/spreadsheets/d/1ApPPV7RPuDI1EDOKjkoDXkV5Yd_NofeQTYTtAHUYGGw/edit#gid=1522333227"",""Rekap UBM!$I$9"")"),"")</f>
        <v/>
      </c>
      <c r="J14" s="63" t="e">
        <f t="shared" ca="1" si="2"/>
        <v>#VALUE!</v>
      </c>
    </row>
    <row r="15" spans="1:16" ht="14.5" x14ac:dyDescent="0.35">
      <c r="A15" s="62" t="e">
        <f>#REF!</f>
        <v>#REF!</v>
      </c>
      <c r="B15" s="54">
        <f ca="1">IFERROR(__xludf.DUMMYFUNCTION("IMPORTRANGE(""https://docs.google.com/spreadsheets/d/1iV_nqIfkAdyO_vl_QARxWbfnGcK2KlCCS94aVJ2QbTI/edit#gid=1522333227"",""Rekap UBM!$B$9"")"),1)</f>
        <v>1</v>
      </c>
      <c r="C15" s="54">
        <f ca="1">IFERROR(__xludf.DUMMYFUNCTION("IMPORTRANGE(""https://docs.google.com/spreadsheets/d/1iV_nqIfkAdyO_vl_QARxWbfnGcK2KlCCS94aVJ2QbTI/edit#gid=1522333227"",""Rekap UBM!$C$9"")"),1)</f>
        <v>1</v>
      </c>
      <c r="D15" s="63">
        <f t="shared" ca="1" si="0"/>
        <v>100</v>
      </c>
      <c r="E15" s="54" t="str">
        <f ca="1">IFERROR(__xludf.DUMMYFUNCTION("IMPORTRANGE(""https://docs.google.com/spreadsheets/d/1iV_nqIfkAdyO_vl_QARxWbfnGcK2KlCCS94aVJ2QbTI/edit#gid=1522333227"",""Rekap UBM!$E$9"")"),"")</f>
        <v/>
      </c>
      <c r="F15" s="64" t="str">
        <f ca="1">IFERROR(__xludf.DUMMYFUNCTION("IMPORTRANGE(""https://docs.google.com/spreadsheets/d/1iV_nqIfkAdyO_vl_QARxWbfnGcK2KlCCS94aVJ2QbTI/edit#gid=1522333227"",""Rekap UBM!$F$9"")"),"")</f>
        <v/>
      </c>
      <c r="G15" s="63" t="e">
        <f t="shared" ca="1" si="1"/>
        <v>#VALUE!</v>
      </c>
      <c r="H15" s="64" t="str">
        <f ca="1">IFERROR(__xludf.DUMMYFUNCTION("IMPORTRANGE(""https://docs.google.com/spreadsheets/d/1iV_nqIfkAdyO_vl_QARxWbfnGcK2KlCCS94aVJ2QbTI/edit#gid=1522333227"",""Rekap UBM!$H$9"")"),"")</f>
        <v/>
      </c>
      <c r="I15" s="64" t="str">
        <f ca="1">IFERROR(__xludf.DUMMYFUNCTION("IMPORTRANGE(""https://docs.google.com/spreadsheets/d/1iV_nqIfkAdyO_vl_QARxWbfnGcK2KlCCS94aVJ2QbTI/edit#gid=1522333227"",""Rekap UBM!$I$9"")"),"")</f>
        <v/>
      </c>
      <c r="J15" s="63" t="e">
        <f t="shared" ca="1" si="2"/>
        <v>#VALUE!</v>
      </c>
    </row>
    <row r="16" spans="1:16" ht="14.5" x14ac:dyDescent="0.35">
      <c r="A16" s="62" t="e">
        <f>#REF!</f>
        <v>#REF!</v>
      </c>
      <c r="B16" s="54">
        <f ca="1">IFERROR(__xludf.DUMMYFUNCTION("IMPORTRANGE(""https://docs.google.com/spreadsheets/d/1zz70Lj6oBg1MOPSG6KJcsMeqBNtXMHYICRkg7kpt_d0/edit#gid=1892753874"",""Rekap UBM!$B$9"")"),1)</f>
        <v>1</v>
      </c>
      <c r="C16" s="54">
        <f ca="1">IFERROR(__xludf.DUMMYFUNCTION("IMPORTRANGE(""https://docs.google.com/spreadsheets/d/1zz70Lj6oBg1MOPSG6KJcsMeqBNtXMHYICRkg7kpt_d0/edit#gid=1892753874"",""Rekap UBM!$C$9"")"),1)</f>
        <v>1</v>
      </c>
      <c r="D16" s="63">
        <f t="shared" ca="1" si="0"/>
        <v>100</v>
      </c>
      <c r="E16" s="54">
        <f ca="1">IFERROR(__xludf.DUMMYFUNCTION("IMPORTRANGE(""https://docs.google.com/spreadsheets/d/1zz70Lj6oBg1MOPSG6KJcsMeqBNtXMHYICRkg7kpt_d0/edit#gid=1892753874"",""Rekap UBM!$E$9"")"),3)</f>
        <v>3</v>
      </c>
      <c r="F16" s="64">
        <f ca="1">IFERROR(__xludf.DUMMYFUNCTION("IMPORTRANGE(""https://docs.google.com/spreadsheets/d/1zz70Lj6oBg1MOPSG6KJcsMeqBNtXMHYICRkg7kpt_d0/edit#gid=1892753874"",""Rekap UBM!$F$9"")"),3)</f>
        <v>3</v>
      </c>
      <c r="G16" s="63">
        <f t="shared" ca="1" si="1"/>
        <v>100</v>
      </c>
      <c r="H16" s="64">
        <f ca="1">IFERROR(__xludf.DUMMYFUNCTION("IMPORTRANGE(""https://docs.google.com/spreadsheets/d/1zz70Lj6oBg1MOPSG6KJcsMeqBNtXMHYICRkg7kpt_d0/edit#gid=1892753874"",""Rekap UBM!$H$9"")"),3)</f>
        <v>3</v>
      </c>
      <c r="I16" s="64">
        <f ca="1">IFERROR(__xludf.DUMMYFUNCTION("IMPORTRANGE(""https://docs.google.com/spreadsheets/d/1zz70Lj6oBg1MOPSG6KJcsMeqBNtXMHYICRkg7kpt_d0/edit#gid=1892753874"",""Rekap UBM!$I$9"")"),3)</f>
        <v>3</v>
      </c>
      <c r="J16" s="63">
        <f t="shared" ca="1" si="2"/>
        <v>100</v>
      </c>
    </row>
    <row r="17" spans="1:10" ht="14.5" x14ac:dyDescent="0.35">
      <c r="A17" s="62" t="e">
        <f>#REF!</f>
        <v>#REF!</v>
      </c>
      <c r="B17" s="54">
        <f ca="1">IFERROR(__xludf.DUMMYFUNCTION("IMPORTRANGE(""https://docs.google.com/spreadsheets/d/1773f1iHRnXhbrVjAHR7zUpu3neZdvtp1a2ikB9LJu8U/edit#gid=1522333227"",""Rekap UBM!$B$9"")"),1)</f>
        <v>1</v>
      </c>
      <c r="C17" s="54">
        <f ca="1">IFERROR(__xludf.DUMMYFUNCTION("IMPORTRANGE(""https://docs.google.com/spreadsheets/d/1773f1iHRnXhbrVjAHR7zUpu3neZdvtp1a2ikB9LJu8U/edit#gid=1522333227"",""Rekap UBM!$C$9"")"),1)</f>
        <v>1</v>
      </c>
      <c r="D17" s="63">
        <f t="shared" ca="1" si="0"/>
        <v>100</v>
      </c>
      <c r="E17" s="54">
        <f ca="1">IFERROR(__xludf.DUMMYFUNCTION("IMPORTRANGE(""https://docs.google.com/spreadsheets/d/1773f1iHRnXhbrVjAHR7zUpu3neZdvtp1a2ikB9LJu8U/edit#gid=1522333227"",""Rekap UBM!$E$9"")"),13)</f>
        <v>13</v>
      </c>
      <c r="F17" s="64">
        <f ca="1">IFERROR(__xludf.DUMMYFUNCTION("IMPORTRANGE(""https://docs.google.com/spreadsheets/d/1773f1iHRnXhbrVjAHR7zUpu3neZdvtp1a2ikB9LJu8U/edit#gid=1522333227"",""Rekap UBM!$F$9"")"),13)</f>
        <v>13</v>
      </c>
      <c r="G17" s="63">
        <f t="shared" ca="1" si="1"/>
        <v>100</v>
      </c>
      <c r="H17" s="64">
        <f ca="1">IFERROR(__xludf.DUMMYFUNCTION("IMPORTRANGE(""https://docs.google.com/spreadsheets/d/1773f1iHRnXhbrVjAHR7zUpu3neZdvtp1a2ikB9LJu8U/edit#gid=1522333227"",""Rekap UBM!$H$9"")"),1)</f>
        <v>1</v>
      </c>
      <c r="I17" s="64">
        <f ca="1">IFERROR(__xludf.DUMMYFUNCTION("IMPORTRANGE(""https://docs.google.com/spreadsheets/d/1773f1iHRnXhbrVjAHR7zUpu3neZdvtp1a2ikB9LJu8U/edit#gid=1522333227"",""Rekap UBM!$I$9"")"),1)</f>
        <v>1</v>
      </c>
      <c r="J17" s="63">
        <f t="shared" ca="1" si="2"/>
        <v>100</v>
      </c>
    </row>
    <row r="18" spans="1:10" ht="14.5" x14ac:dyDescent="0.35">
      <c r="A18" s="62" t="e">
        <f>#REF!</f>
        <v>#REF!</v>
      </c>
      <c r="B18" s="54">
        <f ca="1">IFERROR(__xludf.DUMMYFUNCTION("IMPORTRANGE(""https://docs.google.com/spreadsheets/d/10iNzN1LqaStEosZKEbqcoOm3IdodNsG31q_nR0Y6WGo/edit#gid=1522333227"",""Rekap UBM!$B$9"")"),1)</f>
        <v>1</v>
      </c>
      <c r="C18" s="54">
        <f ca="1">IFERROR(__xludf.DUMMYFUNCTION("IMPORTRANGE(""https://docs.google.com/spreadsheets/d/10iNzN1LqaStEosZKEbqcoOm3IdodNsG31q_nR0Y6WGo/edit#gid=1522333227"",""Rekap UBM!$C$9"")"),1)</f>
        <v>1</v>
      </c>
      <c r="D18" s="63">
        <f t="shared" ca="1" si="0"/>
        <v>100</v>
      </c>
      <c r="E18" s="54" t="str">
        <f ca="1">IFERROR(__xludf.DUMMYFUNCTION("IMPORTRANGE(""https://docs.google.com/spreadsheets/d/10iNzN1LqaStEosZKEbqcoOm3IdodNsG31q_nR0Y6WGo/edit#gid=1522333227"",""Rekap UBM!$E$9"")"),"")</f>
        <v/>
      </c>
      <c r="F18" s="64" t="str">
        <f ca="1">IFERROR(__xludf.DUMMYFUNCTION("IMPORTRANGE(""https://docs.google.com/spreadsheets/d/10iNzN1LqaStEosZKEbqcoOm3IdodNsG31q_nR0Y6WGo/edit#gid=1522333227"",""Rekap UBM!$F$9"")"),"")</f>
        <v/>
      </c>
      <c r="G18" s="63" t="e">
        <f t="shared" ca="1" si="1"/>
        <v>#VALUE!</v>
      </c>
      <c r="H18" s="64" t="str">
        <f ca="1">IFERROR(__xludf.DUMMYFUNCTION("IMPORTRANGE(""https://docs.google.com/spreadsheets/d/10iNzN1LqaStEosZKEbqcoOm3IdodNsG31q_nR0Y6WGo/edit#gid=1522333227"",""Rekap UBM!$H$9"")"),"")</f>
        <v/>
      </c>
      <c r="I18" s="64" t="str">
        <f ca="1">IFERROR(__xludf.DUMMYFUNCTION("IMPORTRANGE(""https://docs.google.com/spreadsheets/d/10iNzN1LqaStEosZKEbqcoOm3IdodNsG31q_nR0Y6WGo/edit#gid=1522333227"",""Rekap UBM!$I$9"")"),"")</f>
        <v/>
      </c>
      <c r="J18" s="63" t="e">
        <f t="shared" ca="1" si="2"/>
        <v>#VALUE!</v>
      </c>
    </row>
    <row r="19" spans="1:10" ht="14.5" x14ac:dyDescent="0.35">
      <c r="A19" s="62" t="e">
        <f>#REF!</f>
        <v>#REF!</v>
      </c>
      <c r="B19" s="54">
        <f ca="1">IFERROR(__xludf.DUMMYFUNCTION("IMPORTRANGE(""https://docs.google.com/spreadsheets/d/17PsIU8VcCQeO2M4DM42K9vv32GkafaaF1LxQevQ8tAQ/edit#gid=1892753874"",""Rekap UBM!$B$9"")"),1)</f>
        <v>1</v>
      </c>
      <c r="C19" s="54">
        <f ca="1">IFERROR(__xludf.DUMMYFUNCTION("IMPORTRANGE(""https://docs.google.com/spreadsheets/d/17PsIU8VcCQeO2M4DM42K9vv32GkafaaF1LxQevQ8tAQ/edit#gid=1892753874"",""Rekap UBM!$C$9"")"),0)</f>
        <v>0</v>
      </c>
      <c r="D19" s="63">
        <f t="shared" ca="1" si="0"/>
        <v>0</v>
      </c>
      <c r="E19" s="54" t="str">
        <f ca="1">IFERROR(__xludf.DUMMYFUNCTION("IMPORTRANGE(""https://docs.google.com/spreadsheets/d/17PsIU8VcCQeO2M4DM42K9vv32GkafaaF1LxQevQ8tAQ/edit#gid=1892753874"",""Rekap UBM!$E$9"")"),"")</f>
        <v/>
      </c>
      <c r="F19" s="64" t="str">
        <f ca="1">IFERROR(__xludf.DUMMYFUNCTION("IMPORTRANGE(""https://docs.google.com/spreadsheets/d/17PsIU8VcCQeO2M4DM42K9vv32GkafaaF1LxQevQ8tAQ/edit#gid=1892753874"",""Rekap UBM!$F$9"")"),"")</f>
        <v/>
      </c>
      <c r="G19" s="63" t="e">
        <f t="shared" ca="1" si="1"/>
        <v>#VALUE!</v>
      </c>
      <c r="H19" s="64" t="str">
        <f ca="1">IFERROR(__xludf.DUMMYFUNCTION("IMPORTRANGE(""https://docs.google.com/spreadsheets/d/17PsIU8VcCQeO2M4DM42K9vv32GkafaaF1LxQevQ8tAQ/edit#gid=1892753874"",""Rekap UBM!$H$9"")"),"")</f>
        <v/>
      </c>
      <c r="I19" s="64" t="str">
        <f ca="1">IFERROR(__xludf.DUMMYFUNCTION("IMPORTRANGE(""https://docs.google.com/spreadsheets/d/17PsIU8VcCQeO2M4DM42K9vv32GkafaaF1LxQevQ8tAQ/edit#gid=1892753874"",""Rekap UBM!$I$9"")"),"")</f>
        <v/>
      </c>
      <c r="J19" s="63" t="e">
        <f t="shared" ca="1" si="2"/>
        <v>#VALUE!</v>
      </c>
    </row>
    <row r="20" spans="1:10" ht="14.5" x14ac:dyDescent="0.35">
      <c r="A20" s="62" t="e">
        <f>#REF!</f>
        <v>#REF!</v>
      </c>
      <c r="B20" s="54">
        <f ca="1">IFERROR(__xludf.DUMMYFUNCTION("IMPORTRANGE(""https://docs.google.com/spreadsheets/d/1d0Y9C6M4-a1TT0nIK2Gc4IXnbVyxoBB3v7o1biNGAwY/edit#gid=1892753874"",""Rekap UBM!$B$9"")"),1)</f>
        <v>1</v>
      </c>
      <c r="C20" s="54">
        <f ca="1">IFERROR(__xludf.DUMMYFUNCTION("IMPORTRANGE(""https://docs.google.com/spreadsheets/d/1d0Y9C6M4-a1TT0nIK2Gc4IXnbVyxoBB3v7o1biNGAwY/edit#gid=1892753874"",""Rekap UBM!$C$9"")"),1)</f>
        <v>1</v>
      </c>
      <c r="D20" s="63">
        <f t="shared" ca="1" si="0"/>
        <v>100</v>
      </c>
      <c r="E20" s="54">
        <f ca="1">IFERROR(__xludf.DUMMYFUNCTION("IMPORTRANGE(""https://docs.google.com/spreadsheets/d/1d0Y9C6M4-a1TT0nIK2Gc4IXnbVyxoBB3v7o1biNGAwY/edit#gid=1892753874"",""Rekap UBM!$E$9"")"),6)</f>
        <v>6</v>
      </c>
      <c r="F20" s="64">
        <f ca="1">IFERROR(__xludf.DUMMYFUNCTION("IMPORTRANGE(""https://docs.google.com/spreadsheets/d/1d0Y9C6M4-a1TT0nIK2Gc4IXnbVyxoBB3v7o1biNGAwY/edit#gid=1892753874"",""Rekap UBM!$F$9"")"),0)</f>
        <v>0</v>
      </c>
      <c r="G20" s="63">
        <f t="shared" ca="1" si="1"/>
        <v>0</v>
      </c>
      <c r="H20" s="64" t="str">
        <f ca="1">IFERROR(__xludf.DUMMYFUNCTION("IMPORTRANGE(""https://docs.google.com/spreadsheets/d/1d0Y9C6M4-a1TT0nIK2Gc4IXnbVyxoBB3v7o1biNGAwY/edit#gid=1892753874"",""Rekap UBM!$H$9"")"),"")</f>
        <v/>
      </c>
      <c r="I20" s="64">
        <f ca="1">IFERROR(__xludf.DUMMYFUNCTION("IMPORTRANGE(""https://docs.google.com/spreadsheets/d/1d0Y9C6M4-a1TT0nIK2Gc4IXnbVyxoBB3v7o1biNGAwY/edit#gid=1892753874"",""Rekap UBM!$I$9"")"),0)</f>
        <v>0</v>
      </c>
      <c r="J20" s="63" t="e">
        <f t="shared" ca="1" si="2"/>
        <v>#VALUE!</v>
      </c>
    </row>
    <row r="21" spans="1:10" ht="15.75" customHeight="1" x14ac:dyDescent="0.35">
      <c r="A21" s="62" t="e">
        <f>#REF!</f>
        <v>#REF!</v>
      </c>
      <c r="B21" s="54">
        <f ca="1">IFERROR(__xludf.DUMMYFUNCTION("IMPORTRANGE(""https://docs.google.com/spreadsheets/d/1fXA1yQzUNddp7fjR2KF22o4rRJu9lP9Ja9Oi1mRbg_E/edit#gid=1892753874"",""Rekap UBM!$B$9"")"),1)</f>
        <v>1</v>
      </c>
      <c r="C21" s="54">
        <f ca="1">IFERROR(__xludf.DUMMYFUNCTION("IMPORTRANGE(""https://docs.google.com/spreadsheets/d/1fXA1yQzUNddp7fjR2KF22o4rRJu9lP9Ja9Oi1mRbg_E/edit#gid=1892753874"",""Rekap UBM!$C$9"")"),1)</f>
        <v>1</v>
      </c>
      <c r="D21" s="63">
        <f t="shared" ca="1" si="0"/>
        <v>100</v>
      </c>
      <c r="E21" s="54">
        <f ca="1">IFERROR(__xludf.DUMMYFUNCTION("IMPORTRANGE(""https://docs.google.com/spreadsheets/d/1fXA1yQzUNddp7fjR2KF22o4rRJu9lP9Ja9Oi1mRbg_E/edit#gid=1892753874"",""Rekap UBM!$E$9"")"),1)</f>
        <v>1</v>
      </c>
      <c r="F21" s="64">
        <f ca="1">IFERROR(__xludf.DUMMYFUNCTION("IMPORTRANGE(""https://docs.google.com/spreadsheets/d/1fXA1yQzUNddp7fjR2KF22o4rRJu9lP9Ja9Oi1mRbg_E/edit#gid=1892753874"",""Rekap UBM!$F$9"")"),1)</f>
        <v>1</v>
      </c>
      <c r="G21" s="63">
        <f t="shared" ca="1" si="1"/>
        <v>100</v>
      </c>
      <c r="H21" s="64" t="str">
        <f ca="1">IFERROR(__xludf.DUMMYFUNCTION("IMPORTRANGE(""https://docs.google.com/spreadsheets/d/1fXA1yQzUNddp7fjR2KF22o4rRJu9lP9Ja9Oi1mRbg_E/edit#gid=1892753874"",""Rekap UBM!$H$9"")"),"")</f>
        <v/>
      </c>
      <c r="I21" s="64" t="str">
        <f ca="1">IFERROR(__xludf.DUMMYFUNCTION("IMPORTRANGE(""https://docs.google.com/spreadsheets/d/1fXA1yQzUNddp7fjR2KF22o4rRJu9lP9Ja9Oi1mRbg_E/edit#gid=1892753874"",""Rekap UBM!$I$9"")"),"")</f>
        <v/>
      </c>
      <c r="J21" s="63" t="e">
        <f t="shared" ca="1" si="2"/>
        <v>#VALUE!</v>
      </c>
    </row>
    <row r="22" spans="1:10" ht="15.75" customHeight="1" x14ac:dyDescent="0.35">
      <c r="A22" s="62" t="e">
        <f>#REF!</f>
        <v>#REF!</v>
      </c>
      <c r="B22" s="54">
        <f ca="1">IFERROR(__xludf.DUMMYFUNCTION("IMPORTRANGE(""https://docs.google.com/spreadsheets/d/155aL1qCqCleHwMP0Y8LT5akEbK27R0RIka-lAkeoeEo/edit#gid=1892753874"",""Rekap UBM!$B$9"")"),1)</f>
        <v>1</v>
      </c>
      <c r="C22" s="54">
        <f ca="1">IFERROR(__xludf.DUMMYFUNCTION("IMPORTRANGE(""https://docs.google.com/spreadsheets/d/155aL1qCqCleHwMP0Y8LT5akEbK27R0RIka-lAkeoeEo/edit#gid=1892753874"",""Rekap UBM!$C$9"")"),1)</f>
        <v>1</v>
      </c>
      <c r="D22" s="63">
        <f t="shared" ca="1" si="0"/>
        <v>100</v>
      </c>
      <c r="E22" s="54">
        <f ca="1">IFERROR(__xludf.DUMMYFUNCTION("IMPORTRANGE(""https://docs.google.com/spreadsheets/d/155aL1qCqCleHwMP0Y8LT5akEbK27R0RIka-lAkeoeEo/edit#gid=1892753874"",""Rekap UBM!$E$9"")"),7)</f>
        <v>7</v>
      </c>
      <c r="F22" s="64">
        <f ca="1">IFERROR(__xludf.DUMMYFUNCTION("IMPORTRANGE(""https://docs.google.com/spreadsheets/d/155aL1qCqCleHwMP0Y8LT5akEbK27R0RIka-lAkeoeEo/edit#gid=1892753874"",""Rekap UBM!$F$9"")"),0)</f>
        <v>0</v>
      </c>
      <c r="G22" s="63">
        <f t="shared" ca="1" si="1"/>
        <v>0</v>
      </c>
      <c r="H22" s="64">
        <f ca="1">IFERROR(__xludf.DUMMYFUNCTION("IMPORTRANGE(""https://docs.google.com/spreadsheets/d/155aL1qCqCleHwMP0Y8LT5akEbK27R0RIka-lAkeoeEo/edit#gid=1892753874"",""Rekap UBM!$H$9"")"),2)</f>
        <v>2</v>
      </c>
      <c r="I22" s="64">
        <f ca="1">IFERROR(__xludf.DUMMYFUNCTION("IMPORTRANGE(""https://docs.google.com/spreadsheets/d/155aL1qCqCleHwMP0Y8LT5akEbK27R0RIka-lAkeoeEo/edit#gid=1892753874"",""Rekap UBM!$I$9"")"),0)</f>
        <v>0</v>
      </c>
      <c r="J22" s="63">
        <f t="shared" ca="1" si="2"/>
        <v>0</v>
      </c>
    </row>
    <row r="23" spans="1:10" ht="15.75" customHeight="1" x14ac:dyDescent="0.35">
      <c r="A23" s="62" t="e">
        <f>#REF!</f>
        <v>#REF!</v>
      </c>
      <c r="B23" s="54">
        <f ca="1">IFERROR(__xludf.DUMMYFUNCTION("IMPORTRANGE(""https://docs.google.com/spreadsheets/d/13FRR1udp0c0o6Nmp_8YHiON78PXr-L4FqQQ028JcBYY/edit#gid=1522333227"",""Rekap UBM!$B$9"")"),1)</f>
        <v>1</v>
      </c>
      <c r="C23" s="54">
        <f ca="1">IFERROR(__xludf.DUMMYFUNCTION("IMPORTRANGE(""https://docs.google.com/spreadsheets/d/13FRR1udp0c0o6Nmp_8YHiON78PXr-L4FqQQ028JcBYY/edit#gid=1522333227"",""Rekap UBM!$C$9"")"),1)</f>
        <v>1</v>
      </c>
      <c r="D23" s="63">
        <f t="shared" ca="1" si="0"/>
        <v>100</v>
      </c>
      <c r="E23" s="54">
        <f ca="1">IFERROR(__xludf.DUMMYFUNCTION("IMPORTRANGE(""https://docs.google.com/spreadsheets/d/13FRR1udp0c0o6Nmp_8YHiON78PXr-L4FqQQ028JcBYY/edit#gid=1522333227"",""Rekap UBM!$E$9"")"),0)</f>
        <v>0</v>
      </c>
      <c r="F23" s="64">
        <f ca="1">IFERROR(__xludf.DUMMYFUNCTION("IMPORTRANGE(""https://docs.google.com/spreadsheets/d/13FRR1udp0c0o6Nmp_8YHiON78PXr-L4FqQQ028JcBYY/edit#gid=1522333227"",""Rekap UBM!$F$9"")"),0)</f>
        <v>0</v>
      </c>
      <c r="G23" s="63" t="e">
        <f t="shared" ca="1" si="1"/>
        <v>#DIV/0!</v>
      </c>
      <c r="H23" s="64">
        <f ca="1">IFERROR(__xludf.DUMMYFUNCTION("IMPORTRANGE(""https://docs.google.com/spreadsheets/d/13FRR1udp0c0o6Nmp_8YHiON78PXr-L4FqQQ028JcBYY/edit#gid=1522333227"",""Rekap UBM!$H$9"")"),0)</f>
        <v>0</v>
      </c>
      <c r="I23" s="64">
        <f ca="1">IFERROR(__xludf.DUMMYFUNCTION("IMPORTRANGE(""https://docs.google.com/spreadsheets/d/13FRR1udp0c0o6Nmp_8YHiON78PXr-L4FqQQ028JcBYY/edit#gid=1522333227"",""Rekap UBM!$I$9"")"),0)</f>
        <v>0</v>
      </c>
      <c r="J23" s="63" t="e">
        <f t="shared" ca="1" si="2"/>
        <v>#DIV/0!</v>
      </c>
    </row>
    <row r="24" spans="1:10" ht="15.75" customHeight="1" x14ac:dyDescent="0.35">
      <c r="A24" s="62" t="e">
        <f>#REF!</f>
        <v>#REF!</v>
      </c>
      <c r="B24" s="54">
        <f ca="1">IFERROR(__xludf.DUMMYFUNCTION("IMPORTRANGE(""https://docs.google.com/spreadsheets/d/1PVwe4VvYfj1Vj424c9kO9TcQogsBM6TpXMbFve9togc/edit#gid=1522333227"",""Rekap UBM!$B$9"")"),1)</f>
        <v>1</v>
      </c>
      <c r="C24" s="54">
        <f ca="1">IFERROR(__xludf.DUMMYFUNCTION("IMPORTRANGE(""https://docs.google.com/spreadsheets/d/1PVwe4VvYfj1Vj424c9kO9TcQogsBM6TpXMbFve9togc/edit#gid=1522333227"",""Rekap UBM!$C$9"")"),1)</f>
        <v>1</v>
      </c>
      <c r="D24" s="63">
        <f t="shared" ca="1" si="0"/>
        <v>100</v>
      </c>
      <c r="E24" s="54">
        <f ca="1">IFERROR(__xludf.DUMMYFUNCTION("IMPORTRANGE(""https://docs.google.com/spreadsheets/d/1PVwe4VvYfj1Vj424c9kO9TcQogsBM6TpXMbFve9togc/edit#gid=1522333227"",""Rekap UBM!$E$9"")"),3)</f>
        <v>3</v>
      </c>
      <c r="F24" s="64">
        <f ca="1">IFERROR(__xludf.DUMMYFUNCTION("IMPORTRANGE(""https://docs.google.com/spreadsheets/d/1PVwe4VvYfj1Vj424c9kO9TcQogsBM6TpXMbFve9togc/edit#gid=1522333227"",""Rekap UBM!$F$9"")"),0)</f>
        <v>0</v>
      </c>
      <c r="G24" s="63">
        <f t="shared" ca="1" si="1"/>
        <v>0</v>
      </c>
      <c r="H24" s="64">
        <f ca="1">IFERROR(__xludf.DUMMYFUNCTION("IMPORTRANGE(""https://docs.google.com/spreadsheets/d/1PVwe4VvYfj1Vj424c9kO9TcQogsBM6TpXMbFve9togc/edit#gid=1522333227"",""Rekap UBM!$H$9"")"),0)</f>
        <v>0</v>
      </c>
      <c r="I24" s="64">
        <f ca="1">IFERROR(__xludf.DUMMYFUNCTION("IMPORTRANGE(""https://docs.google.com/spreadsheets/d/1PVwe4VvYfj1Vj424c9kO9TcQogsBM6TpXMbFve9togc/edit#gid=1522333227"",""Rekap UBM!$I$9"")"),0)</f>
        <v>0</v>
      </c>
      <c r="J24" s="63" t="e">
        <f t="shared" ca="1" si="2"/>
        <v>#DIV/0!</v>
      </c>
    </row>
    <row r="25" spans="1:10" ht="15.75" customHeight="1" x14ac:dyDescent="0.35">
      <c r="A25" s="62" t="e">
        <f>#REF!</f>
        <v>#REF!</v>
      </c>
      <c r="B25" s="54">
        <f ca="1">IFERROR(__xludf.DUMMYFUNCTION("IMPORTRANGE(""https://docs.google.com/spreadsheets/d/15JUTNcWxWGx3Ha8qvwbxgnbDbT4v7N3vZYvqPZ68_Xg/edit#gid=1892753874"",""Rekap UBM!$B$9"")"),1)</f>
        <v>1</v>
      </c>
      <c r="C25" s="54">
        <f ca="1">IFERROR(__xludf.DUMMYFUNCTION("IMPORTRANGE(""https://docs.google.com/spreadsheets/d/15JUTNcWxWGx3Ha8qvwbxgnbDbT4v7N3vZYvqPZ68_Xg/edit#gid=1892753874"",""Rekap UBM!$C$9"")"),1)</f>
        <v>1</v>
      </c>
      <c r="D25" s="63">
        <f t="shared" ca="1" si="0"/>
        <v>100</v>
      </c>
      <c r="E25" s="54" t="str">
        <f ca="1">IFERROR(__xludf.DUMMYFUNCTION("IMPORTRANGE(""https://docs.google.com/spreadsheets/d/15JUTNcWxWGx3Ha8qvwbxgnbDbT4v7N3vZYvqPZ68_Xg/edit#gid=1892753874"",""Rekap UBM!$E$9"")"),"")</f>
        <v/>
      </c>
      <c r="F25" s="64" t="str">
        <f ca="1">IFERROR(__xludf.DUMMYFUNCTION("IMPORTRANGE(""https://docs.google.com/spreadsheets/d/15JUTNcWxWGx3Ha8qvwbxgnbDbT4v7N3vZYvqPZ68_Xg/edit#gid=1892753874"",""Rekap UBM!$F$9"")"),"")</f>
        <v/>
      </c>
      <c r="G25" s="63" t="e">
        <f t="shared" ca="1" si="1"/>
        <v>#VALUE!</v>
      </c>
      <c r="H25" s="64" t="str">
        <f ca="1">IFERROR(__xludf.DUMMYFUNCTION("IMPORTRANGE(""https://docs.google.com/spreadsheets/d/15JUTNcWxWGx3Ha8qvwbxgnbDbT4v7N3vZYvqPZ68_Xg/edit#gid=1892753874"",""Rekap UBM!$H$9"")"),"")</f>
        <v/>
      </c>
      <c r="I25" s="64" t="str">
        <f ca="1">IFERROR(__xludf.DUMMYFUNCTION("IMPORTRANGE(""https://docs.google.com/spreadsheets/d/15JUTNcWxWGx3Ha8qvwbxgnbDbT4v7N3vZYvqPZ68_Xg/edit#gid=1892753874"",""Rekap UBM!$I$9"")"),"")</f>
        <v/>
      </c>
      <c r="J25" s="63" t="e">
        <f t="shared" ca="1" si="2"/>
        <v>#VALUE!</v>
      </c>
    </row>
    <row r="26" spans="1:10" ht="15.75" customHeight="1" x14ac:dyDescent="0.25"/>
    <row r="27" spans="1:10" ht="15.75" customHeight="1" x14ac:dyDescent="0.35">
      <c r="B27" s="65" t="s">
        <v>51</v>
      </c>
      <c r="C27" s="3"/>
      <c r="D27" s="101" t="s">
        <v>52</v>
      </c>
      <c r="E27" s="102"/>
      <c r="F27" s="102"/>
      <c r="G27" s="102"/>
      <c r="H27" s="102"/>
      <c r="I27" s="102"/>
    </row>
    <row r="28" spans="1:10" ht="15.75" customHeight="1" x14ac:dyDescent="0.35">
      <c r="B28" s="3"/>
      <c r="C28" s="3"/>
      <c r="D28" s="102"/>
      <c r="E28" s="102"/>
      <c r="F28" s="102"/>
      <c r="G28" s="102"/>
      <c r="H28" s="102"/>
      <c r="I28" s="102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DM-TB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2025-01-09T05:44:42Z</dcterms:modified>
</cp:coreProperties>
</file>