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4AD02682-D0C7-0D46-9178-7EBF08A4CD50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Obesitas" sheetId="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8"/>
  <c r="J21" i="8"/>
  <c r="J17" i="8"/>
  <c r="J13" i="8"/>
  <c r="J26" i="8"/>
  <c r="I25" i="8"/>
  <c r="I21" i="8"/>
  <c r="I17" i="8"/>
  <c r="I13" i="8"/>
  <c r="I26" i="8"/>
  <c r="G25" i="8"/>
  <c r="G21" i="8"/>
  <c r="G17" i="8"/>
  <c r="G13" i="8"/>
  <c r="G26" i="8"/>
  <c r="F25" i="8"/>
  <c r="F21" i="8"/>
  <c r="F17" i="8"/>
  <c r="F13" i="8"/>
  <c r="F26" i="8"/>
  <c r="M24" i="8"/>
  <c r="L24" i="8"/>
  <c r="N24" i="8"/>
  <c r="K24" i="8"/>
  <c r="H24" i="8"/>
  <c r="L23" i="8"/>
  <c r="M23" i="8"/>
  <c r="N23" i="8"/>
  <c r="K23" i="8"/>
  <c r="H23" i="8"/>
  <c r="M22" i="8"/>
  <c r="M25" i="8"/>
  <c r="L22" i="8"/>
  <c r="L25" i="8"/>
  <c r="K22" i="8"/>
  <c r="K25" i="8"/>
  <c r="H22" i="8"/>
  <c r="M20" i="8"/>
  <c r="L20" i="8"/>
  <c r="N20" i="8"/>
  <c r="K20" i="8"/>
  <c r="H20" i="8"/>
  <c r="L19" i="8"/>
  <c r="M19" i="8"/>
  <c r="N19" i="8"/>
  <c r="K19" i="8"/>
  <c r="H19" i="8"/>
  <c r="M18" i="8"/>
  <c r="L18" i="8"/>
  <c r="N18" i="8"/>
  <c r="L21" i="8"/>
  <c r="K18" i="8"/>
  <c r="K21" i="8"/>
  <c r="H18" i="8"/>
  <c r="M16" i="8"/>
  <c r="L16" i="8"/>
  <c r="N16" i="8"/>
  <c r="K16" i="8"/>
  <c r="H16" i="8"/>
  <c r="M15" i="8"/>
  <c r="L15" i="8"/>
  <c r="N15" i="8"/>
  <c r="K15" i="8"/>
  <c r="H15" i="8"/>
  <c r="M14" i="8"/>
  <c r="L14" i="8"/>
  <c r="N14" i="8"/>
  <c r="L17" i="8"/>
  <c r="K14" i="8"/>
  <c r="K17" i="8"/>
  <c r="H14" i="8"/>
  <c r="H17" i="8"/>
  <c r="M12" i="8"/>
  <c r="L12" i="8"/>
  <c r="N12" i="8"/>
  <c r="K12" i="8"/>
  <c r="H12" i="8"/>
  <c r="M11" i="8"/>
  <c r="L11" i="8"/>
  <c r="N11" i="8"/>
  <c r="E11" i="8"/>
  <c r="O11" i="8"/>
  <c r="K11" i="8"/>
  <c r="H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M10" i="8"/>
  <c r="L10" i="8"/>
  <c r="N10" i="8"/>
  <c r="L13" i="8"/>
  <c r="K10" i="8"/>
  <c r="K13" i="8"/>
  <c r="H10" i="8"/>
  <c r="H13" i="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8"/>
  <c r="O13" i="8"/>
  <c r="O10" i="8"/>
  <c r="O23" i="8"/>
  <c r="O24" i="8"/>
  <c r="K26" i="8"/>
  <c r="O12" i="8"/>
  <c r="N17" i="8"/>
  <c r="O17" i="8"/>
  <c r="O14" i="8"/>
  <c r="O15" i="8"/>
  <c r="O16" i="8"/>
  <c r="N21" i="8"/>
  <c r="O21" i="8"/>
  <c r="O18" i="8"/>
  <c r="O19" i="8"/>
  <c r="O20" i="8"/>
  <c r="M21" i="8"/>
  <c r="M17" i="8"/>
  <c r="M13" i="8"/>
  <c r="M26" i="8"/>
  <c r="H25" i="8"/>
  <c r="N22" i="8"/>
  <c r="H21" i="8"/>
  <c r="L26" i="8"/>
  <c r="O22" i="8"/>
  <c r="N25" i="8"/>
  <c r="H26" i="8"/>
  <c r="N26" i="8"/>
  <c r="O26" i="8"/>
  <c r="O25" i="8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<sst xmlns="http://schemas.openxmlformats.org/spreadsheetml/2006/main" count="86" uniqueCount="59">
  <si>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</si>
  <si>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</si>
  <si>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</si>
  <si>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</si>
  <si>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</si>
  <si>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</si>
  <si>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</si>
  <si>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</si>
  <si>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</si>
  <si>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</si>
  <si>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</si>
  <si>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</si>
  <si>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</si>
  <si>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</si>
  <si>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</si>
  <si>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</si>
  <si>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</si>
  <si>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</si>
  <si>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</si>
  <si>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</si>
  <si>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</si>
  <si>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</si>
  <si>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</si>
  <si>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</si>
  <si>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</si>
  <si>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</si>
  <si>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</si>
  <si>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</si>
  <si>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Persentase Penduduk Sesuai Kelompok Usia Yang Dilakukan Deteksi Dini Obesitas</t>
  </si>
  <si>
    <t>Total Capaian Puskesmas</t>
  </si>
  <si>
    <t>Total Capaian FKTP Jejaring Wilayah Puskesmas</t>
  </si>
  <si>
    <t>Total Capaian Skrining Obesitas</t>
  </si>
  <si>
    <t>Keterangan</t>
  </si>
  <si>
    <t>Target/Sasaran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</si>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</sst>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2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7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6" sqref="H16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89" t="s">
        <v>27</v>
      </c>
      <c r="C1" s="90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1"/>
      <c r="C2" s="92"/>
      <c r="D2" s="56" t="s">
        <v>18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1"/>
      <c r="C3" s="92"/>
      <c r="D3" s="57" t="s">
        <v>28</v>
      </c>
      <c r="E3" s="57"/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3"/>
      <c r="C4" s="94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44.25" customHeight="1" x14ac:dyDescent="0.15">
      <c r="A6" s="23"/>
      <c r="B6" s="95" t="s">
        <v>19</v>
      </c>
      <c r="C6" s="97" t="s">
        <v>20</v>
      </c>
      <c r="D6" s="99" t="s">
        <v>21</v>
      </c>
      <c r="E6" s="101" t="s">
        <v>22</v>
      </c>
      <c r="F6" s="102" t="s">
        <v>29</v>
      </c>
      <c r="G6" s="85"/>
      <c r="H6" s="86"/>
      <c r="I6" s="84" t="s">
        <v>30</v>
      </c>
      <c r="J6" s="85"/>
      <c r="K6" s="86"/>
      <c r="L6" s="105" t="s">
        <v>31</v>
      </c>
      <c r="M6" s="85"/>
      <c r="N6" s="86"/>
      <c r="O6" s="106" t="s">
        <v>23</v>
      </c>
      <c r="P6" s="107" t="s">
        <v>32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6"/>
      <c r="C7" s="98"/>
      <c r="D7" s="100"/>
      <c r="E7" s="100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100"/>
      <c r="P7" s="100"/>
      <c r="Q7" s="24"/>
      <c r="R7" s="24"/>
      <c r="S7" s="24"/>
      <c r="T7" s="24"/>
      <c r="U7" s="24"/>
      <c r="V7" s="24"/>
      <c r="W7" s="24"/>
      <c r="X7" s="24"/>
    </row>
    <row r="8" spans="1:24" ht="42.75" hidden="1" customHeight="1" x14ac:dyDescent="0.15">
      <c r="A8" s="25"/>
      <c r="B8" s="103" t="s">
        <v>19</v>
      </c>
      <c r="C8" s="104" t="s">
        <v>20</v>
      </c>
      <c r="D8" s="99" t="s">
        <v>21</v>
      </c>
      <c r="E8" s="99" t="s">
        <v>33</v>
      </c>
      <c r="F8" s="102" t="s">
        <v>29</v>
      </c>
      <c r="G8" s="85"/>
      <c r="H8" s="86"/>
      <c r="I8" s="84" t="s">
        <v>30</v>
      </c>
      <c r="J8" s="85"/>
      <c r="K8" s="86"/>
      <c r="L8" s="105" t="s">
        <v>31</v>
      </c>
      <c r="M8" s="85"/>
      <c r="N8" s="86"/>
      <c r="O8" s="108" t="s">
        <v>23</v>
      </c>
      <c r="P8" s="109" t="s">
        <v>32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6"/>
      <c r="C9" s="98"/>
      <c r="D9" s="100"/>
      <c r="E9" s="100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100"/>
      <c r="P9" s="100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8">
        <v>45362</v>
      </c>
      <c r="E10" s="68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9"/>
      <c r="J10" s="70"/>
      <c r="K10" s="30">
        <f t="shared" ref="K10:K12" si="1">SUM(I10:J10)</f>
        <v>0</v>
      </c>
      <c r="L10" s="69">
        <f t="shared" ref="L10:M10" si="2">SUM(F10,I10)</f>
        <v>799</v>
      </c>
      <c r="M10" s="70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9"/>
      <c r="J11" s="70"/>
      <c r="K11" s="30">
        <f t="shared" si="1"/>
        <v>0</v>
      </c>
      <c r="L11" s="69">
        <f t="shared" ref="L11:M11" si="6">SUM(F11,I11)</f>
        <v>846</v>
      </c>
      <c r="M11" s="70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9"/>
      <c r="J12" s="70"/>
      <c r="K12" s="30">
        <f t="shared" si="1"/>
        <v>0</v>
      </c>
      <c r="L12" s="69">
        <f t="shared" ref="L12:M12" si="8">SUM(F12,I12)</f>
        <v>730</v>
      </c>
      <c r="M12" s="70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9"/>
      <c r="J14" s="70"/>
      <c r="K14" s="30">
        <f t="shared" ref="K14:K16" si="13">SUM(I14:J14)</f>
        <v>0</v>
      </c>
      <c r="L14" s="69">
        <f t="shared" ref="L14:M14" si="14">SUM(F14,I14)</f>
        <v>767</v>
      </c>
      <c r="M14" s="70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9"/>
      <c r="J15" s="70"/>
      <c r="K15" s="30">
        <f t="shared" si="13"/>
        <v>0</v>
      </c>
      <c r="L15" s="69">
        <f t="shared" ref="L15:M15" si="17">SUM(F15,I15)</f>
        <v>226</v>
      </c>
      <c r="M15" s="70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/>
      <c r="G16" s="29"/>
      <c r="H16" s="30">
        <f t="shared" si="12"/>
        <v>0</v>
      </c>
      <c r="I16" s="69"/>
      <c r="J16" s="70"/>
      <c r="K16" s="30">
        <f t="shared" si="13"/>
        <v>0</v>
      </c>
      <c r="L16" s="69">
        <f t="shared" ref="L16:M16" si="19">SUM(F16,I16)</f>
        <v>0</v>
      </c>
      <c r="M16" s="70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993</v>
      </c>
      <c r="G17" s="35">
        <f t="shared" si="21"/>
        <v>1388</v>
      </c>
      <c r="H17" s="36">
        <f t="shared" si="21"/>
        <v>2381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993</v>
      </c>
      <c r="M17" s="35">
        <f t="shared" si="21"/>
        <v>1388</v>
      </c>
      <c r="N17" s="36">
        <f t="shared" si="21"/>
        <v>2381</v>
      </c>
      <c r="O17" s="37">
        <f t="shared" si="4"/>
        <v>5.8320677999314157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/>
      <c r="G18" s="29"/>
      <c r="H18" s="30">
        <f t="shared" ref="H18:H20" si="23">SUM(F18:G18)</f>
        <v>0</v>
      </c>
      <c r="I18" s="69"/>
      <c r="J18" s="70"/>
      <c r="K18" s="30">
        <f t="shared" ref="K18:K20" si="24">SUM(I18:J18)</f>
        <v>0</v>
      </c>
      <c r="L18" s="69">
        <f t="shared" ref="L18:M18" si="25">SUM(F18,I18)</f>
        <v>0</v>
      </c>
      <c r="M18" s="70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/>
      <c r="G19" s="29"/>
      <c r="H19" s="30">
        <f t="shared" si="23"/>
        <v>0</v>
      </c>
      <c r="I19" s="69"/>
      <c r="J19" s="70"/>
      <c r="K19" s="30">
        <f t="shared" si="24"/>
        <v>0</v>
      </c>
      <c r="L19" s="69">
        <f t="shared" ref="L19:M19" si="28">SUM(F19,I19)</f>
        <v>0</v>
      </c>
      <c r="M19" s="70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9"/>
      <c r="J20" s="70"/>
      <c r="K20" s="30">
        <f t="shared" si="24"/>
        <v>0</v>
      </c>
      <c r="L20" s="69">
        <f t="shared" ref="L20:M20" si="30">SUM(F20,I20)</f>
        <v>0</v>
      </c>
      <c r="M20" s="70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9"/>
      <c r="J22" s="70"/>
      <c r="K22" s="30">
        <f t="shared" ref="K22:K24" si="35">SUM(I22:J22)</f>
        <v>0</v>
      </c>
      <c r="L22" s="69">
        <f t="shared" ref="L22:M22" si="36">SUM(F22,I22)</f>
        <v>0</v>
      </c>
      <c r="M22" s="70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9"/>
      <c r="J23" s="70"/>
      <c r="K23" s="30">
        <f t="shared" si="35"/>
        <v>0</v>
      </c>
      <c r="L23" s="69">
        <f t="shared" ref="L23:M23" si="39">SUM(F23,I23)</f>
        <v>0</v>
      </c>
      <c r="M23" s="70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9"/>
      <c r="J24" s="70"/>
      <c r="K24" s="30">
        <f t="shared" si="35"/>
        <v>0</v>
      </c>
      <c r="L24" s="69">
        <f t="shared" ref="L24:M24" si="41">SUM(F24,I24)</f>
        <v>0</v>
      </c>
      <c r="M24" s="70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87" t="s">
        <v>1</v>
      </c>
      <c r="C26" s="88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3368</v>
      </c>
      <c r="G26" s="46">
        <f t="shared" si="45"/>
        <v>6972</v>
      </c>
      <c r="H26" s="47">
        <f t="shared" si="45"/>
        <v>10340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3368</v>
      </c>
      <c r="M26" s="46">
        <f t="shared" si="45"/>
        <v>6972</v>
      </c>
      <c r="N26" s="47">
        <f t="shared" si="45"/>
        <v>10340</v>
      </c>
      <c r="O26" s="48">
        <f t="shared" si="4"/>
        <v>25.326997501592125</v>
      </c>
      <c r="P26" s="7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7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89" t="s">
        <v>43</v>
      </c>
      <c r="B1" s="90"/>
      <c r="C1" s="73"/>
      <c r="D1" s="73"/>
      <c r="E1" s="73"/>
      <c r="F1" s="73"/>
      <c r="G1" s="73"/>
      <c r="H1" s="73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1"/>
      <c r="B2" s="92"/>
      <c r="C2" s="74" t="s">
        <v>18</v>
      </c>
      <c r="D2" s="73"/>
      <c r="E2" s="73"/>
      <c r="F2" s="73"/>
      <c r="G2" s="73"/>
      <c r="H2" s="73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3"/>
      <c r="B3" s="94"/>
      <c r="C3" s="74" t="s">
        <v>34</v>
      </c>
      <c r="D3" s="73"/>
      <c r="E3" s="73"/>
      <c r="F3" s="73"/>
      <c r="G3" s="73"/>
      <c r="H3" s="73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44</v>
      </c>
      <c r="B4" s="111"/>
      <c r="C4" s="73"/>
      <c r="D4" s="73"/>
      <c r="E4" s="73"/>
      <c r="F4" s="73"/>
      <c r="G4" s="73"/>
      <c r="H4" s="73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5"/>
      <c r="B6" s="112" t="s">
        <v>45</v>
      </c>
      <c r="C6" s="115" t="s">
        <v>35</v>
      </c>
      <c r="D6" s="116"/>
      <c r="E6" s="116"/>
      <c r="F6" s="116"/>
      <c r="G6" s="116"/>
      <c r="H6" s="116"/>
      <c r="I6" s="117"/>
      <c r="J6" s="75"/>
      <c r="K6" s="75"/>
      <c r="L6" s="75"/>
      <c r="M6" s="75"/>
      <c r="N6" s="75"/>
      <c r="O6" s="75"/>
      <c r="P6" s="75"/>
      <c r="Q6" s="75"/>
    </row>
    <row r="7" spans="1:19" ht="45" x14ac:dyDescent="0.2">
      <c r="A7" s="76"/>
      <c r="B7" s="113"/>
      <c r="C7" s="77" t="s">
        <v>36</v>
      </c>
      <c r="D7" s="77" t="s">
        <v>37</v>
      </c>
      <c r="E7" s="77" t="s">
        <v>38</v>
      </c>
      <c r="F7" s="77" t="s">
        <v>39</v>
      </c>
      <c r="G7" s="77" t="s">
        <v>40</v>
      </c>
      <c r="H7" s="77" t="s">
        <v>41</v>
      </c>
      <c r="I7" s="77" t="s">
        <v>42</v>
      </c>
      <c r="J7" s="76"/>
      <c r="K7" s="76"/>
      <c r="L7" s="76"/>
      <c r="M7" s="76"/>
      <c r="N7" s="76"/>
      <c r="O7" s="76"/>
      <c r="P7" s="76"/>
      <c r="Q7" s="76"/>
    </row>
    <row r="8" spans="1:19" x14ac:dyDescent="0.15">
      <c r="A8" s="75"/>
      <c r="B8" s="114"/>
      <c r="C8" s="78">
        <v>1</v>
      </c>
      <c r="D8" s="78">
        <v>2</v>
      </c>
      <c r="E8" s="78">
        <v>3</v>
      </c>
      <c r="F8" s="78">
        <v>4</v>
      </c>
      <c r="G8" s="78">
        <v>5</v>
      </c>
      <c r="H8" s="78">
        <v>6</v>
      </c>
      <c r="I8" s="78">
        <v>7</v>
      </c>
      <c r="J8" s="79"/>
      <c r="K8" s="79"/>
      <c r="L8" s="79"/>
      <c r="M8" s="79"/>
      <c r="N8" s="79"/>
      <c r="O8" s="79"/>
      <c r="P8" s="79"/>
      <c r="Q8" s="75"/>
    </row>
    <row r="9" spans="1:19" ht="14.25" x14ac:dyDescent="0.15">
      <c r="B9" s="80" t="e">
        <f>#REF!</f>
        <v>#REF!</v>
      </c>
      <c r="C9" s="72">
        <f ca="1">IFERROR(__xludf.DUMMYFUNCTION("IMPORTRANGE(""https://docs.google.com/spreadsheets/d/1P0UTisakTE5EAx-MYEjY2DmhSnLNqqRm6P3NrlYXL2I/edit#gid=1892753874"",""Rekap KTR!$E$6"")"),6)</f>
        <v>6</v>
      </c>
      <c r="D9" s="72">
        <f ca="1">IFERROR(__xludf.DUMMYFUNCTION("IMPORTRANGE(""https://docs.google.com/spreadsheets/d/1P0UTisakTE5EAx-MYEjY2DmhSnLNqqRm6P3NrlYXL2I/edit#gid=1892753874"",""Rekap KTR!$E$7"")"),26)</f>
        <v>26</v>
      </c>
      <c r="E9" s="72">
        <f ca="1">IFERROR(__xludf.DUMMYFUNCTION("IMPORTRANGE(""https://docs.google.com/spreadsheets/d/1P0UTisakTE5EAx-MYEjY2DmhSnLNqqRm6P3NrlYXL2I/edit#gid=1892753874"",""Rekap KTR!$E$8"")"),56)</f>
        <v>56</v>
      </c>
      <c r="F9" s="72">
        <f ca="1">IFERROR(__xludf.DUMMYFUNCTION("IMPORTRANGE(""https://docs.google.com/spreadsheets/d/1P0UTisakTE5EAx-MYEjY2DmhSnLNqqRm6P3NrlYXL2I/edit#gid=1892753874"",""Rekap KTR!$E$9"")"),8)</f>
        <v>8</v>
      </c>
      <c r="G9" s="72">
        <f ca="1">IFERROR(__xludf.DUMMYFUNCTION("IMPORTRANGE(""https://docs.google.com/spreadsheets/d/1P0UTisakTE5EAx-MYEjY2DmhSnLNqqRm6P3NrlYXL2I/edit#gid=1892753874"",""Rekap KTR!$E$10"")"),0)</f>
        <v>0</v>
      </c>
      <c r="H9" s="72">
        <f ca="1">IFERROR(__xludf.DUMMYFUNCTION("IMPORTRANGE(""https://docs.google.com/spreadsheets/d/1P0UTisakTE5EAx-MYEjY2DmhSnLNqqRm6P3NrlYXL2I/edit#gid=1892753874"",""Rekap KTR!$E$11"")"),8)</f>
        <v>8</v>
      </c>
      <c r="I9" s="72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0" t="e">
        <f>#REF!</f>
        <v>#REF!</v>
      </c>
      <c r="C10" s="72">
        <f ca="1">IFERROR(__xludf.DUMMYFUNCTION("IMPORTRANGE(""https://docs.google.com/spreadsheets/d/1jB-UnyPBzGq1HOZkIVtft_Wo28OEKcZNsVgS5r_boTE/edit#gid=1522333227"",""Rekap KTR!$E$6"")"),12)</f>
        <v>12</v>
      </c>
      <c r="D10" s="72">
        <f ca="1">IFERROR(__xludf.DUMMYFUNCTION("IMPORTRANGE(""https://docs.google.com/spreadsheets/d/1jB-UnyPBzGq1HOZkIVtft_Wo28OEKcZNsVgS5r_boTE/edit#gid=1522333227"",""Rekap KTR!$E$7"")"),53)</f>
        <v>53</v>
      </c>
      <c r="E10" s="72">
        <f ca="1">IFERROR(__xludf.DUMMYFUNCTION("IMPORTRANGE(""https://docs.google.com/spreadsheets/d/1jB-UnyPBzGq1HOZkIVtft_Wo28OEKcZNsVgS5r_boTE/edit#gid=1522333227"",""Rekap KTR!$E$8"")"),56)</f>
        <v>56</v>
      </c>
      <c r="F10" s="72" t="str">
        <f ca="1">IFERROR(__xludf.DUMMYFUNCTION("IMPORTRANGE(""https://docs.google.com/spreadsheets/d/1jB-UnyPBzGq1HOZkIVtft_Wo28OEKcZNsVgS5r_boTE/edit#gid=1522333227"",""Rekap KTR!$E$9"")"),"")</f>
        <v/>
      </c>
      <c r="G10" s="72">
        <f ca="1">IFERROR(__xludf.DUMMYFUNCTION("IMPORTRANGE(""https://docs.google.com/spreadsheets/d/1jB-UnyPBzGq1HOZkIVtft_Wo28OEKcZNsVgS5r_boTE/edit#gid=1522333227"",""Rekap KTR!$E$10"")"),0)</f>
        <v>0</v>
      </c>
      <c r="H10" s="72" t="str">
        <f ca="1">IFERROR(__xludf.DUMMYFUNCTION("IMPORTRANGE(""https://docs.google.com/spreadsheets/d/1jB-UnyPBzGq1HOZkIVtft_Wo28OEKcZNsVgS5r_boTE/edit#gid=1522333227"",""Rekap KTR!$E$11"")"),"")</f>
        <v/>
      </c>
      <c r="I10" s="72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0" t="e">
        <f>#REF!</f>
        <v>#REF!</v>
      </c>
      <c r="C11" s="72">
        <f ca="1">IFERROR(__xludf.DUMMYFUNCTION("IMPORTRANGE(""https://docs.google.com/spreadsheets/d/1gHFrRpJ5fnyxfJI-jxT5z1B1L7rSV8E5sIZEN90Rfhc/edit#gid=1522333227"",""Rekap KTR!$E$6"")"),4)</f>
        <v>4</v>
      </c>
      <c r="D11" s="72">
        <f ca="1">IFERROR(__xludf.DUMMYFUNCTION("IMPORTRANGE(""https://docs.google.com/spreadsheets/d/1gHFrRpJ5fnyxfJI-jxT5z1B1L7rSV8E5sIZEN90Rfhc/edit#gid=1522333227"",""Rekap KTR!$E$7"")"),29)</f>
        <v>29</v>
      </c>
      <c r="E11" s="72">
        <f ca="1">IFERROR(__xludf.DUMMYFUNCTION("IMPORTRANGE(""https://docs.google.com/spreadsheets/d/1gHFrRpJ5fnyxfJI-jxT5z1B1L7rSV8E5sIZEN90Rfhc/edit#gid=1522333227"",""Rekap KTR!$E$8"")"),31)</f>
        <v>31</v>
      </c>
      <c r="F11" s="72" t="str">
        <f ca="1">IFERROR(__xludf.DUMMYFUNCTION("IMPORTRANGE(""https://docs.google.com/spreadsheets/d/1gHFrRpJ5fnyxfJI-jxT5z1B1L7rSV8E5sIZEN90Rfhc/edit#gid=1522333227"",""Rekap KTR!$E$9"")"),"")</f>
        <v/>
      </c>
      <c r="G11" s="72" t="str">
        <f ca="1">IFERROR(__xludf.DUMMYFUNCTION("IMPORTRANGE(""https://docs.google.com/spreadsheets/d/1gHFrRpJ5fnyxfJI-jxT5z1B1L7rSV8E5sIZEN90Rfhc/edit#gid=1522333227"",""Rekap KTR!$E$10"")"),"")</f>
        <v/>
      </c>
      <c r="H11" s="72" t="str">
        <f ca="1">IFERROR(__xludf.DUMMYFUNCTION("IMPORTRANGE(""https://docs.google.com/spreadsheets/d/1gHFrRpJ5fnyxfJI-jxT5z1B1L7rSV8E5sIZEN90Rfhc/edit#gid=1522333227"",""Rekap KTR!$E$11"")"),"")</f>
        <v/>
      </c>
      <c r="I11" s="72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0" t="e">
        <f>#REF!</f>
        <v>#REF!</v>
      </c>
      <c r="C12" s="72">
        <f ca="1">IFERROR(__xludf.DUMMYFUNCTION("IMPORTRANGE(""https://docs.google.com/spreadsheets/d/1saC2UP2JuYJ7WRPxjh8EMf_BSfGZ18Ous8sVKGLr-Ng/edit#gid=1892753874"",""Rekap KTR!$E$6"")"),8)</f>
        <v>8</v>
      </c>
      <c r="D12" s="72">
        <f ca="1">IFERROR(__xludf.DUMMYFUNCTION("IMPORTRANGE(""https://docs.google.com/spreadsheets/d/1saC2UP2JuYJ7WRPxjh8EMf_BSfGZ18Ous8sVKGLr-Ng/edit#gid=1892753874"",""Rekap KTR!$E$7"")"),41)</f>
        <v>41</v>
      </c>
      <c r="E12" s="72">
        <f ca="1">IFERROR(__xludf.DUMMYFUNCTION("IMPORTRANGE(""https://docs.google.com/spreadsheets/d/1saC2UP2JuYJ7WRPxjh8EMf_BSfGZ18Ous8sVKGLr-Ng/edit#gid=1892753874"",""Rekap KTR!$E$8"")"),41)</f>
        <v>41</v>
      </c>
      <c r="F12" s="72">
        <f ca="1">IFERROR(__xludf.DUMMYFUNCTION("IMPORTRANGE(""https://docs.google.com/spreadsheets/d/1saC2UP2JuYJ7WRPxjh8EMf_BSfGZ18Ous8sVKGLr-Ng/edit#gid=1892753874"",""Rekap KTR!$E$9"")"),14)</f>
        <v>14</v>
      </c>
      <c r="G12" s="72">
        <f ca="1">IFERROR(__xludf.DUMMYFUNCTION("IMPORTRANGE(""https://docs.google.com/spreadsheets/d/1saC2UP2JuYJ7WRPxjh8EMf_BSfGZ18Ous8sVKGLr-Ng/edit#gid=1892753874"",""Rekap KTR!$E$10"")"),0)</f>
        <v>0</v>
      </c>
      <c r="H12" s="72">
        <f ca="1">IFERROR(__xludf.DUMMYFUNCTION("IMPORTRANGE(""https://docs.google.com/spreadsheets/d/1saC2UP2JuYJ7WRPxjh8EMf_BSfGZ18Ous8sVKGLr-Ng/edit#gid=1892753874"",""Rekap KTR!$E$11"")"),0)</f>
        <v>0</v>
      </c>
      <c r="I12" s="72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0" t="e">
        <f>#REF!</f>
        <v>#REF!</v>
      </c>
      <c r="C13" s="72">
        <f ca="1">IFERROR(__xludf.DUMMYFUNCTION("IMPORTRANGE(""https://docs.google.com/spreadsheets/d/1ApPPV7RPuDI1EDOKjkoDXkV5Yd_NofeQTYTtAHUYGGw/edit#gid=1522333227"",""Rekap KTR!$E$6"")"),3)</f>
        <v>3</v>
      </c>
      <c r="D13" s="72">
        <f ca="1">IFERROR(__xludf.DUMMYFUNCTION("IMPORTRANGE(""https://docs.google.com/spreadsheets/d/1ApPPV7RPuDI1EDOKjkoDXkV5Yd_NofeQTYTtAHUYGGw/edit#gid=1522333227"",""Rekap KTR!$E$7"")"),20)</f>
        <v>20</v>
      </c>
      <c r="E13" s="72">
        <f ca="1">IFERROR(__xludf.DUMMYFUNCTION("IMPORTRANGE(""https://docs.google.com/spreadsheets/d/1ApPPV7RPuDI1EDOKjkoDXkV5Yd_NofeQTYTtAHUYGGw/edit#gid=1522333227"",""Rekap KTR!$E$8"")"),6)</f>
        <v>6</v>
      </c>
      <c r="F13" s="72" t="str">
        <f ca="1">IFERROR(__xludf.DUMMYFUNCTION("IMPORTRANGE(""https://docs.google.com/spreadsheets/d/1ApPPV7RPuDI1EDOKjkoDXkV5Yd_NofeQTYTtAHUYGGw/edit#gid=1522333227"",""Rekap KTR!$E$9"")"),"")</f>
        <v/>
      </c>
      <c r="G13" s="72" t="str">
        <f ca="1">IFERROR(__xludf.DUMMYFUNCTION("IMPORTRANGE(""https://docs.google.com/spreadsheets/d/1ApPPV7RPuDI1EDOKjkoDXkV5Yd_NofeQTYTtAHUYGGw/edit#gid=1522333227"",""Rekap KTR!$E$10"")"),"")</f>
        <v/>
      </c>
      <c r="H13" s="72" t="str">
        <f ca="1">IFERROR(__xludf.DUMMYFUNCTION("IMPORTRANGE(""https://docs.google.com/spreadsheets/d/1ApPPV7RPuDI1EDOKjkoDXkV5Yd_NofeQTYTtAHUYGGw/edit#gid=1522333227"",""Rekap KTR!$E$11"")"),"")</f>
        <v/>
      </c>
      <c r="I13" s="72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0" t="e">
        <f>#REF!</f>
        <v>#REF!</v>
      </c>
      <c r="C14" s="72">
        <f ca="1">IFERROR(__xludf.DUMMYFUNCTION("IMPORTRANGE(""https://docs.google.com/spreadsheets/d/1iV_nqIfkAdyO_vl_QARxWbfnGcK2KlCCS94aVJ2QbTI/edit#gid=1522333227"",""Rekap KTR!$E$6"")"),6)</f>
        <v>6</v>
      </c>
      <c r="D14" s="72">
        <f ca="1">IFERROR(__xludf.DUMMYFUNCTION("IMPORTRANGE(""https://docs.google.com/spreadsheets/d/1iV_nqIfkAdyO_vl_QARxWbfnGcK2KlCCS94aVJ2QbTI/edit#gid=1522333227"",""Rekap KTR!$E$7"")"),26)</f>
        <v>26</v>
      </c>
      <c r="E14" s="72">
        <f ca="1">IFERROR(__xludf.DUMMYFUNCTION("IMPORTRANGE(""https://docs.google.com/spreadsheets/d/1iV_nqIfkAdyO_vl_QARxWbfnGcK2KlCCS94aVJ2QbTI/edit#gid=1522333227"",""Rekap KTR!$E$8"")"),13)</f>
        <v>13</v>
      </c>
      <c r="F14" s="72">
        <f ca="1">IFERROR(__xludf.DUMMYFUNCTION("IMPORTRANGE(""https://docs.google.com/spreadsheets/d/1iV_nqIfkAdyO_vl_QARxWbfnGcK2KlCCS94aVJ2QbTI/edit#gid=1522333227"",""Rekap KTR!$E$9"")"),0)</f>
        <v>0</v>
      </c>
      <c r="G14" s="72">
        <f ca="1">IFERROR(__xludf.DUMMYFUNCTION("IMPORTRANGE(""https://docs.google.com/spreadsheets/d/1iV_nqIfkAdyO_vl_QARxWbfnGcK2KlCCS94aVJ2QbTI/edit#gid=1522333227"",""Rekap KTR!$E$10"")"),0)</f>
        <v>0</v>
      </c>
      <c r="H14" s="72">
        <f ca="1">IFERROR(__xludf.DUMMYFUNCTION("IMPORTRANGE(""https://docs.google.com/spreadsheets/d/1iV_nqIfkAdyO_vl_QARxWbfnGcK2KlCCS94aVJ2QbTI/edit#gid=1522333227"",""Rekap KTR!$E$11"")"),0)</f>
        <v>0</v>
      </c>
      <c r="I14" s="72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0" t="e">
        <f>#REF!</f>
        <v>#REF!</v>
      </c>
      <c r="C15" s="72">
        <f ca="1">IFERROR(__xludf.DUMMYFUNCTION("IMPORTRANGE(""https://docs.google.com/spreadsheets/d/1zz70Lj6oBg1MOPSG6KJcsMeqBNtXMHYICRkg7kpt_d0/edit#gid=1892753874"",""Rekap KTR!$E$6"")"),9)</f>
        <v>9</v>
      </c>
      <c r="D15" s="72">
        <f ca="1">IFERROR(__xludf.DUMMYFUNCTION("IMPORTRANGE(""https://docs.google.com/spreadsheets/d/1zz70Lj6oBg1MOPSG6KJcsMeqBNtXMHYICRkg7kpt_d0/edit#gid=1892753874"",""Rekap KTR!$E$7"")"),47)</f>
        <v>47</v>
      </c>
      <c r="E15" s="72">
        <f ca="1">IFERROR(__xludf.DUMMYFUNCTION("IMPORTRANGE(""https://docs.google.com/spreadsheets/d/1zz70Lj6oBg1MOPSG6KJcsMeqBNtXMHYICRkg7kpt_d0/edit#gid=1892753874"",""Rekap KTR!$E$8"")"),29)</f>
        <v>29</v>
      </c>
      <c r="F15" s="72">
        <f ca="1">IFERROR(__xludf.DUMMYFUNCTION("IMPORTRANGE(""https://docs.google.com/spreadsheets/d/1zz70Lj6oBg1MOPSG6KJcsMeqBNtXMHYICRkg7kpt_d0/edit#gid=1892753874"",""Rekap KTR!$E$9"")"),3)</f>
        <v>3</v>
      </c>
      <c r="G15" s="72">
        <f ca="1">IFERROR(__xludf.DUMMYFUNCTION("IMPORTRANGE(""https://docs.google.com/spreadsheets/d/1zz70Lj6oBg1MOPSG6KJcsMeqBNtXMHYICRkg7kpt_d0/edit#gid=1892753874"",""Rekap KTR!$E$10"")"),1)</f>
        <v>1</v>
      </c>
      <c r="H15" s="72">
        <f ca="1">IFERROR(__xludf.DUMMYFUNCTION("IMPORTRANGE(""https://docs.google.com/spreadsheets/d/1zz70Lj6oBg1MOPSG6KJcsMeqBNtXMHYICRkg7kpt_d0/edit#gid=1892753874"",""Rekap KTR!$E$11"")"),4)</f>
        <v>4</v>
      </c>
      <c r="I15" s="72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0" t="e">
        <f>#REF!</f>
        <v>#REF!</v>
      </c>
      <c r="C16" s="72">
        <f ca="1">IFERROR(__xludf.DUMMYFUNCTION("IMPORTRANGE(""https://docs.google.com/spreadsheets/d/1773f1iHRnXhbrVjAHR7zUpu3neZdvtp1a2ikB9LJu8U/edit#gid=1522333227"",""Rekap KTR!$E$6"")"),39)</f>
        <v>39</v>
      </c>
      <c r="D16" s="72">
        <f ca="1">IFERROR(__xludf.DUMMYFUNCTION("IMPORTRANGE(""https://docs.google.com/spreadsheets/d/1773f1iHRnXhbrVjAHR7zUpu3neZdvtp1a2ikB9LJu8U/edit#gid=1522333227"",""Rekap KTR!$E$7"")"),43)</f>
        <v>43</v>
      </c>
      <c r="E16" s="72">
        <f ca="1">IFERROR(__xludf.DUMMYFUNCTION("IMPORTRANGE(""https://docs.google.com/spreadsheets/d/1773f1iHRnXhbrVjAHR7zUpu3neZdvtp1a2ikB9LJu8U/edit#gid=1522333227"",""Rekap KTR!$E$8"")"),32)</f>
        <v>32</v>
      </c>
      <c r="F16" s="72">
        <f ca="1">IFERROR(__xludf.DUMMYFUNCTION("IMPORTRANGE(""https://docs.google.com/spreadsheets/d/1773f1iHRnXhbrVjAHR7zUpu3neZdvtp1a2ikB9LJu8U/edit#gid=1522333227"",""Rekap KTR!$E$9"")"),21)</f>
        <v>21</v>
      </c>
      <c r="G16" s="72">
        <f ca="1">IFERROR(__xludf.DUMMYFUNCTION("IMPORTRANGE(""https://docs.google.com/spreadsheets/d/1773f1iHRnXhbrVjAHR7zUpu3neZdvtp1a2ikB9LJu8U/edit#gid=1522333227"",""Rekap KTR!$E$10"")"),0)</f>
        <v>0</v>
      </c>
      <c r="H16" s="72">
        <f ca="1">IFERROR(__xludf.DUMMYFUNCTION("IMPORTRANGE(""https://docs.google.com/spreadsheets/d/1773f1iHRnXhbrVjAHR7zUpu3neZdvtp1a2ikB9LJu8U/edit#gid=1522333227"",""Rekap KTR!$E$11"")"),16)</f>
        <v>16</v>
      </c>
      <c r="I16" s="72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0" t="e">
        <f>#REF!</f>
        <v>#REF!</v>
      </c>
      <c r="C17" s="72">
        <f ca="1">IFERROR(__xludf.DUMMYFUNCTION("IMPORTRANGE(""https://docs.google.com/spreadsheets/d/10iNzN1LqaStEosZKEbqcoOm3IdodNsG31q_nR0Y6WGo/edit#gid=1522333227"",""Rekap KTR!$E$6"")"),1)</f>
        <v>1</v>
      </c>
      <c r="D17" s="72">
        <f ca="1">IFERROR(__xludf.DUMMYFUNCTION("IMPORTRANGE(""https://docs.google.com/spreadsheets/d/10iNzN1LqaStEosZKEbqcoOm3IdodNsG31q_nR0Y6WGo/edit#gid=1522333227"",""Rekap KTR!$E$7"")"),27)</f>
        <v>27</v>
      </c>
      <c r="E17" s="72">
        <f ca="1">IFERROR(__xludf.DUMMYFUNCTION("IMPORTRANGE(""https://docs.google.com/spreadsheets/d/10iNzN1LqaStEosZKEbqcoOm3IdodNsG31q_nR0Y6WGo/edit#gid=1522333227"",""Rekap KTR!$E$8"")"),2)</f>
        <v>2</v>
      </c>
      <c r="F17" s="72">
        <f ca="1">IFERROR(__xludf.DUMMYFUNCTION("IMPORTRANGE(""https://docs.google.com/spreadsheets/d/10iNzN1LqaStEosZKEbqcoOm3IdodNsG31q_nR0Y6WGo/edit#gid=1522333227"",""Rekap KTR!$E$9"")"),3)</f>
        <v>3</v>
      </c>
      <c r="G17" s="72">
        <f ca="1">IFERROR(__xludf.DUMMYFUNCTION("IMPORTRANGE(""https://docs.google.com/spreadsheets/d/10iNzN1LqaStEosZKEbqcoOm3IdodNsG31q_nR0Y6WGo/edit#gid=1522333227"",""Rekap KTR!$E$10"")"),0)</f>
        <v>0</v>
      </c>
      <c r="H17" s="72">
        <f ca="1">IFERROR(__xludf.DUMMYFUNCTION("IMPORTRANGE(""https://docs.google.com/spreadsheets/d/10iNzN1LqaStEosZKEbqcoOm3IdodNsG31q_nR0Y6WGo/edit#gid=1522333227"",""Rekap KTR!$E$11"")"),2)</f>
        <v>2</v>
      </c>
      <c r="I17" s="72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0" t="e">
        <f>#REF!</f>
        <v>#REF!</v>
      </c>
      <c r="C18" s="72">
        <f ca="1">IFERROR(__xludf.DUMMYFUNCTION("IMPORTRANGE(""https://docs.google.com/spreadsheets/d/17PsIU8VcCQeO2M4DM42K9vv32GkafaaF1LxQevQ8tAQ/edit#gid=1892753874"",""Rekap KTR!$E$6"")"),2)</f>
        <v>2</v>
      </c>
      <c r="D18" s="72">
        <f ca="1">IFERROR(__xludf.DUMMYFUNCTION("IMPORTRANGE(""https://docs.google.com/spreadsheets/d/17PsIU8VcCQeO2M4DM42K9vv32GkafaaF1LxQevQ8tAQ/edit#gid=1892753874"",""Rekap KTR!$E$7"")"),21)</f>
        <v>21</v>
      </c>
      <c r="E18" s="72">
        <f ca="1">IFERROR(__xludf.DUMMYFUNCTION("IMPORTRANGE(""https://docs.google.com/spreadsheets/d/17PsIU8VcCQeO2M4DM42K9vv32GkafaaF1LxQevQ8tAQ/edit#gid=1892753874"",""Rekap KTR!$E$8"")"),17)</f>
        <v>17</v>
      </c>
      <c r="F18" s="72">
        <f ca="1">IFERROR(__xludf.DUMMYFUNCTION("IMPORTRANGE(""https://docs.google.com/spreadsheets/d/17PsIU8VcCQeO2M4DM42K9vv32GkafaaF1LxQevQ8tAQ/edit#gid=1892753874"",""Rekap KTR!$E$9"")"),0)</f>
        <v>0</v>
      </c>
      <c r="G18" s="72">
        <f ca="1">IFERROR(__xludf.DUMMYFUNCTION("IMPORTRANGE(""https://docs.google.com/spreadsheets/d/17PsIU8VcCQeO2M4DM42K9vv32GkafaaF1LxQevQ8tAQ/edit#gid=1892753874"",""Rekap KTR!$E$10"")"),0)</f>
        <v>0</v>
      </c>
      <c r="H18" s="72">
        <f ca="1">IFERROR(__xludf.DUMMYFUNCTION("IMPORTRANGE(""https://docs.google.com/spreadsheets/d/17PsIU8VcCQeO2M4DM42K9vv32GkafaaF1LxQevQ8tAQ/edit#gid=1892753874"",""Rekap KTR!$E$11"")"),0)</f>
        <v>0</v>
      </c>
      <c r="I18" s="72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0" t="e">
        <f>#REF!</f>
        <v>#REF!</v>
      </c>
      <c r="C19" s="72">
        <f ca="1">IFERROR(__xludf.DUMMYFUNCTION("IMPORTRANGE(""https://docs.google.com/spreadsheets/d/1d0Y9C6M4-a1TT0nIK2Gc4IXnbVyxoBB3v7o1biNGAwY/edit#gid=1892753874"",""Rekap KTR!$E$6"")"),6)</f>
        <v>6</v>
      </c>
      <c r="D19" s="72">
        <f ca="1">IFERROR(__xludf.DUMMYFUNCTION("IMPORTRANGE(""https://docs.google.com/spreadsheets/d/1d0Y9C6M4-a1TT0nIK2Gc4IXnbVyxoBB3v7o1biNGAwY/edit#gid=1892753874"",""Rekap KTR!$E$7"")"),27)</f>
        <v>27</v>
      </c>
      <c r="E19" s="72">
        <f ca="1">IFERROR(__xludf.DUMMYFUNCTION("IMPORTRANGE(""https://docs.google.com/spreadsheets/d/1d0Y9C6M4-a1TT0nIK2Gc4IXnbVyxoBB3v7o1biNGAwY/edit#gid=1892753874"",""Rekap KTR!$E$8"")"),7)</f>
        <v>7</v>
      </c>
      <c r="F19" s="72">
        <f ca="1">IFERROR(__xludf.DUMMYFUNCTION("IMPORTRANGE(""https://docs.google.com/spreadsheets/d/1d0Y9C6M4-a1TT0nIK2Gc4IXnbVyxoBB3v7o1biNGAwY/edit#gid=1892753874"",""Rekap KTR!$E$9"")"),0)</f>
        <v>0</v>
      </c>
      <c r="G19" s="72">
        <f ca="1">IFERROR(__xludf.DUMMYFUNCTION("IMPORTRANGE(""https://docs.google.com/spreadsheets/d/1d0Y9C6M4-a1TT0nIK2Gc4IXnbVyxoBB3v7o1biNGAwY/edit#gid=1892753874"",""Rekap KTR!$E$10"")"),0)</f>
        <v>0</v>
      </c>
      <c r="H19" s="72">
        <f ca="1">IFERROR(__xludf.DUMMYFUNCTION("IMPORTRANGE(""https://docs.google.com/spreadsheets/d/1d0Y9C6M4-a1TT0nIK2Gc4IXnbVyxoBB3v7o1biNGAwY/edit#gid=1892753874"",""Rekap KTR!$E$11"")"),0)</f>
        <v>0</v>
      </c>
      <c r="I19" s="72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0" t="e">
        <f>#REF!</f>
        <v>#REF!</v>
      </c>
      <c r="C20" s="72">
        <f ca="1">IFERROR(__xludf.DUMMYFUNCTION("IMPORTRANGE(""https://docs.google.com/spreadsheets/d/1fXA1yQzUNddp7fjR2KF22o4rRJu9lP9Ja9Oi1mRbg_E/edit#gid=1892753874"",""Rekap KTR!$E$6"")"),2)</f>
        <v>2</v>
      </c>
      <c r="D20" s="72">
        <f ca="1">IFERROR(__xludf.DUMMYFUNCTION("IMPORTRANGE(""https://docs.google.com/spreadsheets/d/1fXA1yQzUNddp7fjR2KF22o4rRJu9lP9Ja9Oi1mRbg_E/edit#gid=1892753874"",""Rekap KTR!$E$7"")"),31)</f>
        <v>31</v>
      </c>
      <c r="E20" s="72">
        <f ca="1">IFERROR(__xludf.DUMMYFUNCTION("IMPORTRANGE(""https://docs.google.com/spreadsheets/d/1fXA1yQzUNddp7fjR2KF22o4rRJu9lP9Ja9Oi1mRbg_E/edit#gid=1892753874"",""Rekap KTR!$E$8"")"),29)</f>
        <v>29</v>
      </c>
      <c r="F20" s="72">
        <f ca="1">IFERROR(__xludf.DUMMYFUNCTION("IMPORTRANGE(""https://docs.google.com/spreadsheets/d/1fXA1yQzUNddp7fjR2KF22o4rRJu9lP9Ja9Oi1mRbg_E/edit#gid=1892753874"",""Rekap KTR!$E$9"")"),19)</f>
        <v>19</v>
      </c>
      <c r="G20" s="72">
        <f ca="1">IFERROR(__xludf.DUMMYFUNCTION("IMPORTRANGE(""https://docs.google.com/spreadsheets/d/1fXA1yQzUNddp7fjR2KF22o4rRJu9lP9Ja9Oi1mRbg_E/edit#gid=1892753874"",""Rekap KTR!$E$10"")"),1)</f>
        <v>1</v>
      </c>
      <c r="H20" s="72">
        <f ca="1">IFERROR(__xludf.DUMMYFUNCTION("IMPORTRANGE(""https://docs.google.com/spreadsheets/d/1fXA1yQzUNddp7fjR2KF22o4rRJu9lP9Ja9Oi1mRbg_E/edit#gid=1892753874"",""Rekap KTR!$E$11"")"),1)</f>
        <v>1</v>
      </c>
      <c r="I20" s="72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0" t="e">
        <f>#REF!</f>
        <v>#REF!</v>
      </c>
      <c r="C21" s="72">
        <f ca="1">IFERROR(__xludf.DUMMYFUNCTION("IMPORTRANGE(""https://docs.google.com/spreadsheets/d/155aL1qCqCleHwMP0Y8LT5akEbK27R0RIka-lAkeoeEo/edit#gid=1892753874"",""Rekap KTR!$E$6"")"),10)</f>
        <v>10</v>
      </c>
      <c r="D21" s="72">
        <f ca="1">IFERROR(__xludf.DUMMYFUNCTION("IMPORTRANGE(""https://docs.google.com/spreadsheets/d/155aL1qCqCleHwMP0Y8LT5akEbK27R0RIka-lAkeoeEo/edit#gid=1892753874"",""Rekap KTR!$E$7"")"),47)</f>
        <v>47</v>
      </c>
      <c r="E21" s="72">
        <f ca="1">IFERROR(__xludf.DUMMYFUNCTION("IMPORTRANGE(""https://docs.google.com/spreadsheets/d/155aL1qCqCleHwMP0Y8LT5akEbK27R0RIka-lAkeoeEo/edit#gid=1892753874"",""Rekap KTR!$E$8"")"),5)</f>
        <v>5</v>
      </c>
      <c r="F21" s="72" t="str">
        <f ca="1">IFERROR(__xludf.DUMMYFUNCTION("IMPORTRANGE(""https://docs.google.com/spreadsheets/d/155aL1qCqCleHwMP0Y8LT5akEbK27R0RIka-lAkeoeEo/edit#gid=1892753874"",""Rekap KTR!$E$9"")"),"")</f>
        <v/>
      </c>
      <c r="G21" s="72" t="str">
        <f ca="1">IFERROR(__xludf.DUMMYFUNCTION("IMPORTRANGE(""https://docs.google.com/spreadsheets/d/155aL1qCqCleHwMP0Y8LT5akEbK27R0RIka-lAkeoeEo/edit#gid=1892753874"",""Rekap KTR!$E$10"")"),"")</f>
        <v/>
      </c>
      <c r="H21" s="72" t="str">
        <f ca="1">IFERROR(__xludf.DUMMYFUNCTION("IMPORTRANGE(""https://docs.google.com/spreadsheets/d/155aL1qCqCleHwMP0Y8LT5akEbK27R0RIka-lAkeoeEo/edit#gid=1892753874"",""Rekap KTR!$E$11"")"),"")</f>
        <v/>
      </c>
      <c r="I21" s="72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0" t="e">
        <f>#REF!</f>
        <v>#REF!</v>
      </c>
      <c r="C22" s="72">
        <f ca="1">IFERROR(__xludf.DUMMYFUNCTION("IMPORTRANGE(""https://docs.google.com/spreadsheets/d/13FRR1udp0c0o6Nmp_8YHiON78PXr-L4FqQQ028JcBYY/edit#gid=1522333227"",""Rekap KTR!$E$6"")"),7)</f>
        <v>7</v>
      </c>
      <c r="D22" s="72">
        <f ca="1">IFERROR(__xludf.DUMMYFUNCTION("IMPORTRANGE(""https://docs.google.com/spreadsheets/d/13FRR1udp0c0o6Nmp_8YHiON78PXr-L4FqQQ028JcBYY/edit#gid=1522333227"",""Rekap KTR!$E$7"")"),31)</f>
        <v>31</v>
      </c>
      <c r="E22" s="72">
        <f ca="1">IFERROR(__xludf.DUMMYFUNCTION("IMPORTRANGE(""https://docs.google.com/spreadsheets/d/13FRR1udp0c0o6Nmp_8YHiON78PXr-L4FqQQ028JcBYY/edit#gid=1522333227"",""Rekap KTR!$E$8"")"),2)</f>
        <v>2</v>
      </c>
      <c r="F22" s="72" t="str">
        <f ca="1">IFERROR(__xludf.DUMMYFUNCTION("IMPORTRANGE(""https://docs.google.com/spreadsheets/d/13FRR1udp0c0o6Nmp_8YHiON78PXr-L4FqQQ028JcBYY/edit#gid=1522333227"",""Rekap KTR!$E$9"")"),"")</f>
        <v/>
      </c>
      <c r="G22" s="72" t="str">
        <f ca="1">IFERROR(__xludf.DUMMYFUNCTION("IMPORTRANGE(""https://docs.google.com/spreadsheets/d/13FRR1udp0c0o6Nmp_8YHiON78PXr-L4FqQQ028JcBYY/edit#gid=1522333227"",""Rekap KTR!$E$10"")"),"")</f>
        <v/>
      </c>
      <c r="H22" s="72" t="str">
        <f ca="1">IFERROR(__xludf.DUMMYFUNCTION("IMPORTRANGE(""https://docs.google.com/spreadsheets/d/13FRR1udp0c0o6Nmp_8YHiON78PXr-L4FqQQ028JcBYY/edit#gid=1522333227"",""Rekap KTR!$E$11"")"),"")</f>
        <v/>
      </c>
      <c r="I22" s="72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0" t="e">
        <f>#REF!</f>
        <v>#REF!</v>
      </c>
      <c r="C23" s="72">
        <f ca="1">IFERROR(__xludf.DUMMYFUNCTION("IMPORTRANGE(""https://docs.google.com/spreadsheets/d/1PVwe4VvYfj1Vj424c9kO9TcQogsBM6TpXMbFve9togc/edit#gid=1522333227"",""Rekap KTR!$E$6"")"),5)</f>
        <v>5</v>
      </c>
      <c r="D23" s="72">
        <f ca="1">IFERROR(__xludf.DUMMYFUNCTION("IMPORTRANGE(""https://docs.google.com/spreadsheets/d/1PVwe4VvYfj1Vj424c9kO9TcQogsBM6TpXMbFve9togc/edit#gid=1522333227"",""Rekap KTR!$E$7"")"),38)</f>
        <v>38</v>
      </c>
      <c r="E23" s="72">
        <f ca="1">IFERROR(__xludf.DUMMYFUNCTION("IMPORTRANGE(""https://docs.google.com/spreadsheets/d/1PVwe4VvYfj1Vj424c9kO9TcQogsBM6TpXMbFve9togc/edit#gid=1522333227"",""Rekap KTR!$E$8"")"),17)</f>
        <v>17</v>
      </c>
      <c r="F23" s="72">
        <f ca="1">IFERROR(__xludf.DUMMYFUNCTION("IMPORTRANGE(""https://docs.google.com/spreadsheets/d/1PVwe4VvYfj1Vj424c9kO9TcQogsBM6TpXMbFve9togc/edit#gid=1522333227"",""Rekap KTR!$E$9"")"),0)</f>
        <v>0</v>
      </c>
      <c r="G23" s="72">
        <f ca="1">IFERROR(__xludf.DUMMYFUNCTION("IMPORTRANGE(""https://docs.google.com/spreadsheets/d/1PVwe4VvYfj1Vj424c9kO9TcQogsBM6TpXMbFve9togc/edit#gid=1522333227"",""Rekap KTR!$E$10"")"),0)</f>
        <v>0</v>
      </c>
      <c r="H23" s="72">
        <f ca="1">IFERROR(__xludf.DUMMYFUNCTION("IMPORTRANGE(""https://docs.google.com/spreadsheets/d/1PVwe4VvYfj1Vj424c9kO9TcQogsBM6TpXMbFve9togc/edit#gid=1522333227"",""Rekap KTR!$E$11"")"),0)</f>
        <v>0</v>
      </c>
      <c r="I23" s="72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0" t="e">
        <f>#REF!</f>
        <v>#REF!</v>
      </c>
      <c r="C24" s="72" t="str">
        <f ca="1">IFERROR(__xludf.DUMMYFUNCTION("IMPORTRANGE(""https://docs.google.com/spreadsheets/d/15JUTNcWxWGx3Ha8qvwbxgnbDbT4v7N3vZYvqPZ68_Xg/edit#gid=1892753874"",""Rekap KTR!$E$6"")"),"")</f>
        <v/>
      </c>
      <c r="D24" s="72">
        <f ca="1">IFERROR(__xludf.DUMMYFUNCTION("IMPORTRANGE(""https://docs.google.com/spreadsheets/d/15JUTNcWxWGx3Ha8qvwbxgnbDbT4v7N3vZYvqPZ68_Xg/edit#gid=1892753874"",""Rekap KTR!$E$7"")"),19)</f>
        <v>19</v>
      </c>
      <c r="E24" s="72" t="str">
        <f ca="1">IFERROR(__xludf.DUMMYFUNCTION("IMPORTRANGE(""https://docs.google.com/spreadsheets/d/15JUTNcWxWGx3Ha8qvwbxgnbDbT4v7N3vZYvqPZ68_Xg/edit#gid=1892753874"",""Rekap KTR!$E$8"")"),"")</f>
        <v/>
      </c>
      <c r="F24" s="72" t="str">
        <f ca="1">IFERROR(__xludf.DUMMYFUNCTION("IMPORTRANGE(""https://docs.google.com/spreadsheets/d/15JUTNcWxWGx3Ha8qvwbxgnbDbT4v7N3vZYvqPZ68_Xg/edit#gid=1892753874"",""Rekap KTR!$E$9"")"),"")</f>
        <v/>
      </c>
      <c r="G24" s="72" t="str">
        <f ca="1">IFERROR(__xludf.DUMMYFUNCTION("IMPORTRANGE(""https://docs.google.com/spreadsheets/d/15JUTNcWxWGx3Ha8qvwbxgnbDbT4v7N3vZYvqPZ68_Xg/edit#gid=1892753874"",""Rekap KTR!$E$10"")"),"")</f>
        <v/>
      </c>
      <c r="H24" s="72" t="str">
        <f ca="1">IFERROR(__xludf.DUMMYFUNCTION("IMPORTRANGE(""https://docs.google.com/spreadsheets/d/15JUTNcWxWGx3Ha8qvwbxgnbDbT4v7N3vZYvqPZ68_Xg/edit#gid=1892753874"",""Rekap KTR!$E$11"")"),"")</f>
        <v/>
      </c>
      <c r="I24" s="72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89" t="s">
        <v>43</v>
      </c>
      <c r="B1" s="121"/>
      <c r="C1" s="90"/>
      <c r="D1" s="123" t="s">
        <v>46</v>
      </c>
      <c r="E1" s="121"/>
      <c r="F1" s="121"/>
      <c r="G1" s="121"/>
      <c r="H1" s="121"/>
      <c r="I1" s="121"/>
      <c r="J1" s="90"/>
      <c r="K1" s="73"/>
      <c r="L1" s="1"/>
      <c r="M1" s="1"/>
      <c r="N1" s="1"/>
      <c r="O1" s="1"/>
      <c r="P1" s="1"/>
    </row>
    <row r="2" spans="1:16" ht="21" x14ac:dyDescent="0.15">
      <c r="A2" s="91"/>
      <c r="B2" s="120"/>
      <c r="C2" s="92"/>
      <c r="D2" s="91"/>
      <c r="E2" s="120"/>
      <c r="F2" s="120"/>
      <c r="G2" s="120"/>
      <c r="H2" s="120"/>
      <c r="I2" s="120"/>
      <c r="J2" s="92"/>
      <c r="K2" s="73"/>
      <c r="L2" s="1"/>
      <c r="M2" s="1"/>
      <c r="N2" s="1"/>
      <c r="O2" s="1"/>
      <c r="P2" s="1"/>
    </row>
    <row r="3" spans="1:16" ht="21" x14ac:dyDescent="0.15">
      <c r="A3" s="93"/>
      <c r="B3" s="122"/>
      <c r="C3" s="94"/>
      <c r="D3" s="91"/>
      <c r="E3" s="120"/>
      <c r="F3" s="120"/>
      <c r="G3" s="120"/>
      <c r="H3" s="120"/>
      <c r="I3" s="120"/>
      <c r="J3" s="92"/>
      <c r="K3" s="73"/>
      <c r="L3" s="1"/>
      <c r="M3" s="1"/>
      <c r="N3" s="1"/>
      <c r="O3" s="1"/>
      <c r="P3" s="1"/>
    </row>
    <row r="4" spans="1:16" ht="24.75" customHeight="1" x14ac:dyDescent="0.15">
      <c r="A4" s="110" t="s">
        <v>44</v>
      </c>
      <c r="B4" s="124"/>
      <c r="C4" s="111"/>
      <c r="D4" s="93"/>
      <c r="E4" s="122"/>
      <c r="F4" s="122"/>
      <c r="G4" s="122"/>
      <c r="H4" s="122"/>
      <c r="I4" s="122"/>
      <c r="J4" s="94"/>
      <c r="K4" s="73"/>
      <c r="L4" s="1"/>
      <c r="M4" s="1"/>
      <c r="N4" s="1"/>
      <c r="O4" s="1"/>
      <c r="P4" s="1"/>
    </row>
    <row r="6" spans="1:16" ht="22.5" customHeight="1" x14ac:dyDescent="0.15">
      <c r="A6" s="125" t="s">
        <v>47</v>
      </c>
      <c r="B6" s="116"/>
      <c r="C6" s="116"/>
      <c r="D6" s="116"/>
      <c r="E6" s="116"/>
      <c r="F6" s="116"/>
      <c r="G6" s="116"/>
      <c r="H6" s="116"/>
      <c r="I6" s="116"/>
      <c r="J6" s="117"/>
      <c r="K6" s="2"/>
      <c r="L6" s="2"/>
      <c r="M6" s="2"/>
      <c r="N6" s="2"/>
      <c r="O6" s="2"/>
      <c r="P6" s="2"/>
    </row>
    <row r="7" spans="1:16" ht="14.25" x14ac:dyDescent="0.15">
      <c r="A7" s="126" t="s">
        <v>45</v>
      </c>
      <c r="B7" s="126" t="s">
        <v>48</v>
      </c>
      <c r="C7" s="126" t="s">
        <v>49</v>
      </c>
      <c r="D7" s="126" t="s">
        <v>50</v>
      </c>
      <c r="E7" s="127" t="s">
        <v>51</v>
      </c>
      <c r="F7" s="127" t="s">
        <v>52</v>
      </c>
      <c r="G7" s="127" t="s">
        <v>53</v>
      </c>
      <c r="H7" s="118" t="s">
        <v>54</v>
      </c>
      <c r="I7" s="118" t="s">
        <v>55</v>
      </c>
      <c r="J7" s="118" t="s">
        <v>56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6" x14ac:dyDescent="0.2">
      <c r="A10" s="80" t="e">
        <f>#REF!</f>
        <v>#REF!</v>
      </c>
      <c r="B10" s="72">
        <f ca="1">IFERROR(__xludf.DUMMYFUNCTION("IMPORTRANGE(""https://docs.google.com/spreadsheets/d/1P0UTisakTE5EAx-MYEjY2DmhSnLNqqRm6P3NrlYXL2I/edit#gid=1892753874"",""Rekap UBM!$B$9"")"),1)</f>
        <v>1</v>
      </c>
      <c r="C10" s="72">
        <f ca="1">IFERROR(__xludf.DUMMYFUNCTION("IMPORTRANGE(""https://docs.google.com/spreadsheets/d/1P0UTisakTE5EAx-MYEjY2DmhSnLNqqRm6P3NrlYXL2I/edit#gid=1892753874"",""Rekap UBM!$C$9"")"),1)</f>
        <v>1</v>
      </c>
      <c r="D10" s="81">
        <f t="shared" ref="D10:D25" ca="1" si="0">C10/B10*100</f>
        <v>100</v>
      </c>
      <c r="E10" s="72" t="str">
        <f ca="1">IFERROR(__xludf.DUMMYFUNCTION("IMPORTRANGE(""https://docs.google.com/spreadsheets/d/1P0UTisakTE5EAx-MYEjY2DmhSnLNqqRm6P3NrlYXL2I/edit#gid=1892753874"",""Rekap UBM!$E$9"")"),"")</f>
        <v/>
      </c>
      <c r="F10" s="72" t="str">
        <f ca="1">IFERROR(__xludf.DUMMYFUNCTION("IMPORTRANGE(""https://docs.google.com/spreadsheets/d/1P0UTisakTE5EAx-MYEjY2DmhSnLNqqRm6P3NrlYXL2I/edit#gid=1892753874"",""Rekap UBM!$F$9"")"),"")</f>
        <v/>
      </c>
      <c r="G10" s="81" t="e">
        <f t="shared" ref="G10:G25" ca="1" si="1">F10/E10*100</f>
        <v>#VALUE!</v>
      </c>
      <c r="H10" s="72" t="str">
        <f ca="1">IFERROR(__xludf.DUMMYFUNCTION("IMPORTRANGE(""https://docs.google.com/spreadsheets/d/1P0UTisakTE5EAx-MYEjY2DmhSnLNqqRm6P3NrlYXL2I/edit#gid=1892753874"",""Rekap UBM!$H$9"")"),"")</f>
        <v/>
      </c>
      <c r="I10" s="72" t="str">
        <f ca="1">IFERROR(__xludf.DUMMYFUNCTION("IMPORTRANGE(""https://docs.google.com/spreadsheets/d/1P0UTisakTE5EAx-MYEjY2DmhSnLNqqRm6P3NrlYXL2I/edit#gid=1892753874"",""Rekap UBM!$I$9"")"),"")</f>
        <v/>
      </c>
      <c r="J10" s="81" t="e">
        <f t="shared" ref="J10:J25" ca="1" si="2">I10/H10*100</f>
        <v>#VALUE!</v>
      </c>
    </row>
    <row r="11" spans="1:16" x14ac:dyDescent="0.2">
      <c r="A11" s="80" t="e">
        <f>#REF!</f>
        <v>#REF!</v>
      </c>
      <c r="B11" s="72">
        <f ca="1">IFERROR(__xludf.DUMMYFUNCTION("IMPORTRANGE(""https://docs.google.com/spreadsheets/d/1jB-UnyPBzGq1HOZkIVtft_Wo28OEKcZNsVgS5r_boTE/edit#gid=1522333227"",""Rekap UBM!$B$9"")"),1)</f>
        <v>1</v>
      </c>
      <c r="C11" s="72">
        <f ca="1">IFERROR(__xludf.DUMMYFUNCTION("IMPORTRANGE(""https://docs.google.com/spreadsheets/d/1jB-UnyPBzGq1HOZkIVtft_Wo28OEKcZNsVgS5r_boTE/edit#gid=1522333227"",""Rekap UBM!$C$9"")"),1)</f>
        <v>1</v>
      </c>
      <c r="D11" s="81">
        <f t="shared" ca="1" si="0"/>
        <v>100</v>
      </c>
      <c r="E11" s="72">
        <f ca="1">IFERROR(__xludf.DUMMYFUNCTION("IMPORTRANGE(""https://docs.google.com/spreadsheets/d/1jB-UnyPBzGq1HOZkIVtft_Wo28OEKcZNsVgS5r_boTE/edit#gid=1522333227"",""Rekap UBM!$E$9"")"),12)</f>
        <v>12</v>
      </c>
      <c r="F11" s="82">
        <f ca="1">IFERROR(__xludf.DUMMYFUNCTION("IMPORTRANGE(""https://docs.google.com/spreadsheets/d/1jB-UnyPBzGq1HOZkIVtft_Wo28OEKcZNsVgS5r_boTE/edit#gid=1522333227"",""Rekap UBM!$F$9"")"),12)</f>
        <v>12</v>
      </c>
      <c r="G11" s="81">
        <f t="shared" ca="1" si="1"/>
        <v>100</v>
      </c>
      <c r="H11" s="82" t="str">
        <f ca="1">IFERROR(__xludf.DUMMYFUNCTION("IMPORTRANGE(""https://docs.google.com/spreadsheets/d/1jB-UnyPBzGq1HOZkIVtft_Wo28OEKcZNsVgS5r_boTE/edit#gid=1522333227"",""Rekap UBM!$H$9"")"),"")</f>
        <v/>
      </c>
      <c r="I11" s="82" t="str">
        <f ca="1">IFERROR(__xludf.DUMMYFUNCTION("IMPORTRANGE(""https://docs.google.com/spreadsheets/d/1jB-UnyPBzGq1HOZkIVtft_Wo28OEKcZNsVgS5r_boTE/edit#gid=1522333227"",""Rekap UBM!$I$9"")"),"")</f>
        <v/>
      </c>
      <c r="J11" s="81" t="e">
        <f t="shared" ca="1" si="2"/>
        <v>#VALUE!</v>
      </c>
    </row>
    <row r="12" spans="1:16" x14ac:dyDescent="0.2">
      <c r="A12" s="80" t="e">
        <f>#REF!</f>
        <v>#REF!</v>
      </c>
      <c r="B12" s="72">
        <f ca="1">IFERROR(__xludf.DUMMYFUNCTION("IMPORTRANGE(""https://docs.google.com/spreadsheets/d/1gHFrRpJ5fnyxfJI-jxT5z1B1L7rSV8E5sIZEN90Rfhc/edit#gid=1522333227"",""Rekap UBM!$B$9"")"),1)</f>
        <v>1</v>
      </c>
      <c r="C12" s="72">
        <f ca="1">IFERROR(__xludf.DUMMYFUNCTION("IMPORTRANGE(""https://docs.google.com/spreadsheets/d/1gHFrRpJ5fnyxfJI-jxT5z1B1L7rSV8E5sIZEN90Rfhc/edit#gid=1522333227"",""Rekap UBM!$C$9"")"),1)</f>
        <v>1</v>
      </c>
      <c r="D12" s="81">
        <f t="shared" ca="1" si="0"/>
        <v>100</v>
      </c>
      <c r="E12" s="72">
        <f ca="1">IFERROR(__xludf.DUMMYFUNCTION("IMPORTRANGE(""https://docs.google.com/spreadsheets/d/1gHFrRpJ5fnyxfJI-jxT5z1B1L7rSV8E5sIZEN90Rfhc/edit#gid=1522333227"",""Rekap UBM!$E$9"")"),3)</f>
        <v>3</v>
      </c>
      <c r="F12" s="82">
        <f ca="1">IFERROR(__xludf.DUMMYFUNCTION("IMPORTRANGE(""https://docs.google.com/spreadsheets/d/1gHFrRpJ5fnyxfJI-jxT5z1B1L7rSV8E5sIZEN90Rfhc/edit#gid=1522333227"",""Rekap UBM!$F$9"")"),3)</f>
        <v>3</v>
      </c>
      <c r="G12" s="81">
        <f t="shared" ca="1" si="1"/>
        <v>100</v>
      </c>
      <c r="H12" s="82">
        <f ca="1">IFERROR(__xludf.DUMMYFUNCTION("IMPORTRANGE(""https://docs.google.com/spreadsheets/d/1gHFrRpJ5fnyxfJI-jxT5z1B1L7rSV8E5sIZEN90Rfhc/edit#gid=1522333227"",""Rekap UBM!$H$9"")"),6)</f>
        <v>6</v>
      </c>
      <c r="I12" s="82">
        <f ca="1">IFERROR(__xludf.DUMMYFUNCTION("IMPORTRANGE(""https://docs.google.com/spreadsheets/d/1gHFrRpJ5fnyxfJI-jxT5z1B1L7rSV8E5sIZEN90Rfhc/edit#gid=1522333227"",""Rekap UBM!$I$9"")"),6)</f>
        <v>6</v>
      </c>
      <c r="J12" s="81">
        <f t="shared" ca="1" si="2"/>
        <v>100</v>
      </c>
    </row>
    <row r="13" spans="1:16" x14ac:dyDescent="0.2">
      <c r="A13" s="80" t="e">
        <f>#REF!</f>
        <v>#REF!</v>
      </c>
      <c r="B13" s="72">
        <f ca="1">IFERROR(__xludf.DUMMYFUNCTION("IMPORTRANGE(""https://docs.google.com/spreadsheets/d/1saC2UP2JuYJ7WRPxjh8EMf_BSfGZ18Ous8sVKGLr-Ng/edit#gid=1892753874"",""Rekap UBM!$B$9"")"),1)</f>
        <v>1</v>
      </c>
      <c r="C13" s="72">
        <f ca="1">IFERROR(__xludf.DUMMYFUNCTION("IMPORTRANGE(""https://docs.google.com/spreadsheets/d/1saC2UP2JuYJ7WRPxjh8EMf_BSfGZ18Ous8sVKGLr-Ng/edit#gid=1892753874"",""Rekap UBM!$C$9"")"),1)</f>
        <v>1</v>
      </c>
      <c r="D13" s="81">
        <f t="shared" ca="1" si="0"/>
        <v>100</v>
      </c>
      <c r="E13" s="72">
        <f ca="1">IFERROR(__xludf.DUMMYFUNCTION("IMPORTRANGE(""https://docs.google.com/spreadsheets/d/1saC2UP2JuYJ7WRPxjh8EMf_BSfGZ18Ous8sVKGLr-Ng/edit#gid=1892753874"",""Rekap UBM!$E$9"")"),3)</f>
        <v>3</v>
      </c>
      <c r="F13" s="82">
        <f ca="1">IFERROR(__xludf.DUMMYFUNCTION("IMPORTRANGE(""https://docs.google.com/spreadsheets/d/1saC2UP2JuYJ7WRPxjh8EMf_BSfGZ18Ous8sVKGLr-Ng/edit#gid=1892753874"",""Rekap UBM!$F$9"")"),0)</f>
        <v>0</v>
      </c>
      <c r="G13" s="81">
        <f t="shared" ca="1" si="1"/>
        <v>0</v>
      </c>
      <c r="H13" s="82">
        <f ca="1">IFERROR(__xludf.DUMMYFUNCTION("IMPORTRANGE(""https://docs.google.com/spreadsheets/d/1saC2UP2JuYJ7WRPxjh8EMf_BSfGZ18Ous8sVKGLr-Ng/edit#gid=1892753874"",""Rekap UBM!$H$9"")"),5)</f>
        <v>5</v>
      </c>
      <c r="I13" s="82">
        <f ca="1">IFERROR(__xludf.DUMMYFUNCTION("IMPORTRANGE(""https://docs.google.com/spreadsheets/d/1saC2UP2JuYJ7WRPxjh8EMf_BSfGZ18Ous8sVKGLr-Ng/edit#gid=1892753874"",""Rekap UBM!$I$9"")"),0)</f>
        <v>0</v>
      </c>
      <c r="J13" s="81">
        <f t="shared" ca="1" si="2"/>
        <v>0</v>
      </c>
    </row>
    <row r="14" spans="1:16" x14ac:dyDescent="0.2">
      <c r="A14" s="80" t="e">
        <f>#REF!</f>
        <v>#REF!</v>
      </c>
      <c r="B14" s="72">
        <f ca="1">IFERROR(__xludf.DUMMYFUNCTION("IMPORTRANGE(""https://docs.google.com/spreadsheets/d/1ApPPV7RPuDI1EDOKjkoDXkV5Yd_NofeQTYTtAHUYGGw/edit#gid=1522333227"",""Rekap UBM!$B$9"")"),1)</f>
        <v>1</v>
      </c>
      <c r="C14" s="72">
        <f ca="1">IFERROR(__xludf.DUMMYFUNCTION("IMPORTRANGE(""https://docs.google.com/spreadsheets/d/1ApPPV7RPuDI1EDOKjkoDXkV5Yd_NofeQTYTtAHUYGGw/edit#gid=1522333227"",""Rekap UBM!$C$9"")"),1)</f>
        <v>1</v>
      </c>
      <c r="D14" s="81">
        <f t="shared" ca="1" si="0"/>
        <v>100</v>
      </c>
      <c r="E14" s="72" t="str">
        <f ca="1">IFERROR(__xludf.DUMMYFUNCTION("IMPORTRANGE(""https://docs.google.com/spreadsheets/d/1ApPPV7RPuDI1EDOKjkoDXkV5Yd_NofeQTYTtAHUYGGw/edit#gid=1522333227"",""Rekap UBM!$E$9"")"),"")</f>
        <v/>
      </c>
      <c r="F14" s="82" t="str">
        <f ca="1">IFERROR(__xludf.DUMMYFUNCTION("IMPORTRANGE(""https://docs.google.com/spreadsheets/d/1ApPPV7RPuDI1EDOKjkoDXkV5Yd_NofeQTYTtAHUYGGw/edit#gid=1522333227"",""Rekap UBM!$F$9"")"),"")</f>
        <v/>
      </c>
      <c r="G14" s="81" t="e">
        <f t="shared" ca="1" si="1"/>
        <v>#VALUE!</v>
      </c>
      <c r="H14" s="82" t="str">
        <f ca="1">IFERROR(__xludf.DUMMYFUNCTION("IMPORTRANGE(""https://docs.google.com/spreadsheets/d/1ApPPV7RPuDI1EDOKjkoDXkV5Yd_NofeQTYTtAHUYGGw/edit#gid=1522333227"",""Rekap UBM!$H$9"")"),"")</f>
        <v/>
      </c>
      <c r="I14" s="82" t="str">
        <f ca="1">IFERROR(__xludf.DUMMYFUNCTION("IMPORTRANGE(""https://docs.google.com/spreadsheets/d/1ApPPV7RPuDI1EDOKjkoDXkV5Yd_NofeQTYTtAHUYGGw/edit#gid=1522333227"",""Rekap UBM!$I$9"")"),"")</f>
        <v/>
      </c>
      <c r="J14" s="81" t="e">
        <f t="shared" ca="1" si="2"/>
        <v>#VALUE!</v>
      </c>
    </row>
    <row r="15" spans="1:16" x14ac:dyDescent="0.2">
      <c r="A15" s="80" t="e">
        <f>#REF!</f>
        <v>#REF!</v>
      </c>
      <c r="B15" s="72">
        <f ca="1">IFERROR(__xludf.DUMMYFUNCTION("IMPORTRANGE(""https://docs.google.com/spreadsheets/d/1iV_nqIfkAdyO_vl_QARxWbfnGcK2KlCCS94aVJ2QbTI/edit#gid=1522333227"",""Rekap UBM!$B$9"")"),1)</f>
        <v>1</v>
      </c>
      <c r="C15" s="72">
        <f ca="1">IFERROR(__xludf.DUMMYFUNCTION("IMPORTRANGE(""https://docs.google.com/spreadsheets/d/1iV_nqIfkAdyO_vl_QARxWbfnGcK2KlCCS94aVJ2QbTI/edit#gid=1522333227"",""Rekap UBM!$C$9"")"),1)</f>
        <v>1</v>
      </c>
      <c r="D15" s="81">
        <f t="shared" ca="1" si="0"/>
        <v>100</v>
      </c>
      <c r="E15" s="72" t="str">
        <f ca="1">IFERROR(__xludf.DUMMYFUNCTION("IMPORTRANGE(""https://docs.google.com/spreadsheets/d/1iV_nqIfkAdyO_vl_QARxWbfnGcK2KlCCS94aVJ2QbTI/edit#gid=1522333227"",""Rekap UBM!$E$9"")"),"")</f>
        <v/>
      </c>
      <c r="F15" s="82" t="str">
        <f ca="1">IFERROR(__xludf.DUMMYFUNCTION("IMPORTRANGE(""https://docs.google.com/spreadsheets/d/1iV_nqIfkAdyO_vl_QARxWbfnGcK2KlCCS94aVJ2QbTI/edit#gid=1522333227"",""Rekap UBM!$F$9"")"),"")</f>
        <v/>
      </c>
      <c r="G15" s="81" t="e">
        <f t="shared" ca="1" si="1"/>
        <v>#VALUE!</v>
      </c>
      <c r="H15" s="82" t="str">
        <f ca="1">IFERROR(__xludf.DUMMYFUNCTION("IMPORTRANGE(""https://docs.google.com/spreadsheets/d/1iV_nqIfkAdyO_vl_QARxWbfnGcK2KlCCS94aVJ2QbTI/edit#gid=1522333227"",""Rekap UBM!$H$9"")"),"")</f>
        <v/>
      </c>
      <c r="I15" s="82" t="str">
        <f ca="1">IFERROR(__xludf.DUMMYFUNCTION("IMPORTRANGE(""https://docs.google.com/spreadsheets/d/1iV_nqIfkAdyO_vl_QARxWbfnGcK2KlCCS94aVJ2QbTI/edit#gid=1522333227"",""Rekap UBM!$I$9"")"),"")</f>
        <v/>
      </c>
      <c r="J15" s="81" t="e">
        <f t="shared" ca="1" si="2"/>
        <v>#VALUE!</v>
      </c>
    </row>
    <row r="16" spans="1:16" x14ac:dyDescent="0.2">
      <c r="A16" s="80" t="e">
        <f>#REF!</f>
        <v>#REF!</v>
      </c>
      <c r="B16" s="72">
        <f ca="1">IFERROR(__xludf.DUMMYFUNCTION("IMPORTRANGE(""https://docs.google.com/spreadsheets/d/1zz70Lj6oBg1MOPSG6KJcsMeqBNtXMHYICRkg7kpt_d0/edit#gid=1892753874"",""Rekap UBM!$B$9"")"),1)</f>
        <v>1</v>
      </c>
      <c r="C16" s="72">
        <f ca="1">IFERROR(__xludf.DUMMYFUNCTION("IMPORTRANGE(""https://docs.google.com/spreadsheets/d/1zz70Lj6oBg1MOPSG6KJcsMeqBNtXMHYICRkg7kpt_d0/edit#gid=1892753874"",""Rekap UBM!$C$9"")"),1)</f>
        <v>1</v>
      </c>
      <c r="D16" s="81">
        <f t="shared" ca="1" si="0"/>
        <v>100</v>
      </c>
      <c r="E16" s="72">
        <f ca="1">IFERROR(__xludf.DUMMYFUNCTION("IMPORTRANGE(""https://docs.google.com/spreadsheets/d/1zz70Lj6oBg1MOPSG6KJcsMeqBNtXMHYICRkg7kpt_d0/edit#gid=1892753874"",""Rekap UBM!$E$9"")"),3)</f>
        <v>3</v>
      </c>
      <c r="F16" s="82">
        <f ca="1">IFERROR(__xludf.DUMMYFUNCTION("IMPORTRANGE(""https://docs.google.com/spreadsheets/d/1zz70Lj6oBg1MOPSG6KJcsMeqBNtXMHYICRkg7kpt_d0/edit#gid=1892753874"",""Rekap UBM!$F$9"")"),3)</f>
        <v>3</v>
      </c>
      <c r="G16" s="81">
        <f t="shared" ca="1" si="1"/>
        <v>100</v>
      </c>
      <c r="H16" s="82">
        <f ca="1">IFERROR(__xludf.DUMMYFUNCTION("IMPORTRANGE(""https://docs.google.com/spreadsheets/d/1zz70Lj6oBg1MOPSG6KJcsMeqBNtXMHYICRkg7kpt_d0/edit#gid=1892753874"",""Rekap UBM!$H$9"")"),3)</f>
        <v>3</v>
      </c>
      <c r="I16" s="82">
        <f ca="1">IFERROR(__xludf.DUMMYFUNCTION("IMPORTRANGE(""https://docs.google.com/spreadsheets/d/1zz70Lj6oBg1MOPSG6KJcsMeqBNtXMHYICRkg7kpt_d0/edit#gid=1892753874"",""Rekap UBM!$I$9"")"),3)</f>
        <v>3</v>
      </c>
      <c r="J16" s="81">
        <f t="shared" ca="1" si="2"/>
        <v>100</v>
      </c>
    </row>
    <row r="17" spans="1:10" x14ac:dyDescent="0.2">
      <c r="A17" s="80" t="e">
        <f>#REF!</f>
        <v>#REF!</v>
      </c>
      <c r="B17" s="72">
        <f ca="1">IFERROR(__xludf.DUMMYFUNCTION("IMPORTRANGE(""https://docs.google.com/spreadsheets/d/1773f1iHRnXhbrVjAHR7zUpu3neZdvtp1a2ikB9LJu8U/edit#gid=1522333227"",""Rekap UBM!$B$9"")"),1)</f>
        <v>1</v>
      </c>
      <c r="C17" s="72">
        <f ca="1">IFERROR(__xludf.DUMMYFUNCTION("IMPORTRANGE(""https://docs.google.com/spreadsheets/d/1773f1iHRnXhbrVjAHR7zUpu3neZdvtp1a2ikB9LJu8U/edit#gid=1522333227"",""Rekap UBM!$C$9"")"),1)</f>
        <v>1</v>
      </c>
      <c r="D17" s="81">
        <f t="shared" ca="1" si="0"/>
        <v>100</v>
      </c>
      <c r="E17" s="72">
        <f ca="1">IFERROR(__xludf.DUMMYFUNCTION("IMPORTRANGE(""https://docs.google.com/spreadsheets/d/1773f1iHRnXhbrVjAHR7zUpu3neZdvtp1a2ikB9LJu8U/edit#gid=1522333227"",""Rekap UBM!$E$9"")"),13)</f>
        <v>13</v>
      </c>
      <c r="F17" s="82">
        <f ca="1">IFERROR(__xludf.DUMMYFUNCTION("IMPORTRANGE(""https://docs.google.com/spreadsheets/d/1773f1iHRnXhbrVjAHR7zUpu3neZdvtp1a2ikB9LJu8U/edit#gid=1522333227"",""Rekap UBM!$F$9"")"),13)</f>
        <v>13</v>
      </c>
      <c r="G17" s="81">
        <f t="shared" ca="1" si="1"/>
        <v>100</v>
      </c>
      <c r="H17" s="82">
        <f ca="1">IFERROR(__xludf.DUMMYFUNCTION("IMPORTRANGE(""https://docs.google.com/spreadsheets/d/1773f1iHRnXhbrVjAHR7zUpu3neZdvtp1a2ikB9LJu8U/edit#gid=1522333227"",""Rekap UBM!$H$9"")"),1)</f>
        <v>1</v>
      </c>
      <c r="I17" s="82">
        <f ca="1">IFERROR(__xludf.DUMMYFUNCTION("IMPORTRANGE(""https://docs.google.com/spreadsheets/d/1773f1iHRnXhbrVjAHR7zUpu3neZdvtp1a2ikB9LJu8U/edit#gid=1522333227"",""Rekap UBM!$I$9"")"),1)</f>
        <v>1</v>
      </c>
      <c r="J17" s="81">
        <f t="shared" ca="1" si="2"/>
        <v>100</v>
      </c>
    </row>
    <row r="18" spans="1:10" x14ac:dyDescent="0.2">
      <c r="A18" s="80" t="e">
        <f>#REF!</f>
        <v>#REF!</v>
      </c>
      <c r="B18" s="72">
        <f ca="1">IFERROR(__xludf.DUMMYFUNCTION("IMPORTRANGE(""https://docs.google.com/spreadsheets/d/10iNzN1LqaStEosZKEbqcoOm3IdodNsG31q_nR0Y6WGo/edit#gid=1522333227"",""Rekap UBM!$B$9"")"),1)</f>
        <v>1</v>
      </c>
      <c r="C18" s="72">
        <f ca="1">IFERROR(__xludf.DUMMYFUNCTION("IMPORTRANGE(""https://docs.google.com/spreadsheets/d/10iNzN1LqaStEosZKEbqcoOm3IdodNsG31q_nR0Y6WGo/edit#gid=1522333227"",""Rekap UBM!$C$9"")"),1)</f>
        <v>1</v>
      </c>
      <c r="D18" s="81">
        <f t="shared" ca="1" si="0"/>
        <v>100</v>
      </c>
      <c r="E18" s="72" t="str">
        <f ca="1">IFERROR(__xludf.DUMMYFUNCTION("IMPORTRANGE(""https://docs.google.com/spreadsheets/d/10iNzN1LqaStEosZKEbqcoOm3IdodNsG31q_nR0Y6WGo/edit#gid=1522333227"",""Rekap UBM!$E$9"")"),"")</f>
        <v/>
      </c>
      <c r="F18" s="82" t="str">
        <f ca="1">IFERROR(__xludf.DUMMYFUNCTION("IMPORTRANGE(""https://docs.google.com/spreadsheets/d/10iNzN1LqaStEosZKEbqcoOm3IdodNsG31q_nR0Y6WGo/edit#gid=1522333227"",""Rekap UBM!$F$9"")"),"")</f>
        <v/>
      </c>
      <c r="G18" s="81" t="e">
        <f t="shared" ca="1" si="1"/>
        <v>#VALUE!</v>
      </c>
      <c r="H18" s="82" t="str">
        <f ca="1">IFERROR(__xludf.DUMMYFUNCTION("IMPORTRANGE(""https://docs.google.com/spreadsheets/d/10iNzN1LqaStEosZKEbqcoOm3IdodNsG31q_nR0Y6WGo/edit#gid=1522333227"",""Rekap UBM!$H$9"")"),"")</f>
        <v/>
      </c>
      <c r="I18" s="82" t="str">
        <f ca="1">IFERROR(__xludf.DUMMYFUNCTION("IMPORTRANGE(""https://docs.google.com/spreadsheets/d/10iNzN1LqaStEosZKEbqcoOm3IdodNsG31q_nR0Y6WGo/edit#gid=1522333227"",""Rekap UBM!$I$9"")"),"")</f>
        <v/>
      </c>
      <c r="J18" s="81" t="e">
        <f t="shared" ca="1" si="2"/>
        <v>#VALUE!</v>
      </c>
    </row>
    <row r="19" spans="1:10" x14ac:dyDescent="0.2">
      <c r="A19" s="80" t="e">
        <f>#REF!</f>
        <v>#REF!</v>
      </c>
      <c r="B19" s="72">
        <f ca="1">IFERROR(__xludf.DUMMYFUNCTION("IMPORTRANGE(""https://docs.google.com/spreadsheets/d/17PsIU8VcCQeO2M4DM42K9vv32GkafaaF1LxQevQ8tAQ/edit#gid=1892753874"",""Rekap UBM!$B$9"")"),1)</f>
        <v>1</v>
      </c>
      <c r="C19" s="72">
        <f ca="1">IFERROR(__xludf.DUMMYFUNCTION("IMPORTRANGE(""https://docs.google.com/spreadsheets/d/17PsIU8VcCQeO2M4DM42K9vv32GkafaaF1LxQevQ8tAQ/edit#gid=1892753874"",""Rekap UBM!$C$9"")"),0)</f>
        <v>0</v>
      </c>
      <c r="D19" s="81">
        <f t="shared" ca="1" si="0"/>
        <v>0</v>
      </c>
      <c r="E19" s="72" t="str">
        <f ca="1">IFERROR(__xludf.DUMMYFUNCTION("IMPORTRANGE(""https://docs.google.com/spreadsheets/d/17PsIU8VcCQeO2M4DM42K9vv32GkafaaF1LxQevQ8tAQ/edit#gid=1892753874"",""Rekap UBM!$E$9"")"),"")</f>
        <v/>
      </c>
      <c r="F19" s="82" t="str">
        <f ca="1">IFERROR(__xludf.DUMMYFUNCTION("IMPORTRANGE(""https://docs.google.com/spreadsheets/d/17PsIU8VcCQeO2M4DM42K9vv32GkafaaF1LxQevQ8tAQ/edit#gid=1892753874"",""Rekap UBM!$F$9"")"),"")</f>
        <v/>
      </c>
      <c r="G19" s="81" t="e">
        <f t="shared" ca="1" si="1"/>
        <v>#VALUE!</v>
      </c>
      <c r="H19" s="82" t="str">
        <f ca="1">IFERROR(__xludf.DUMMYFUNCTION("IMPORTRANGE(""https://docs.google.com/spreadsheets/d/17PsIU8VcCQeO2M4DM42K9vv32GkafaaF1LxQevQ8tAQ/edit#gid=1892753874"",""Rekap UBM!$H$9"")"),"")</f>
        <v/>
      </c>
      <c r="I19" s="82" t="str">
        <f ca="1">IFERROR(__xludf.DUMMYFUNCTION("IMPORTRANGE(""https://docs.google.com/spreadsheets/d/17PsIU8VcCQeO2M4DM42K9vv32GkafaaF1LxQevQ8tAQ/edit#gid=1892753874"",""Rekap UBM!$I$9"")"),"")</f>
        <v/>
      </c>
      <c r="J19" s="81" t="e">
        <f t="shared" ca="1" si="2"/>
        <v>#VALUE!</v>
      </c>
    </row>
    <row r="20" spans="1:10" x14ac:dyDescent="0.2">
      <c r="A20" s="80" t="e">
        <f>#REF!</f>
        <v>#REF!</v>
      </c>
      <c r="B20" s="72">
        <f ca="1">IFERROR(__xludf.DUMMYFUNCTION("IMPORTRANGE(""https://docs.google.com/spreadsheets/d/1d0Y9C6M4-a1TT0nIK2Gc4IXnbVyxoBB3v7o1biNGAwY/edit#gid=1892753874"",""Rekap UBM!$B$9"")"),1)</f>
        <v>1</v>
      </c>
      <c r="C20" s="72">
        <f ca="1">IFERROR(__xludf.DUMMYFUNCTION("IMPORTRANGE(""https://docs.google.com/spreadsheets/d/1d0Y9C6M4-a1TT0nIK2Gc4IXnbVyxoBB3v7o1biNGAwY/edit#gid=1892753874"",""Rekap UBM!$C$9"")"),1)</f>
        <v>1</v>
      </c>
      <c r="D20" s="81">
        <f t="shared" ca="1" si="0"/>
        <v>100</v>
      </c>
      <c r="E20" s="72">
        <f ca="1">IFERROR(__xludf.DUMMYFUNCTION("IMPORTRANGE(""https://docs.google.com/spreadsheets/d/1d0Y9C6M4-a1TT0nIK2Gc4IXnbVyxoBB3v7o1biNGAwY/edit#gid=1892753874"",""Rekap UBM!$E$9"")"),6)</f>
        <v>6</v>
      </c>
      <c r="F20" s="82">
        <f ca="1">IFERROR(__xludf.DUMMYFUNCTION("IMPORTRANGE(""https://docs.google.com/spreadsheets/d/1d0Y9C6M4-a1TT0nIK2Gc4IXnbVyxoBB3v7o1biNGAwY/edit#gid=1892753874"",""Rekap UBM!$F$9"")"),0)</f>
        <v>0</v>
      </c>
      <c r="G20" s="81">
        <f t="shared" ca="1" si="1"/>
        <v>0</v>
      </c>
      <c r="H20" s="82" t="str">
        <f ca="1">IFERROR(__xludf.DUMMYFUNCTION("IMPORTRANGE(""https://docs.google.com/spreadsheets/d/1d0Y9C6M4-a1TT0nIK2Gc4IXnbVyxoBB3v7o1biNGAwY/edit#gid=1892753874"",""Rekap UBM!$H$9"")"),"")</f>
        <v/>
      </c>
      <c r="I20" s="82">
        <f ca="1">IFERROR(__xludf.DUMMYFUNCTION("IMPORTRANGE(""https://docs.google.com/spreadsheets/d/1d0Y9C6M4-a1TT0nIK2Gc4IXnbVyxoBB3v7o1biNGAwY/edit#gid=1892753874"",""Rekap UBM!$I$9"")"),0)</f>
        <v>0</v>
      </c>
      <c r="J20" s="81" t="e">
        <f t="shared" ca="1" si="2"/>
        <v>#VALUE!</v>
      </c>
    </row>
    <row r="21" spans="1:10" ht="15.75" customHeight="1" x14ac:dyDescent="0.2">
      <c r="A21" s="80" t="e">
        <f>#REF!</f>
        <v>#REF!</v>
      </c>
      <c r="B21" s="72">
        <f ca="1">IFERROR(__xludf.DUMMYFUNCTION("IMPORTRANGE(""https://docs.google.com/spreadsheets/d/1fXA1yQzUNddp7fjR2KF22o4rRJu9lP9Ja9Oi1mRbg_E/edit#gid=1892753874"",""Rekap UBM!$B$9"")"),1)</f>
        <v>1</v>
      </c>
      <c r="C21" s="72">
        <f ca="1">IFERROR(__xludf.DUMMYFUNCTION("IMPORTRANGE(""https://docs.google.com/spreadsheets/d/1fXA1yQzUNddp7fjR2KF22o4rRJu9lP9Ja9Oi1mRbg_E/edit#gid=1892753874"",""Rekap UBM!$C$9"")"),1)</f>
        <v>1</v>
      </c>
      <c r="D21" s="81">
        <f t="shared" ca="1" si="0"/>
        <v>100</v>
      </c>
      <c r="E21" s="72">
        <f ca="1">IFERROR(__xludf.DUMMYFUNCTION("IMPORTRANGE(""https://docs.google.com/spreadsheets/d/1fXA1yQzUNddp7fjR2KF22o4rRJu9lP9Ja9Oi1mRbg_E/edit#gid=1892753874"",""Rekap UBM!$E$9"")"),1)</f>
        <v>1</v>
      </c>
      <c r="F21" s="82">
        <f ca="1">IFERROR(__xludf.DUMMYFUNCTION("IMPORTRANGE(""https://docs.google.com/spreadsheets/d/1fXA1yQzUNddp7fjR2KF22o4rRJu9lP9Ja9Oi1mRbg_E/edit#gid=1892753874"",""Rekap UBM!$F$9"")"),1)</f>
        <v>1</v>
      </c>
      <c r="G21" s="81">
        <f t="shared" ca="1" si="1"/>
        <v>100</v>
      </c>
      <c r="H21" s="82" t="str">
        <f ca="1">IFERROR(__xludf.DUMMYFUNCTION("IMPORTRANGE(""https://docs.google.com/spreadsheets/d/1fXA1yQzUNddp7fjR2KF22o4rRJu9lP9Ja9Oi1mRbg_E/edit#gid=1892753874"",""Rekap UBM!$H$9"")"),"")</f>
        <v/>
      </c>
      <c r="I21" s="82" t="str">
        <f ca="1">IFERROR(__xludf.DUMMYFUNCTION("IMPORTRANGE(""https://docs.google.com/spreadsheets/d/1fXA1yQzUNddp7fjR2KF22o4rRJu9lP9Ja9Oi1mRbg_E/edit#gid=1892753874"",""Rekap UBM!$I$9"")"),"")</f>
        <v/>
      </c>
      <c r="J21" s="81" t="e">
        <f t="shared" ca="1" si="2"/>
        <v>#VALUE!</v>
      </c>
    </row>
    <row r="22" spans="1:10" ht="15.75" customHeight="1" x14ac:dyDescent="0.2">
      <c r="A22" s="80" t="e">
        <f>#REF!</f>
        <v>#REF!</v>
      </c>
      <c r="B22" s="72">
        <f ca="1">IFERROR(__xludf.DUMMYFUNCTION("IMPORTRANGE(""https://docs.google.com/spreadsheets/d/155aL1qCqCleHwMP0Y8LT5akEbK27R0RIka-lAkeoeEo/edit#gid=1892753874"",""Rekap UBM!$B$9"")"),1)</f>
        <v>1</v>
      </c>
      <c r="C22" s="72">
        <f ca="1">IFERROR(__xludf.DUMMYFUNCTION("IMPORTRANGE(""https://docs.google.com/spreadsheets/d/155aL1qCqCleHwMP0Y8LT5akEbK27R0RIka-lAkeoeEo/edit#gid=1892753874"",""Rekap UBM!$C$9"")"),1)</f>
        <v>1</v>
      </c>
      <c r="D22" s="81">
        <f t="shared" ca="1" si="0"/>
        <v>100</v>
      </c>
      <c r="E22" s="72">
        <f ca="1">IFERROR(__xludf.DUMMYFUNCTION("IMPORTRANGE(""https://docs.google.com/spreadsheets/d/155aL1qCqCleHwMP0Y8LT5akEbK27R0RIka-lAkeoeEo/edit#gid=1892753874"",""Rekap UBM!$E$9"")"),7)</f>
        <v>7</v>
      </c>
      <c r="F22" s="82">
        <f ca="1">IFERROR(__xludf.DUMMYFUNCTION("IMPORTRANGE(""https://docs.google.com/spreadsheets/d/155aL1qCqCleHwMP0Y8LT5akEbK27R0RIka-lAkeoeEo/edit#gid=1892753874"",""Rekap UBM!$F$9"")"),0)</f>
        <v>0</v>
      </c>
      <c r="G22" s="81">
        <f t="shared" ca="1" si="1"/>
        <v>0</v>
      </c>
      <c r="H22" s="82">
        <f ca="1">IFERROR(__xludf.DUMMYFUNCTION("IMPORTRANGE(""https://docs.google.com/spreadsheets/d/155aL1qCqCleHwMP0Y8LT5akEbK27R0RIka-lAkeoeEo/edit#gid=1892753874"",""Rekap UBM!$H$9"")"),2)</f>
        <v>2</v>
      </c>
      <c r="I22" s="82">
        <f ca="1">IFERROR(__xludf.DUMMYFUNCTION("IMPORTRANGE(""https://docs.google.com/spreadsheets/d/155aL1qCqCleHwMP0Y8LT5akEbK27R0RIka-lAkeoeEo/edit#gid=1892753874"",""Rekap UBM!$I$9"")"),0)</f>
        <v>0</v>
      </c>
      <c r="J22" s="81">
        <f t="shared" ca="1" si="2"/>
        <v>0</v>
      </c>
    </row>
    <row r="23" spans="1:10" ht="15.75" customHeight="1" x14ac:dyDescent="0.2">
      <c r="A23" s="80" t="e">
        <f>#REF!</f>
        <v>#REF!</v>
      </c>
      <c r="B23" s="72">
        <f ca="1">IFERROR(__xludf.DUMMYFUNCTION("IMPORTRANGE(""https://docs.google.com/spreadsheets/d/13FRR1udp0c0o6Nmp_8YHiON78PXr-L4FqQQ028JcBYY/edit#gid=1522333227"",""Rekap UBM!$B$9"")"),1)</f>
        <v>1</v>
      </c>
      <c r="C23" s="72">
        <f ca="1">IFERROR(__xludf.DUMMYFUNCTION("IMPORTRANGE(""https://docs.google.com/spreadsheets/d/13FRR1udp0c0o6Nmp_8YHiON78PXr-L4FqQQ028JcBYY/edit#gid=1522333227"",""Rekap UBM!$C$9"")"),1)</f>
        <v>1</v>
      </c>
      <c r="D23" s="81">
        <f t="shared" ca="1" si="0"/>
        <v>100</v>
      </c>
      <c r="E23" s="72">
        <f ca="1">IFERROR(__xludf.DUMMYFUNCTION("IMPORTRANGE(""https://docs.google.com/spreadsheets/d/13FRR1udp0c0o6Nmp_8YHiON78PXr-L4FqQQ028JcBYY/edit#gid=1522333227"",""Rekap UBM!$E$9"")"),0)</f>
        <v>0</v>
      </c>
      <c r="F23" s="82">
        <f ca="1">IFERROR(__xludf.DUMMYFUNCTION("IMPORTRANGE(""https://docs.google.com/spreadsheets/d/13FRR1udp0c0o6Nmp_8YHiON78PXr-L4FqQQ028JcBYY/edit#gid=1522333227"",""Rekap UBM!$F$9"")"),0)</f>
        <v>0</v>
      </c>
      <c r="G23" s="81" t="e">
        <f t="shared" ca="1" si="1"/>
        <v>#DIV/0!</v>
      </c>
      <c r="H23" s="82">
        <f ca="1">IFERROR(__xludf.DUMMYFUNCTION("IMPORTRANGE(""https://docs.google.com/spreadsheets/d/13FRR1udp0c0o6Nmp_8YHiON78PXr-L4FqQQ028JcBYY/edit#gid=1522333227"",""Rekap UBM!$H$9"")"),0)</f>
        <v>0</v>
      </c>
      <c r="I23" s="82">
        <f ca="1">IFERROR(__xludf.DUMMYFUNCTION("IMPORTRANGE(""https://docs.google.com/spreadsheets/d/13FRR1udp0c0o6Nmp_8YHiON78PXr-L4FqQQ028JcBYY/edit#gid=1522333227"",""Rekap UBM!$I$9"")"),0)</f>
        <v>0</v>
      </c>
      <c r="J23" s="81" t="e">
        <f t="shared" ca="1" si="2"/>
        <v>#DIV/0!</v>
      </c>
    </row>
    <row r="24" spans="1:10" ht="15.75" customHeight="1" x14ac:dyDescent="0.2">
      <c r="A24" s="80" t="e">
        <f>#REF!</f>
        <v>#REF!</v>
      </c>
      <c r="B24" s="72">
        <f ca="1">IFERROR(__xludf.DUMMYFUNCTION("IMPORTRANGE(""https://docs.google.com/spreadsheets/d/1PVwe4VvYfj1Vj424c9kO9TcQogsBM6TpXMbFve9togc/edit#gid=1522333227"",""Rekap UBM!$B$9"")"),1)</f>
        <v>1</v>
      </c>
      <c r="C24" s="72">
        <f ca="1">IFERROR(__xludf.DUMMYFUNCTION("IMPORTRANGE(""https://docs.google.com/spreadsheets/d/1PVwe4VvYfj1Vj424c9kO9TcQogsBM6TpXMbFve9togc/edit#gid=1522333227"",""Rekap UBM!$C$9"")"),1)</f>
        <v>1</v>
      </c>
      <c r="D24" s="81">
        <f t="shared" ca="1" si="0"/>
        <v>100</v>
      </c>
      <c r="E24" s="72">
        <f ca="1">IFERROR(__xludf.DUMMYFUNCTION("IMPORTRANGE(""https://docs.google.com/spreadsheets/d/1PVwe4VvYfj1Vj424c9kO9TcQogsBM6TpXMbFve9togc/edit#gid=1522333227"",""Rekap UBM!$E$9"")"),3)</f>
        <v>3</v>
      </c>
      <c r="F24" s="82">
        <f ca="1">IFERROR(__xludf.DUMMYFUNCTION("IMPORTRANGE(""https://docs.google.com/spreadsheets/d/1PVwe4VvYfj1Vj424c9kO9TcQogsBM6TpXMbFve9togc/edit#gid=1522333227"",""Rekap UBM!$F$9"")"),0)</f>
        <v>0</v>
      </c>
      <c r="G24" s="81">
        <f t="shared" ca="1" si="1"/>
        <v>0</v>
      </c>
      <c r="H24" s="82">
        <f ca="1">IFERROR(__xludf.DUMMYFUNCTION("IMPORTRANGE(""https://docs.google.com/spreadsheets/d/1PVwe4VvYfj1Vj424c9kO9TcQogsBM6TpXMbFve9togc/edit#gid=1522333227"",""Rekap UBM!$H$9"")"),0)</f>
        <v>0</v>
      </c>
      <c r="I24" s="82">
        <f ca="1">IFERROR(__xludf.DUMMYFUNCTION("IMPORTRANGE(""https://docs.google.com/spreadsheets/d/1PVwe4VvYfj1Vj424c9kO9TcQogsBM6TpXMbFve9togc/edit#gid=1522333227"",""Rekap UBM!$I$9"")"),0)</f>
        <v>0</v>
      </c>
      <c r="J24" s="81" t="e">
        <f t="shared" ca="1" si="2"/>
        <v>#DIV/0!</v>
      </c>
    </row>
    <row r="25" spans="1:10" ht="15.75" customHeight="1" x14ac:dyDescent="0.2">
      <c r="A25" s="80" t="e">
        <f>#REF!</f>
        <v>#REF!</v>
      </c>
      <c r="B25" s="72">
        <f ca="1">IFERROR(__xludf.DUMMYFUNCTION("IMPORTRANGE(""https://docs.google.com/spreadsheets/d/15JUTNcWxWGx3Ha8qvwbxgnbDbT4v7N3vZYvqPZ68_Xg/edit#gid=1892753874"",""Rekap UBM!$B$9"")"),1)</f>
        <v>1</v>
      </c>
      <c r="C25" s="72">
        <f ca="1">IFERROR(__xludf.DUMMYFUNCTION("IMPORTRANGE(""https://docs.google.com/spreadsheets/d/15JUTNcWxWGx3Ha8qvwbxgnbDbT4v7N3vZYvqPZ68_Xg/edit#gid=1892753874"",""Rekap UBM!$C$9"")"),1)</f>
        <v>1</v>
      </c>
      <c r="D25" s="81">
        <f t="shared" ca="1" si="0"/>
        <v>100</v>
      </c>
      <c r="E25" s="72" t="str">
        <f ca="1">IFERROR(__xludf.DUMMYFUNCTION("IMPORTRANGE(""https://docs.google.com/spreadsheets/d/15JUTNcWxWGx3Ha8qvwbxgnbDbT4v7N3vZYvqPZ68_Xg/edit#gid=1892753874"",""Rekap UBM!$E$9"")"),"")</f>
        <v/>
      </c>
      <c r="F25" s="82" t="str">
        <f ca="1">IFERROR(__xludf.DUMMYFUNCTION("IMPORTRANGE(""https://docs.google.com/spreadsheets/d/15JUTNcWxWGx3Ha8qvwbxgnbDbT4v7N3vZYvqPZ68_Xg/edit#gid=1892753874"",""Rekap UBM!$F$9"")"),"")</f>
        <v/>
      </c>
      <c r="G25" s="81" t="e">
        <f t="shared" ca="1" si="1"/>
        <v>#VALUE!</v>
      </c>
      <c r="H25" s="82" t="str">
        <f ca="1">IFERROR(__xludf.DUMMYFUNCTION("IMPORTRANGE(""https://docs.google.com/spreadsheets/d/15JUTNcWxWGx3Ha8qvwbxgnbDbT4v7N3vZYvqPZ68_Xg/edit#gid=1892753874"",""Rekap UBM!$H$9"")"),"")</f>
        <v/>
      </c>
      <c r="I25" s="82" t="str">
        <f ca="1">IFERROR(__xludf.DUMMYFUNCTION("IMPORTRANGE(""https://docs.google.com/spreadsheets/d/15JUTNcWxWGx3Ha8qvwbxgnbDbT4v7N3vZYvqPZ68_Xg/edit#gid=1892753874"",""Rekap UBM!$I$9"")"),"")</f>
        <v/>
      </c>
      <c r="J25" s="81" t="e">
        <f t="shared" ca="1" si="2"/>
        <v>#VALUE!</v>
      </c>
    </row>
    <row r="26" spans="1:10" ht="15.75" customHeight="1" x14ac:dyDescent="0.15"/>
    <row r="27" spans="1:10" ht="15.75" customHeight="1" x14ac:dyDescent="0.2">
      <c r="B27" s="83" t="s">
        <v>57</v>
      </c>
      <c r="C27" s="3"/>
      <c r="D27" s="119" t="s">
        <v>58</v>
      </c>
      <c r="E27" s="120"/>
      <c r="F27" s="120"/>
      <c r="G27" s="120"/>
      <c r="H27" s="120"/>
      <c r="I27" s="120"/>
    </row>
    <row r="28" spans="1:10" ht="15.75" customHeight="1" x14ac:dyDescent="0.2">
      <c r="B28" s="3"/>
      <c r="C28" s="3"/>
      <c r="D28" s="120"/>
      <c r="E28" s="120"/>
      <c r="F28" s="120"/>
      <c r="G28" s="120"/>
      <c r="H28" s="120"/>
      <c r="I28" s="120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Obesitas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2025-01-20T09:56:00Z</dcterms:created>
  <dcterms:modified xsi:type="dcterms:W3CDTF">2025-01-07T07:50:21Z</dcterms:modified>
</cp:coreProperties>
</file>