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13_ncr:1_{9FB57603-0EFA-4DB4-8D6B-6F61176F8326}" xr6:coauthVersionLast="47" xr6:coauthVersionMax="47" xr10:uidLastSave="{00000000-0000-0000-0000-000000000000}"/>
  <bookViews>
    <workbookView xWindow="-110" yWindow="-110" windowWidth="19420" windowHeight="10300" firstSheet="12" activeTab="12" xr2:uid="{00000000-000D-0000-FFFF-FFFF00000000}"/>
  </bookViews>
  <sheets>
    <sheet name="TABEL ACUAN" sheetId="3" r:id="rId1"/>
    <sheet name="DES 23" sheetId="46" r:id="rId2"/>
    <sheet name="JAN 24" sheetId="47" r:id="rId3"/>
    <sheet name="FEB 2024" sheetId="48" r:id="rId4"/>
    <sheet name="MARET 2024" sheetId="49" r:id="rId5"/>
    <sheet name="APRIL 2024" sheetId="50" r:id="rId6"/>
    <sheet name="MEI 2024" sheetId="51" r:id="rId7"/>
    <sheet name="JUNI 2024" sheetId="52" r:id="rId8"/>
    <sheet name="JULI 2024" sheetId="53" r:id="rId9"/>
    <sheet name="AGUST 24" sheetId="54" r:id="rId10"/>
    <sheet name="SEPT 24" sheetId="55" r:id="rId11"/>
    <sheet name="OKT 24" sheetId="56" r:id="rId12"/>
    <sheet name="DES 24" sheetId="58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58" l="1"/>
  <c r="C41" i="58" s="1"/>
  <c r="C40" i="58"/>
  <c r="F35" i="58"/>
  <c r="F34" i="58"/>
  <c r="F33" i="58"/>
  <c r="F32" i="58"/>
  <c r="F31" i="58"/>
  <c r="F30" i="58"/>
  <c r="F29" i="58"/>
  <c r="F28" i="58"/>
  <c r="F27" i="58"/>
  <c r="F26" i="58"/>
  <c r="F25" i="58"/>
  <c r="F24" i="58"/>
  <c r="F23" i="58"/>
  <c r="F22" i="58"/>
  <c r="F21" i="58"/>
  <c r="F20" i="58"/>
  <c r="F19" i="58"/>
  <c r="F18" i="58"/>
  <c r="F17" i="58"/>
  <c r="F16" i="58"/>
  <c r="F15" i="58"/>
  <c r="F14" i="58"/>
  <c r="F13" i="58"/>
  <c r="F12" i="58"/>
  <c r="F11" i="58"/>
  <c r="F10" i="58"/>
  <c r="F9" i="58"/>
  <c r="F8" i="58"/>
  <c r="H14" i="56"/>
  <c r="E46" i="56"/>
  <c r="E45" i="56"/>
  <c r="E47" i="56" s="1"/>
  <c r="H41" i="56"/>
  <c r="H40" i="56"/>
  <c r="H39" i="56"/>
  <c r="H38" i="56"/>
  <c r="H37" i="56"/>
  <c r="H36" i="56"/>
  <c r="H35" i="56"/>
  <c r="H34" i="56"/>
  <c r="H33" i="56"/>
  <c r="H32" i="56"/>
  <c r="H31" i="56"/>
  <c r="H30" i="56"/>
  <c r="H29" i="56"/>
  <c r="H28" i="56"/>
  <c r="H27" i="56"/>
  <c r="H26" i="56"/>
  <c r="H25" i="56"/>
  <c r="H24" i="56"/>
  <c r="H23" i="56"/>
  <c r="H22" i="56"/>
  <c r="H21" i="56"/>
  <c r="H20" i="56"/>
  <c r="H19" i="56"/>
  <c r="H18" i="56"/>
  <c r="H17" i="56"/>
  <c r="H16" i="56"/>
  <c r="H15" i="56"/>
  <c r="H13" i="56"/>
  <c r="H12" i="56"/>
  <c r="H11" i="56"/>
  <c r="H10" i="56"/>
  <c r="H9" i="56"/>
  <c r="H8" i="56"/>
  <c r="H13" i="55"/>
  <c r="H14" i="55"/>
  <c r="H15" i="55"/>
  <c r="H16" i="55"/>
  <c r="H17" i="55"/>
  <c r="H18" i="55"/>
  <c r="H19" i="55"/>
  <c r="H20" i="55"/>
  <c r="H21" i="55"/>
  <c r="E46" i="55"/>
  <c r="E45" i="55"/>
  <c r="E47" i="55" s="1"/>
  <c r="H41" i="55"/>
  <c r="H40" i="55"/>
  <c r="H39" i="55"/>
  <c r="H38" i="55"/>
  <c r="H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H23" i="55"/>
  <c r="H22" i="55"/>
  <c r="H12" i="55"/>
  <c r="H11" i="55"/>
  <c r="H10" i="55"/>
  <c r="H9" i="55"/>
  <c r="H8" i="55"/>
  <c r="H16" i="54"/>
  <c r="H17" i="54"/>
  <c r="H18" i="54"/>
  <c r="H19" i="54"/>
  <c r="E46" i="54"/>
  <c r="E45" i="54"/>
  <c r="E47" i="54" s="1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23" i="54"/>
  <c r="H22" i="54"/>
  <c r="H21" i="54"/>
  <c r="H20" i="54"/>
  <c r="H15" i="54"/>
  <c r="H14" i="54"/>
  <c r="H12" i="54"/>
  <c r="H11" i="54"/>
  <c r="H10" i="54"/>
  <c r="H9" i="54"/>
  <c r="H8" i="54"/>
  <c r="H11" i="53"/>
  <c r="H9" i="53"/>
  <c r="E46" i="53"/>
  <c r="E45" i="53"/>
  <c r="E47" i="53" s="1"/>
  <c r="H41" i="53"/>
  <c r="H40" i="53"/>
  <c r="H39" i="53"/>
  <c r="H38" i="53"/>
  <c r="H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20" i="53"/>
  <c r="H19" i="53"/>
  <c r="H18" i="53"/>
  <c r="H17" i="53"/>
  <c r="H15" i="53"/>
  <c r="H14" i="53"/>
  <c r="H13" i="53"/>
  <c r="H12" i="53"/>
  <c r="H10" i="53"/>
  <c r="H8" i="53"/>
  <c r="E46" i="52"/>
  <c r="E45" i="52"/>
  <c r="E47" i="52" s="1"/>
  <c r="H41" i="52"/>
  <c r="H40" i="52"/>
  <c r="H39" i="52"/>
  <c r="H38" i="52"/>
  <c r="H37" i="52"/>
  <c r="H36" i="52"/>
  <c r="H35" i="52"/>
  <c r="H34" i="52"/>
  <c r="H33" i="52"/>
  <c r="H32" i="52"/>
  <c r="H31" i="52"/>
  <c r="H30" i="52"/>
  <c r="H29" i="52"/>
  <c r="H28" i="52"/>
  <c r="H27" i="52"/>
  <c r="H26" i="52"/>
  <c r="H25" i="52"/>
  <c r="H24" i="52"/>
  <c r="H23" i="52"/>
  <c r="H22" i="52"/>
  <c r="H21" i="52"/>
  <c r="H20" i="52"/>
  <c r="H19" i="52"/>
  <c r="H18" i="52"/>
  <c r="H17" i="52"/>
  <c r="H15" i="52"/>
  <c r="H14" i="52"/>
  <c r="H13" i="52"/>
  <c r="H12" i="52"/>
  <c r="H10" i="52"/>
  <c r="H8" i="52"/>
  <c r="H11" i="51"/>
  <c r="H12" i="51"/>
  <c r="H13" i="51"/>
  <c r="H14" i="51"/>
  <c r="H15" i="51"/>
  <c r="E46" i="51"/>
  <c r="E45" i="51"/>
  <c r="E47" i="51" s="1"/>
  <c r="H41" i="51"/>
  <c r="H40" i="51"/>
  <c r="H39" i="51"/>
  <c r="H38" i="51"/>
  <c r="H37" i="51"/>
  <c r="H36" i="51"/>
  <c r="H35" i="51"/>
  <c r="H34" i="51"/>
  <c r="H33" i="51"/>
  <c r="H32" i="51"/>
  <c r="H31" i="51"/>
  <c r="H30" i="51"/>
  <c r="H29" i="51"/>
  <c r="H28" i="51"/>
  <c r="H27" i="51"/>
  <c r="H26" i="51"/>
  <c r="H25" i="51"/>
  <c r="H24" i="51"/>
  <c r="H23" i="51"/>
  <c r="H22" i="51"/>
  <c r="H21" i="51"/>
  <c r="H20" i="51"/>
  <c r="H19" i="51"/>
  <c r="H18" i="51"/>
  <c r="H17" i="51"/>
  <c r="H16" i="51"/>
  <c r="H10" i="51"/>
  <c r="H9" i="51"/>
  <c r="H8" i="51"/>
  <c r="E46" i="50"/>
  <c r="E45" i="50"/>
  <c r="E47" i="50" s="1"/>
  <c r="H41" i="50"/>
  <c r="H40" i="50"/>
  <c r="H39" i="50"/>
  <c r="H38" i="50"/>
  <c r="H37" i="50"/>
  <c r="H36" i="50"/>
  <c r="H35" i="50"/>
  <c r="H34" i="50"/>
  <c r="H33" i="50"/>
  <c r="H32" i="50"/>
  <c r="H31" i="50"/>
  <c r="H30" i="50"/>
  <c r="H29" i="50"/>
  <c r="H28" i="50"/>
  <c r="H27" i="50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40" i="49"/>
  <c r="H22" i="49"/>
  <c r="H23" i="49"/>
  <c r="H24" i="49"/>
  <c r="H25" i="49"/>
  <c r="H26" i="49"/>
  <c r="H27" i="49"/>
  <c r="H28" i="49"/>
  <c r="H29" i="49"/>
  <c r="H30" i="49"/>
  <c r="H31" i="49"/>
  <c r="E46" i="49"/>
  <c r="E45" i="49"/>
  <c r="E47" i="49" s="1"/>
  <c r="H41" i="49"/>
  <c r="H39" i="49"/>
  <c r="H38" i="49"/>
  <c r="H37" i="49"/>
  <c r="H36" i="49"/>
  <c r="H35" i="49"/>
  <c r="H34" i="49"/>
  <c r="H33" i="49"/>
  <c r="H3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40" i="48"/>
  <c r="H39" i="48"/>
  <c r="H38" i="48"/>
  <c r="H37" i="48"/>
  <c r="E46" i="48"/>
  <c r="E45" i="48"/>
  <c r="E47" i="48" s="1"/>
  <c r="H41" i="48"/>
  <c r="H36" i="48"/>
  <c r="H35" i="48"/>
  <c r="H34" i="48"/>
  <c r="H33" i="48"/>
  <c r="H32" i="48"/>
  <c r="H31" i="48"/>
  <c r="H30" i="48"/>
  <c r="H29" i="48"/>
  <c r="H27" i="48"/>
  <c r="H26" i="48"/>
  <c r="H25" i="48"/>
  <c r="H24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E42" i="47"/>
  <c r="E41" i="47"/>
  <c r="E43" i="47" s="1"/>
  <c r="H37" i="47"/>
  <c r="H36" i="47"/>
  <c r="H35" i="47"/>
  <c r="H34" i="47"/>
  <c r="H33" i="47"/>
  <c r="H31" i="47"/>
  <c r="H30" i="47"/>
  <c r="H29" i="47"/>
  <c r="H28" i="47"/>
  <c r="H27" i="47"/>
  <c r="H26" i="47"/>
  <c r="H25" i="47"/>
  <c r="H24" i="47"/>
  <c r="H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8" i="47"/>
  <c r="E42" i="46"/>
  <c r="E41" i="46"/>
  <c r="E43" i="46" s="1"/>
  <c r="H37" i="46"/>
  <c r="H36" i="46"/>
  <c r="H35" i="46"/>
  <c r="H34" i="46"/>
  <c r="H33" i="46"/>
  <c r="H32" i="46"/>
  <c r="H31" i="46"/>
  <c r="H30" i="46"/>
  <c r="H29" i="46"/>
  <c r="H28" i="46"/>
  <c r="H27" i="46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</calcChain>
</file>

<file path=xl/sharedStrings.xml><?xml version="1.0" encoding="utf-8"?>
<sst xmlns="http://schemas.openxmlformats.org/spreadsheetml/2006/main" count="3245" uniqueCount="1515">
  <si>
    <t>A001</t>
  </si>
  <si>
    <t>Alopurinol Tab.100 mg</t>
  </si>
  <si>
    <t>PKD001</t>
  </si>
  <si>
    <t>A002</t>
  </si>
  <si>
    <t>Aminofilin inj. 24 mg /ml - 10 ml</t>
  </si>
  <si>
    <t>PKD002</t>
  </si>
  <si>
    <t>A003</t>
  </si>
  <si>
    <t>Aminofilin tablet 200 mg</t>
  </si>
  <si>
    <t>PKD003</t>
  </si>
  <si>
    <t>A004</t>
  </si>
  <si>
    <t>Amitriptilin HCL tab.  25 mg</t>
  </si>
  <si>
    <t>PKD004</t>
  </si>
  <si>
    <t>A005</t>
  </si>
  <si>
    <t>Amoksisilin  500 mg Kapsul</t>
  </si>
  <si>
    <t>PKD005</t>
  </si>
  <si>
    <t>A006</t>
  </si>
  <si>
    <t>Amoksisilin syrp kering 125 mg</t>
  </si>
  <si>
    <t>PKD006</t>
  </si>
  <si>
    <t>A007</t>
  </si>
  <si>
    <t xml:space="preserve">Antalgin inj. 250 mg / ml - 2 ml </t>
  </si>
  <si>
    <t>PKD007</t>
  </si>
  <si>
    <t>A008</t>
  </si>
  <si>
    <t>Antalgin tablet 500 mg</t>
  </si>
  <si>
    <t>PKD008</t>
  </si>
  <si>
    <t>A009</t>
  </si>
  <si>
    <t>Antasida doen tablet, kombinasi</t>
  </si>
  <si>
    <t>PKD009</t>
  </si>
  <si>
    <t>A010</t>
  </si>
  <si>
    <t>Antibakteri doen salep kombinasi</t>
  </si>
  <si>
    <t>PKD010</t>
  </si>
  <si>
    <t>A011</t>
  </si>
  <si>
    <t>Antifungi doen kombinasi</t>
  </si>
  <si>
    <t>PKD011</t>
  </si>
  <si>
    <t>A012</t>
  </si>
  <si>
    <t>Antihemoroid doen kombinasi</t>
  </si>
  <si>
    <t>PKD012</t>
  </si>
  <si>
    <t>A013</t>
  </si>
  <si>
    <t>Antimigren DOEN kombinasi;</t>
  </si>
  <si>
    <t>PKD013</t>
  </si>
  <si>
    <t>A014</t>
  </si>
  <si>
    <t>Aqua Pro Injeksi Steril</t>
  </si>
  <si>
    <t>PKD014</t>
  </si>
  <si>
    <t>A015</t>
  </si>
  <si>
    <t>Asam Askorbat  tab. 50 mg</t>
  </si>
  <si>
    <t>PKD015</t>
  </si>
  <si>
    <t>A016</t>
  </si>
  <si>
    <t>Asetosal tab. 100 mg</t>
  </si>
  <si>
    <t>PKD016</t>
  </si>
  <si>
    <t>A017</t>
  </si>
  <si>
    <t>Atropin sulfat injeksi 0,25 mg /ml- 1 ml</t>
  </si>
  <si>
    <t>PKD017</t>
  </si>
  <si>
    <t>A018</t>
  </si>
  <si>
    <t xml:space="preserve">Betametason Krim 0,1 % </t>
  </si>
  <si>
    <t>PKD018</t>
  </si>
  <si>
    <t>A019</t>
  </si>
  <si>
    <t>Deksametason inj. 5mg/ml - 1 ml</t>
  </si>
  <si>
    <t>PKD019</t>
  </si>
  <si>
    <t>A020</t>
  </si>
  <si>
    <t xml:space="preserve">Deksametason tab. 0.5 mg </t>
  </si>
  <si>
    <t>PKD020</t>
  </si>
  <si>
    <t>A021</t>
  </si>
  <si>
    <t>Diazepam inj. 5 mg/ml - 2 ml</t>
  </si>
  <si>
    <t>PKD021</t>
  </si>
  <si>
    <t>A022</t>
  </si>
  <si>
    <t>Diazepam tab. 2 mg</t>
  </si>
  <si>
    <t>PKD022</t>
  </si>
  <si>
    <t>A023</t>
  </si>
  <si>
    <t>Diazepam tab. 5 mg</t>
  </si>
  <si>
    <t>PKD023</t>
  </si>
  <si>
    <t>A024</t>
  </si>
  <si>
    <t>Difenhidramin Hcl  inj. 10mg/ml</t>
  </si>
  <si>
    <t>PKD024</t>
  </si>
  <si>
    <t>A025</t>
  </si>
  <si>
    <t>Digoksin 0.25 mg. Tab.</t>
  </si>
  <si>
    <t>PKD025</t>
  </si>
  <si>
    <t>A026</t>
  </si>
  <si>
    <t>Efedrin HCL tab. 25 mg</t>
  </si>
  <si>
    <t>PKD026</t>
  </si>
  <si>
    <t>A027</t>
  </si>
  <si>
    <t>Ekstrak Belladon tab 10 mg</t>
  </si>
  <si>
    <t>PKD027</t>
  </si>
  <si>
    <t>A028</t>
  </si>
  <si>
    <t>Epinefrina Hcl/Bitartrat  inj.</t>
  </si>
  <si>
    <t>PKD028</t>
  </si>
  <si>
    <t>A029</t>
  </si>
  <si>
    <t>Etil Klorida Semprot</t>
  </si>
  <si>
    <t>PKD029</t>
  </si>
  <si>
    <t>A030</t>
  </si>
  <si>
    <t>Fenitoin Natrium Kap 100 mg.</t>
  </si>
  <si>
    <t>A031</t>
  </si>
  <si>
    <t>Fenitoin Natrium Kap 30 mg.</t>
  </si>
  <si>
    <t>KODE</t>
  </si>
  <si>
    <t>NAMA OBAT</t>
  </si>
  <si>
    <t>A032</t>
  </si>
  <si>
    <t>Fenobarbital tab. 100 mg</t>
  </si>
  <si>
    <t>A033</t>
  </si>
  <si>
    <t>Fenobarbital tab. 30 mg</t>
  </si>
  <si>
    <t>PKD030</t>
  </si>
  <si>
    <t>A034</t>
  </si>
  <si>
    <t>Fenol Gliserol tets telinga 10 %</t>
  </si>
  <si>
    <t>PKD031</t>
  </si>
  <si>
    <t>A035</t>
  </si>
  <si>
    <t>Fitomenadion (vit k) tablet salut 10 mg</t>
  </si>
  <si>
    <t>PKD032</t>
  </si>
  <si>
    <t>A036</t>
  </si>
  <si>
    <t>Fitomenadion (vit k)injeksi 10mg/ml-1ml</t>
  </si>
  <si>
    <t>PKD033</t>
  </si>
  <si>
    <t>A037</t>
  </si>
  <si>
    <t>Furosemida tab. 40 mg</t>
  </si>
  <si>
    <t>PKD034</t>
  </si>
  <si>
    <t>A038</t>
  </si>
  <si>
    <t>Gentian violet</t>
  </si>
  <si>
    <t>PKD035</t>
  </si>
  <si>
    <t>A039</t>
  </si>
  <si>
    <t>Glibenklamida tab. 5 mg</t>
  </si>
  <si>
    <t>PKD036</t>
  </si>
  <si>
    <t>A040</t>
  </si>
  <si>
    <t>Gliseril Guayakolat tab. 100 mg</t>
  </si>
  <si>
    <t>PKD037</t>
  </si>
  <si>
    <t>A041</t>
  </si>
  <si>
    <t>Glukosa larutan infus 10 %</t>
  </si>
  <si>
    <t>PKD038</t>
  </si>
  <si>
    <t>A042</t>
  </si>
  <si>
    <t>Glukosa larutan infus 40%</t>
  </si>
  <si>
    <t>PKD039</t>
  </si>
  <si>
    <t>A043</t>
  </si>
  <si>
    <t>Glukosa larutan infus 5 %</t>
  </si>
  <si>
    <t>PKD040</t>
  </si>
  <si>
    <t>A044</t>
  </si>
  <si>
    <t>Griseofulvin tab. 125 mg</t>
  </si>
  <si>
    <t>PKD041</t>
  </si>
  <si>
    <t>A045</t>
  </si>
  <si>
    <t>Haloperidol 0,5 mg tab.</t>
  </si>
  <si>
    <t>PKD042</t>
  </si>
  <si>
    <t>A046</t>
  </si>
  <si>
    <t>Haloperidol 1,5 mg tab.</t>
  </si>
  <si>
    <t>PKD043</t>
  </si>
  <si>
    <t>A047</t>
  </si>
  <si>
    <t>Hidroklorotiazid  tab. 25 mg</t>
  </si>
  <si>
    <t>PKD044</t>
  </si>
  <si>
    <t>A048</t>
  </si>
  <si>
    <t>Hidrokortison krim 2,5 %</t>
  </si>
  <si>
    <t>PKD045</t>
  </si>
  <si>
    <t>A049</t>
  </si>
  <si>
    <t>Ibuprofen tab. 200 mg</t>
  </si>
  <si>
    <t>PKD046</t>
  </si>
  <si>
    <t>A050</t>
  </si>
  <si>
    <t>Ibuprofen tab. 400 mg</t>
  </si>
  <si>
    <t>PKD047</t>
  </si>
  <si>
    <t>A051</t>
  </si>
  <si>
    <t>Isoniazid tab. 300 mg</t>
  </si>
  <si>
    <t>PKD048</t>
  </si>
  <si>
    <t>A052</t>
  </si>
  <si>
    <t>Isosorbid tab. sublingual 5 mg</t>
  </si>
  <si>
    <t>PKD049</t>
  </si>
  <si>
    <t>A053</t>
  </si>
  <si>
    <t xml:space="preserve">Kalsium Laktat (Kalk ) tab. </t>
  </si>
  <si>
    <t>PKD050</t>
  </si>
  <si>
    <t>A054</t>
  </si>
  <si>
    <t>Karbamazepin 200 mg. Tab.</t>
  </si>
  <si>
    <t>PKD051</t>
  </si>
  <si>
    <t>A055</t>
  </si>
  <si>
    <t>Kloramfenikol kaps. 250 mg</t>
  </si>
  <si>
    <t>PKD052</t>
  </si>
  <si>
    <t>A056</t>
  </si>
  <si>
    <t>Kloramfenikol salep mata 1 %</t>
  </si>
  <si>
    <t>PKD053</t>
  </si>
  <si>
    <t>A057</t>
  </si>
  <si>
    <t>Kloramfenikol tetes telinga</t>
  </si>
  <si>
    <t>PKD054</t>
  </si>
  <si>
    <t>A058</t>
  </si>
  <si>
    <t>Klorfeniramin Maleat 4 mg. Tb.</t>
  </si>
  <si>
    <t>PKD055</t>
  </si>
  <si>
    <t>A059</t>
  </si>
  <si>
    <t>Klorpromazin Hcl 100 mg. tab.</t>
  </si>
  <si>
    <t>PKD056</t>
  </si>
  <si>
    <t>A060</t>
  </si>
  <si>
    <t>Klorpromazine Hl 25 mg. tab.</t>
  </si>
  <si>
    <t>PKD057</t>
  </si>
  <si>
    <t>A061</t>
  </si>
  <si>
    <t>Kodein HCL tab. 10 mg</t>
  </si>
  <si>
    <t>PKD058</t>
  </si>
  <si>
    <t>A062</t>
  </si>
  <si>
    <t>Kotrimoksazol suspensi</t>
  </si>
  <si>
    <t>PKD059</t>
  </si>
  <si>
    <t>A063</t>
  </si>
  <si>
    <t>Kotrimoksazol tab. 120 mg</t>
  </si>
  <si>
    <t>PKD060</t>
  </si>
  <si>
    <t>A064</t>
  </si>
  <si>
    <t>Kotrimoksazol tab. 480 mg</t>
  </si>
  <si>
    <t>PKD061</t>
  </si>
  <si>
    <t>A065</t>
  </si>
  <si>
    <t>Lidokain komp. inj.</t>
  </si>
  <si>
    <t>PKD062</t>
  </si>
  <si>
    <t>A066</t>
  </si>
  <si>
    <t>Magnesium sulfat 20%-25 ml</t>
  </si>
  <si>
    <t>PKD063</t>
  </si>
  <si>
    <t>A067</t>
  </si>
  <si>
    <t>Magnesium sulfat 40 %-25 ml</t>
  </si>
  <si>
    <t>PKD064</t>
  </si>
  <si>
    <t>A068</t>
  </si>
  <si>
    <t>Metilergometrin Maleat injeksi</t>
  </si>
  <si>
    <t>A069</t>
  </si>
  <si>
    <t>Metilergometrin Maleat tab.</t>
  </si>
  <si>
    <t>A070</t>
  </si>
  <si>
    <t>Metronidazol tab. 250 mg</t>
  </si>
  <si>
    <t>A071</t>
  </si>
  <si>
    <t>Natrium Klorida Lar Infus 0,9 %</t>
  </si>
  <si>
    <t>A072</t>
  </si>
  <si>
    <t>Nistatin  tablet Oral</t>
  </si>
  <si>
    <t>A073</t>
  </si>
  <si>
    <t>Nistatin Vagitab 100.000 iu</t>
  </si>
  <si>
    <t>PKD065</t>
  </si>
  <si>
    <t>A074</t>
  </si>
  <si>
    <t>Obat Batuk Hitam</t>
  </si>
  <si>
    <t>PKD066</t>
  </si>
  <si>
    <t>A075</t>
  </si>
  <si>
    <t>Oksitosin 10 IU/ml - 1ml</t>
  </si>
  <si>
    <t>PKD067</t>
  </si>
  <si>
    <t>A076</t>
  </si>
  <si>
    <t>Parasetamol sirup 120 mg / 5 ml</t>
  </si>
  <si>
    <t>PKD068</t>
  </si>
  <si>
    <t>A077</t>
  </si>
  <si>
    <t>Parasetamol tab. 100 mg</t>
  </si>
  <si>
    <t>PKD069</t>
  </si>
  <si>
    <t>A078</t>
  </si>
  <si>
    <t>Parasetamol tab. 500 mg</t>
  </si>
  <si>
    <t>PKD070</t>
  </si>
  <si>
    <t>A079</t>
  </si>
  <si>
    <t>Pirantel tab. 125 mg</t>
  </si>
  <si>
    <t>PKD071</t>
  </si>
  <si>
    <t>A080</t>
  </si>
  <si>
    <t>Piridoksin HCl tab. 10 mg</t>
  </si>
  <si>
    <t>PKD072</t>
  </si>
  <si>
    <t>A081</t>
  </si>
  <si>
    <t>Polikresulen 360 mg / ml</t>
  </si>
  <si>
    <t>PKD073</t>
  </si>
  <si>
    <t>A082</t>
  </si>
  <si>
    <t>Prednison tab. 5 mg</t>
  </si>
  <si>
    <t>PKD074</t>
  </si>
  <si>
    <t>A083</t>
  </si>
  <si>
    <t>Propanolol tab. 10 mg</t>
  </si>
  <si>
    <t>PKD075</t>
  </si>
  <si>
    <t>A084</t>
  </si>
  <si>
    <t>Propiltiourasil tablet 100 mg</t>
  </si>
  <si>
    <t>PKD076</t>
  </si>
  <si>
    <t>A085</t>
  </si>
  <si>
    <t>Ringer Laktat lar. infus steril</t>
  </si>
  <si>
    <t>PKD077</t>
  </si>
  <si>
    <t>A086</t>
  </si>
  <si>
    <t>Salbutamol tab. 2 mg</t>
  </si>
  <si>
    <t>PKD078</t>
  </si>
  <si>
    <t>A087</t>
  </si>
  <si>
    <t>Salep 2-4</t>
  </si>
  <si>
    <t>PKD079</t>
  </si>
  <si>
    <t>A088</t>
  </si>
  <si>
    <t>Salisil bedak 2%</t>
  </si>
  <si>
    <t>PKD080</t>
  </si>
  <si>
    <t>A089</t>
  </si>
  <si>
    <t>Serum anti ntetanus ( ATS ) 1500IU/ampul/Biosat</t>
  </si>
  <si>
    <t>PKD081</t>
  </si>
  <si>
    <t>A090</t>
  </si>
  <si>
    <t xml:space="preserve">Sianokobalamin inj. </t>
  </si>
  <si>
    <t>PKD082</t>
  </si>
  <si>
    <t>A091</t>
  </si>
  <si>
    <t>Sulfasetamid Nat. tts mata 15 %</t>
  </si>
  <si>
    <t>PKD083</t>
  </si>
  <si>
    <t>A092</t>
  </si>
  <si>
    <t>Tetrasiklin HCL kaps. 500 mg</t>
  </si>
  <si>
    <t>PKD084</t>
  </si>
  <si>
    <t>A093</t>
  </si>
  <si>
    <t>Tiamin HCL. Injeksi 100 mg</t>
  </si>
  <si>
    <t>PKD085</t>
  </si>
  <si>
    <t>A094</t>
  </si>
  <si>
    <t>Tiamin HCL. tab. 50 mg.</t>
  </si>
  <si>
    <t>PKD086</t>
  </si>
  <si>
    <t>A095</t>
  </si>
  <si>
    <t>Triheksifenidil HCL tab. 2 mg</t>
  </si>
  <si>
    <t>PKD087</t>
  </si>
  <si>
    <t>A096</t>
  </si>
  <si>
    <t>Vitamin B kompleks tablet</t>
  </si>
  <si>
    <t>PKD088</t>
  </si>
  <si>
    <t>A097</t>
  </si>
  <si>
    <t>Yodium Povidon 10 % 30 ml</t>
  </si>
  <si>
    <t>PKD089</t>
  </si>
  <si>
    <t>A098</t>
  </si>
  <si>
    <t>Yodium Povidon 10 % 300 ml</t>
  </si>
  <si>
    <t>PKD090</t>
  </si>
  <si>
    <t>A099</t>
  </si>
  <si>
    <t>Yodium Povidon 10 % 60 ml</t>
  </si>
  <si>
    <t>PKD091</t>
  </si>
  <si>
    <t>A100</t>
  </si>
  <si>
    <t>Garam Oralit</t>
  </si>
  <si>
    <t>PKD092</t>
  </si>
  <si>
    <t>A101</t>
  </si>
  <si>
    <t>Retinol 100.000 iu</t>
  </si>
  <si>
    <t>PKD093</t>
  </si>
  <si>
    <t>A102</t>
  </si>
  <si>
    <t>Retinol 200.000 iu</t>
  </si>
  <si>
    <t>PKD094</t>
  </si>
  <si>
    <t>A103</t>
  </si>
  <si>
    <t>Tablet Tambah Darah</t>
  </si>
  <si>
    <t>PKD095</t>
  </si>
  <si>
    <t>B001</t>
  </si>
  <si>
    <t>Acarbose 50mg</t>
  </si>
  <si>
    <t>PKD096</t>
  </si>
  <si>
    <t>B002</t>
  </si>
  <si>
    <t>Acetylcysteine 200 mg</t>
  </si>
  <si>
    <t>PKD097</t>
  </si>
  <si>
    <t>B003</t>
  </si>
  <si>
    <t>Acyclovir krim</t>
  </si>
  <si>
    <t>PKD098</t>
  </si>
  <si>
    <t>B004</t>
  </si>
  <si>
    <t>Acyclovir tab.400 mg</t>
  </si>
  <si>
    <t>PKD099</t>
  </si>
  <si>
    <t>B005</t>
  </si>
  <si>
    <t>Alprazolam tab 0,5 mg</t>
  </si>
  <si>
    <t>PKD100</t>
  </si>
  <si>
    <t>B006</t>
  </si>
  <si>
    <t>Ambroxol sirup</t>
  </si>
  <si>
    <t>PKD101</t>
  </si>
  <si>
    <t>B007</t>
  </si>
  <si>
    <t xml:space="preserve">Ambroxol tablet </t>
  </si>
  <si>
    <t>PKD102</t>
  </si>
  <si>
    <t>B008</t>
  </si>
  <si>
    <t>Amlodipin 10 mg</t>
  </si>
  <si>
    <t>PKD103</t>
  </si>
  <si>
    <t>B009</t>
  </si>
  <si>
    <t>Amlodipin 5 mg</t>
  </si>
  <si>
    <t>B010</t>
  </si>
  <si>
    <t>Amoksisilin 500mg   + As. klavulanat 125 mg</t>
  </si>
  <si>
    <t>OBAT PENUNJANG</t>
  </si>
  <si>
    <t>B011</t>
  </si>
  <si>
    <t>Amoksisilin injeksi</t>
  </si>
  <si>
    <t>B012</t>
  </si>
  <si>
    <t>Antasida DOEN Suspensi</t>
  </si>
  <si>
    <t>B013</t>
  </si>
  <si>
    <t>Asam Folat tablet 1mg</t>
  </si>
  <si>
    <t>PNJ001</t>
  </si>
  <si>
    <t>B014</t>
  </si>
  <si>
    <t>Asam Mefenamat 500 mg tab.</t>
  </si>
  <si>
    <t>PNJ002</t>
  </si>
  <si>
    <t>B015</t>
  </si>
  <si>
    <t>Asetosal tablet 80 mg/ miniaspi</t>
  </si>
  <si>
    <t>PNJ003</t>
  </si>
  <si>
    <t>B016</t>
  </si>
  <si>
    <t>Attapulgite/New Antides /selediar/ molagit</t>
  </si>
  <si>
    <t>PNJ004</t>
  </si>
  <si>
    <t>B017</t>
  </si>
  <si>
    <t>Azytromicin</t>
  </si>
  <si>
    <t>PNJ005</t>
  </si>
  <si>
    <t>B018</t>
  </si>
  <si>
    <t>Baby's Cough</t>
  </si>
  <si>
    <t>PNJ006</t>
  </si>
  <si>
    <t>B019</t>
  </si>
  <si>
    <t>Becefort sirup</t>
  </si>
  <si>
    <t>PNJ007</t>
  </si>
  <si>
    <t>B020</t>
  </si>
  <si>
    <t>Benzatin Benzil Penisilin 2.4 juta IU</t>
  </si>
  <si>
    <t>PNJ008</t>
  </si>
  <si>
    <t>B021</t>
  </si>
  <si>
    <t>Betahistin Mesilat tablet 6 mg</t>
  </si>
  <si>
    <t>PNJ009</t>
  </si>
  <si>
    <t>B022</t>
  </si>
  <si>
    <t>Biolysin</t>
  </si>
  <si>
    <t>PNJ010</t>
  </si>
  <si>
    <t>B023</t>
  </si>
  <si>
    <t>Bioneuron/ nutralix/zecaneuron</t>
  </si>
  <si>
    <t>PNJ011</t>
  </si>
  <si>
    <t>B024</t>
  </si>
  <si>
    <t>Bioplacenton jell</t>
  </si>
  <si>
    <t>PNJ012</t>
  </si>
  <si>
    <t>B025</t>
  </si>
  <si>
    <t>Bisacodyl supp 10 mg/stolax/dulcolax</t>
  </si>
  <si>
    <t>PNJ013</t>
  </si>
  <si>
    <t>B026</t>
  </si>
  <si>
    <t>Bisacodyl supp 5 mg/dulcolax</t>
  </si>
  <si>
    <t>PNJ014</t>
  </si>
  <si>
    <t>B027</t>
  </si>
  <si>
    <t>Bisacodyl tablet</t>
  </si>
  <si>
    <t>PNJ015</t>
  </si>
  <si>
    <t>B028</t>
  </si>
  <si>
    <t>Bisoprolol tablet 5 mg</t>
  </si>
  <si>
    <t>PNJ016</t>
  </si>
  <si>
    <t>B029</t>
  </si>
  <si>
    <t>Bufacomb</t>
  </si>
  <si>
    <t>PNJ017</t>
  </si>
  <si>
    <t>B030</t>
  </si>
  <si>
    <t>Burnazin</t>
  </si>
  <si>
    <t>PNJ018</t>
  </si>
  <si>
    <t>B031</t>
  </si>
  <si>
    <t>Captopril 25 mg tab.</t>
  </si>
  <si>
    <t>PNJ019</t>
  </si>
  <si>
    <t>B032</t>
  </si>
  <si>
    <t>Caviplex</t>
  </si>
  <si>
    <t>PNJ020</t>
  </si>
  <si>
    <t>B033</t>
  </si>
  <si>
    <t>Cefadroxil 500 mg</t>
  </si>
  <si>
    <t>PNJ021</t>
  </si>
  <si>
    <t>B034</t>
  </si>
  <si>
    <t>Cefotaksim injeksi 1000 m mg</t>
  </si>
  <si>
    <t>PNJ022</t>
  </si>
  <si>
    <t>B035</t>
  </si>
  <si>
    <t>Cetirizine 5 mg/5ml syrp</t>
  </si>
  <si>
    <t>PNJ023</t>
  </si>
  <si>
    <t>B036</t>
  </si>
  <si>
    <t>Cetirizine kapsul</t>
  </si>
  <si>
    <t>PNJ024</t>
  </si>
  <si>
    <t>B037</t>
  </si>
  <si>
    <t>Cimetidin 200 mg</t>
  </si>
  <si>
    <t>PNJ025</t>
  </si>
  <si>
    <t>B038</t>
  </si>
  <si>
    <t>Ciprofloxacin 500 mg tab.</t>
  </si>
  <si>
    <t>PNJ026</t>
  </si>
  <si>
    <t>B039</t>
  </si>
  <si>
    <t>Clindamisin kaps 300 mg</t>
  </si>
  <si>
    <t>PNJ027</t>
  </si>
  <si>
    <t>B040</t>
  </si>
  <si>
    <t>Clobazam tablet 10mg</t>
  </si>
  <si>
    <t>PNJ028</t>
  </si>
  <si>
    <t>B041</t>
  </si>
  <si>
    <t>Clopidogrel bisulfate</t>
  </si>
  <si>
    <t>PNJ029</t>
  </si>
  <si>
    <t>B042</t>
  </si>
  <si>
    <t>Combivent</t>
  </si>
  <si>
    <t>PNJ030</t>
  </si>
  <si>
    <t>Perak Sulfadiazine</t>
  </si>
  <si>
    <t>B043</t>
  </si>
  <si>
    <t>Coredril syrup</t>
  </si>
  <si>
    <t>PNJ031</t>
  </si>
  <si>
    <t>B044</t>
  </si>
  <si>
    <t>Dasabion</t>
  </si>
  <si>
    <t>PNJ032</t>
  </si>
  <si>
    <t>B045</t>
  </si>
  <si>
    <t>Dexanta</t>
  </si>
  <si>
    <t>PNJ033</t>
  </si>
  <si>
    <t>B046</t>
  </si>
  <si>
    <t>Dextral tablet</t>
  </si>
  <si>
    <t>PNJ034</t>
  </si>
  <si>
    <t>B047</t>
  </si>
  <si>
    <t>Dextrofen syrup</t>
  </si>
  <si>
    <t>B048</t>
  </si>
  <si>
    <t>Dimenhydrinat  tab 50mg</t>
  </si>
  <si>
    <t>B049</t>
  </si>
  <si>
    <t>Domperidon tablet 10 mg</t>
  </si>
  <si>
    <t>B050</t>
  </si>
  <si>
    <t>Doxiciklin</t>
  </si>
  <si>
    <t>B051</t>
  </si>
  <si>
    <t>Erytomicin tablet 200 mg</t>
  </si>
  <si>
    <t>B052</t>
  </si>
  <si>
    <t>Erytromicin 500 mg kaps.</t>
  </si>
  <si>
    <t>PNJ035</t>
  </si>
  <si>
    <t>B053</t>
  </si>
  <si>
    <t>Erytromicin sirup</t>
  </si>
  <si>
    <t>PNJ036</t>
  </si>
  <si>
    <t>B054</t>
  </si>
  <si>
    <t>Fluconazol</t>
  </si>
  <si>
    <t>PNJ037</t>
  </si>
  <si>
    <t>B055</t>
  </si>
  <si>
    <t>Furosemid Inj</t>
  </si>
  <si>
    <t>PNJ038</t>
  </si>
  <si>
    <t>B056</t>
  </si>
  <si>
    <t>Gemfibrosil 300 mg</t>
  </si>
  <si>
    <t>PNJ039</t>
  </si>
  <si>
    <t>B057</t>
  </si>
  <si>
    <t>Gentamisin salep kulit 0,1%</t>
  </si>
  <si>
    <t>PNJ040</t>
  </si>
  <si>
    <t>B058</t>
  </si>
  <si>
    <t>Glimepiride tab 2 mg</t>
  </si>
  <si>
    <t>PNJ041</t>
  </si>
  <si>
    <t>B059</t>
  </si>
  <si>
    <t>Gliquidon tab 30 mg</t>
  </si>
  <si>
    <t>PNJ042</t>
  </si>
  <si>
    <t>B060</t>
  </si>
  <si>
    <t>Guanistrep syrup</t>
  </si>
  <si>
    <t>PNJ043</t>
  </si>
  <si>
    <t>B061</t>
  </si>
  <si>
    <t>Haloperidol tab 5 mg</t>
  </si>
  <si>
    <t>PNJ044</t>
  </si>
  <si>
    <t>B062</t>
  </si>
  <si>
    <t>Oxymetazolin Drop ( Iliadin drop )</t>
  </si>
  <si>
    <t>PNJ045</t>
  </si>
  <si>
    <t>B063</t>
  </si>
  <si>
    <t>Oxymetazolin Spray ( Iliadin spray )</t>
  </si>
  <si>
    <t>PNJ046</t>
  </si>
  <si>
    <t>B064</t>
  </si>
  <si>
    <t>Kalium Diklofenak 50 mg</t>
  </si>
  <si>
    <t>PNJ047</t>
  </si>
  <si>
    <t>B065</t>
  </si>
  <si>
    <t>Ketoconazol krim 2%</t>
  </si>
  <si>
    <t>PNJ048</t>
  </si>
  <si>
    <t>B066</t>
  </si>
  <si>
    <t>Ketoconazol scalp sol / zoloral</t>
  </si>
  <si>
    <t>PNJ049</t>
  </si>
  <si>
    <t>B067</t>
  </si>
  <si>
    <t>Ketokonazol tab.</t>
  </si>
  <si>
    <t>PNJ050</t>
  </si>
  <si>
    <t>B068</t>
  </si>
  <si>
    <t>Kloramfenikol suspensi</t>
  </si>
  <si>
    <t>PNJ051</t>
  </si>
  <si>
    <t>B069</t>
  </si>
  <si>
    <t>Kloramfenikol tetes mata</t>
  </si>
  <si>
    <t>PNJ052</t>
  </si>
  <si>
    <t>B070</t>
  </si>
  <si>
    <t>Lisinopril tab 10 mg ( NOPRIL)</t>
  </si>
  <si>
    <t>PNJ053</t>
  </si>
  <si>
    <t>B071</t>
  </si>
  <si>
    <t>Lodecon Forte</t>
  </si>
  <si>
    <t>PNJ054</t>
  </si>
  <si>
    <t>B072</t>
  </si>
  <si>
    <t xml:space="preserve">Loperamid </t>
  </si>
  <si>
    <t>PNJ055</t>
  </si>
  <si>
    <t>B073</t>
  </si>
  <si>
    <t>Loratadin tab.</t>
  </si>
  <si>
    <t>PNJ056</t>
  </si>
  <si>
    <t>B074</t>
  </si>
  <si>
    <t>Meloksikam 7,5 mg</t>
  </si>
  <si>
    <t>PNJ057</t>
  </si>
  <si>
    <t>B075</t>
  </si>
  <si>
    <t>Metformin 500 mg</t>
  </si>
  <si>
    <t>PNJ058</t>
  </si>
  <si>
    <t>B076</t>
  </si>
  <si>
    <t>Metil Prednisolon tab 4 mg</t>
  </si>
  <si>
    <t>PNJ059</t>
  </si>
  <si>
    <t>B077</t>
  </si>
  <si>
    <t>Metoklopramid injeksi</t>
  </si>
  <si>
    <t>PNJ060</t>
  </si>
  <si>
    <t>B078</t>
  </si>
  <si>
    <t>Metoklopramid tablet10 mg</t>
  </si>
  <si>
    <t>PNJ061</t>
  </si>
  <si>
    <t>B079</t>
  </si>
  <si>
    <t>Miconazole cream 2%</t>
  </si>
  <si>
    <t>PNJ062</t>
  </si>
  <si>
    <t>B080</t>
  </si>
  <si>
    <t>Molexdryl syrup</t>
  </si>
  <si>
    <t>PNJ063</t>
  </si>
  <si>
    <t>B081</t>
  </si>
  <si>
    <t>Natrium Diklofenak 50 mg tab.</t>
  </si>
  <si>
    <t>PNJ064</t>
  </si>
  <si>
    <t>B082</t>
  </si>
  <si>
    <t>Kaolin + Pectin Suspensi ( Neo kaominal suspensi )</t>
  </si>
  <si>
    <t>PNJ065</t>
  </si>
  <si>
    <t>B083</t>
  </si>
  <si>
    <t>New Chlorkol syrup</t>
  </si>
  <si>
    <t>PNJ066</t>
  </si>
  <si>
    <t>B084</t>
  </si>
  <si>
    <t>Nifedipin tab. 10mg</t>
  </si>
  <si>
    <t>PNJ067</t>
  </si>
  <si>
    <t>B085</t>
  </si>
  <si>
    <t>Nodrof Flu Expectoran tablet</t>
  </si>
  <si>
    <t>PNJ068</t>
  </si>
  <si>
    <t>B086</t>
  </si>
  <si>
    <t>Paracetamol + Pseudoefedrin + Tripolidine Tablet (NOZA)</t>
  </si>
  <si>
    <t>PNJ069</t>
  </si>
  <si>
    <t>B087</t>
  </si>
  <si>
    <t xml:space="preserve">Nystatin Suspensi </t>
  </si>
  <si>
    <t>B088</t>
  </si>
  <si>
    <t>Omeprazole injeksi</t>
  </si>
  <si>
    <t>B089</t>
  </si>
  <si>
    <t>Omeprazole kapsul 20 mg</t>
  </si>
  <si>
    <t>B090</t>
  </si>
  <si>
    <t>Parasetamol drop</t>
  </si>
  <si>
    <t>B091</t>
  </si>
  <si>
    <t>Multivitamin Tablet ( Pehavral )</t>
  </si>
  <si>
    <t>B092</t>
  </si>
  <si>
    <t>Phenacold Expectoran sirup</t>
  </si>
  <si>
    <t>B093</t>
  </si>
  <si>
    <t>Piroksikam tab 10 mg</t>
  </si>
  <si>
    <t>PNJ070</t>
  </si>
  <si>
    <t>B094</t>
  </si>
  <si>
    <t>Pulmicort</t>
  </si>
  <si>
    <t>PNJ071</t>
  </si>
  <si>
    <t>B095</t>
  </si>
  <si>
    <t>Ranitidin injeksi</t>
  </si>
  <si>
    <t>PNJ072</t>
  </si>
  <si>
    <t>B096</t>
  </si>
  <si>
    <t>Ranitidin tab 150 mg</t>
  </si>
  <si>
    <t>PNJ073</t>
  </si>
  <si>
    <t>B097</t>
  </si>
  <si>
    <t>Risperidon tab 2mg</t>
  </si>
  <si>
    <t>PNJ074</t>
  </si>
  <si>
    <t>B098</t>
  </si>
  <si>
    <t>Scabicid krim</t>
  </si>
  <si>
    <t>PNJ075</t>
  </si>
  <si>
    <t>B099</t>
  </si>
  <si>
    <t>Scabimid cream</t>
  </si>
  <si>
    <t>PNJ076</t>
  </si>
  <si>
    <t>B100</t>
  </si>
  <si>
    <t>Hyoscin + Paracetamol Tablet ( Scopma plus tablet )</t>
  </si>
  <si>
    <t>PNJ077</t>
  </si>
  <si>
    <t>B101</t>
  </si>
  <si>
    <t>Sianokobalamin tab 50 mcg</t>
  </si>
  <si>
    <t>PNJ078</t>
  </si>
  <si>
    <t>B102</t>
  </si>
  <si>
    <t>Simvastatin 10 mg</t>
  </si>
  <si>
    <t>PNJ079</t>
  </si>
  <si>
    <t>B103</t>
  </si>
  <si>
    <t>Spasminal</t>
  </si>
  <si>
    <t>PNJ080</t>
  </si>
  <si>
    <t>B104</t>
  </si>
  <si>
    <t>Spironolacton tab 100 mg</t>
  </si>
  <si>
    <t>PNJ081</t>
  </si>
  <si>
    <t>B105</t>
  </si>
  <si>
    <t>Spironolacton tab 25 mg</t>
  </si>
  <si>
    <t>PNJ082</t>
  </si>
  <si>
    <t>B106</t>
  </si>
  <si>
    <t>Stesolid rectal</t>
  </si>
  <si>
    <t>PNJ083</t>
  </si>
  <si>
    <t>B107</t>
  </si>
  <si>
    <t>Thiamfenikol 500 mg/Thiamex/Phenobiotik</t>
  </si>
  <si>
    <t>PNJ084</t>
  </si>
  <si>
    <t>B108</t>
  </si>
  <si>
    <t xml:space="preserve">Tramadol kapsul </t>
  </si>
  <si>
    <t>PNJ085</t>
  </si>
  <si>
    <t>B109</t>
  </si>
  <si>
    <t>Trifluoperazin</t>
  </si>
  <si>
    <t>PNJ086</t>
  </si>
  <si>
    <t>B110</t>
  </si>
  <si>
    <t>Salbutamol Nebules (Ventolin)</t>
  </si>
  <si>
    <t>PNJ087</t>
  </si>
  <si>
    <t>Nystatin Suspensi (Nymiko)</t>
  </si>
  <si>
    <t>B111</t>
  </si>
  <si>
    <t>Glucosamine + Chondroitin Tablet ( Vosteon )</t>
  </si>
  <si>
    <t>PNJ088</t>
  </si>
  <si>
    <t>B112</t>
  </si>
  <si>
    <t>Tripolidin + Pseudoefedrin Tablet (Zentra)/ Quantidex / Nichofed</t>
  </si>
  <si>
    <t>PNJ089</t>
  </si>
  <si>
    <t>B113</t>
  </si>
  <si>
    <t>Kloramfenikol salep kulit 2%</t>
  </si>
  <si>
    <t>PNJ090</t>
  </si>
  <si>
    <t>B114</t>
  </si>
  <si>
    <t>Alvit Sirup</t>
  </si>
  <si>
    <t>PNJ091</t>
  </si>
  <si>
    <t>B115</t>
  </si>
  <si>
    <t>Budesonid</t>
  </si>
  <si>
    <t>PNJ092</t>
  </si>
  <si>
    <t>B116</t>
  </si>
  <si>
    <t>Magasida/Novamag</t>
  </si>
  <si>
    <t>PNJ093</t>
  </si>
  <si>
    <t>B117</t>
  </si>
  <si>
    <t>Dopamine HCL inj. 200mg/5ml</t>
  </si>
  <si>
    <t>PNJ094</t>
  </si>
  <si>
    <t>B118</t>
  </si>
  <si>
    <t>Ketoprofen supp 100mg</t>
  </si>
  <si>
    <t>PNJ095</t>
  </si>
  <si>
    <t>B119</t>
  </si>
  <si>
    <t>Asam Traneksamat 500mg</t>
  </si>
  <si>
    <t>PNJ096</t>
  </si>
  <si>
    <t>B120</t>
  </si>
  <si>
    <t>Hyoscine butil bromide inj ( scopmin inj )</t>
  </si>
  <si>
    <t>PNJ097</t>
  </si>
  <si>
    <t>B121</t>
  </si>
  <si>
    <t>Hyoscine butil bromide (Scopma tablet 10mg)</t>
  </si>
  <si>
    <t>PNJ098</t>
  </si>
  <si>
    <t>B122</t>
  </si>
  <si>
    <t>Paracetamol Supp</t>
  </si>
  <si>
    <t>PNJ099</t>
  </si>
  <si>
    <t>B123</t>
  </si>
  <si>
    <t>Ibuprofen susp 100mg/5ml</t>
  </si>
  <si>
    <t>PNJ100</t>
  </si>
  <si>
    <t>B124</t>
  </si>
  <si>
    <t>Amoksisilin syr forte</t>
  </si>
  <si>
    <t>PNJ101</t>
  </si>
  <si>
    <t>B125</t>
  </si>
  <si>
    <t>Metronidazol tab. 500 mg</t>
  </si>
  <si>
    <t>PNJ102</t>
  </si>
  <si>
    <t>B126</t>
  </si>
  <si>
    <t>Sangobion Kids</t>
  </si>
  <si>
    <t>PNJ103</t>
  </si>
  <si>
    <t>B127</t>
  </si>
  <si>
    <t>OBH Itra</t>
  </si>
  <si>
    <t>PNJ104</t>
  </si>
  <si>
    <t>B128</t>
  </si>
  <si>
    <t>Betafort sirup</t>
  </si>
  <si>
    <t>B129</t>
  </si>
  <si>
    <t>Diphteria Antitoxin ( ADS 10.000)</t>
  </si>
  <si>
    <t>B130</t>
  </si>
  <si>
    <t>TETAGAM P Human tetanus imunoglobulin 250 IU</t>
  </si>
  <si>
    <t>B131</t>
  </si>
  <si>
    <t>LACTOBACILUS</t>
  </si>
  <si>
    <t>B132</t>
  </si>
  <si>
    <t>Simvastatin 20mg</t>
  </si>
  <si>
    <t>B133</t>
  </si>
  <si>
    <t>Salbutamol sirup</t>
  </si>
  <si>
    <t>B134</t>
  </si>
  <si>
    <t>Gentamicin Tetes Mata</t>
  </si>
  <si>
    <t>PNJ105</t>
  </si>
  <si>
    <t>B135</t>
  </si>
  <si>
    <t>Alopurinol 300mg</t>
  </si>
  <si>
    <t>PNJ106</t>
  </si>
  <si>
    <t>B136</t>
  </si>
  <si>
    <t>Domperidon syr</t>
  </si>
  <si>
    <t>PNJ107</t>
  </si>
  <si>
    <t>B137</t>
  </si>
  <si>
    <t>Acarbose 100mg</t>
  </si>
  <si>
    <t>PNJ108</t>
  </si>
  <si>
    <t>B138</t>
  </si>
  <si>
    <t>Febrinex Syr</t>
  </si>
  <si>
    <t>PNJ109</t>
  </si>
  <si>
    <t>B139</t>
  </si>
  <si>
    <t xml:space="preserve">Bromheksin </t>
  </si>
  <si>
    <t>PNJ110</t>
  </si>
  <si>
    <t>B140</t>
  </si>
  <si>
    <t>Welmove</t>
  </si>
  <si>
    <t>PNJ111</t>
  </si>
  <si>
    <t>B141</t>
  </si>
  <si>
    <t>Serum Anti Bisa Ular Polivalen ( BIOSAVE )</t>
  </si>
  <si>
    <t>PNJ112</t>
  </si>
  <si>
    <t>B142</t>
  </si>
  <si>
    <t>Metformin tab 850mg</t>
  </si>
  <si>
    <t>PNJ113</t>
  </si>
  <si>
    <t>B143</t>
  </si>
  <si>
    <t>Glimepirid 1mg</t>
  </si>
  <si>
    <t>PNJ114</t>
  </si>
  <si>
    <t>B144</t>
  </si>
  <si>
    <t>Ferriz Sirup</t>
  </si>
  <si>
    <t>PNJ115</t>
  </si>
  <si>
    <t>B145</t>
  </si>
  <si>
    <t>Molakrim</t>
  </si>
  <si>
    <t>PNJ116</t>
  </si>
  <si>
    <t>B146</t>
  </si>
  <si>
    <t>Terbutalin tablet</t>
  </si>
  <si>
    <t>PNJ117</t>
  </si>
  <si>
    <t>B147</t>
  </si>
  <si>
    <t>Terbutalin sirup</t>
  </si>
  <si>
    <t>PNJ118</t>
  </si>
  <si>
    <t>B148</t>
  </si>
  <si>
    <t>Bronkris Tablet</t>
  </si>
  <si>
    <t>PNJ119</t>
  </si>
  <si>
    <t>B149</t>
  </si>
  <si>
    <t>Eflin Tablet</t>
  </si>
  <si>
    <t>PNJ120</t>
  </si>
  <si>
    <t>B150</t>
  </si>
  <si>
    <t>Kenalog</t>
  </si>
  <si>
    <t>PNJ121</t>
  </si>
  <si>
    <t>B151</t>
  </si>
  <si>
    <t>Nerofa Tablet</t>
  </si>
  <si>
    <t>PNJ122</t>
  </si>
  <si>
    <t>B152</t>
  </si>
  <si>
    <t>Sanadryl EXP</t>
  </si>
  <si>
    <t>PNJ123</t>
  </si>
  <si>
    <t>B153</t>
  </si>
  <si>
    <t>Spashi Plus Tablet</t>
  </si>
  <si>
    <t>PNJ124</t>
  </si>
  <si>
    <t>C001</t>
  </si>
  <si>
    <t>Alat suntik sekali pakai 1 ml</t>
  </si>
  <si>
    <t>PNJ125</t>
  </si>
  <si>
    <t>C002</t>
  </si>
  <si>
    <t>Alat suntik sekali pakai 3 ml</t>
  </si>
  <si>
    <t>PNJ126</t>
  </si>
  <si>
    <t>C003</t>
  </si>
  <si>
    <t>Alat suntik sekali pakai 5  ml</t>
  </si>
  <si>
    <t>PNJ127</t>
  </si>
  <si>
    <t>C004</t>
  </si>
  <si>
    <t>Alkohol swabs</t>
  </si>
  <si>
    <t>PNJ128</t>
  </si>
  <si>
    <t>C005</t>
  </si>
  <si>
    <t>Catgut cromic 2/0</t>
  </si>
  <si>
    <t>PNJ129</t>
  </si>
  <si>
    <t>C006</t>
  </si>
  <si>
    <t>Catgut cromic 3/0</t>
  </si>
  <si>
    <t>PNJ130</t>
  </si>
  <si>
    <t>C007</t>
  </si>
  <si>
    <t>Catgut no. 2/0 - 3/0</t>
  </si>
  <si>
    <t>PNJ131</t>
  </si>
  <si>
    <t>C008</t>
  </si>
  <si>
    <t>Catgut Plain 2/0</t>
  </si>
  <si>
    <t>PNJ132</t>
  </si>
  <si>
    <t>C009</t>
  </si>
  <si>
    <t>Catgut Plain 3/0</t>
  </si>
  <si>
    <t>PNJ133</t>
  </si>
  <si>
    <t>C010</t>
  </si>
  <si>
    <t>I.V Catheter 18</t>
  </si>
  <si>
    <t>PNJ134</t>
  </si>
  <si>
    <t>C011</t>
  </si>
  <si>
    <t>I.V Catheter 20</t>
  </si>
  <si>
    <t>PNJ135</t>
  </si>
  <si>
    <t>C012</t>
  </si>
  <si>
    <t>I.V Catheter 22</t>
  </si>
  <si>
    <t>PNJ136</t>
  </si>
  <si>
    <t>C013</t>
  </si>
  <si>
    <t>I.V Catheter 24</t>
  </si>
  <si>
    <t>PNJ137</t>
  </si>
  <si>
    <t>C014</t>
  </si>
  <si>
    <t>Infuset anak</t>
  </si>
  <si>
    <t>PNJ138</t>
  </si>
  <si>
    <t>C015</t>
  </si>
  <si>
    <t>Infuset dewasa</t>
  </si>
  <si>
    <t>PNJ139</t>
  </si>
  <si>
    <t>C016</t>
  </si>
  <si>
    <t>Kapas Pembalut  250 gr.</t>
  </si>
  <si>
    <t>PNJ140</t>
  </si>
  <si>
    <t>C017</t>
  </si>
  <si>
    <t>Kasa 2 m x 80 cm</t>
  </si>
  <si>
    <t>PNJ141</t>
  </si>
  <si>
    <t>C018</t>
  </si>
  <si>
    <t>Kasa 4 m x 15 cm</t>
  </si>
  <si>
    <t>PNJ142</t>
  </si>
  <si>
    <t>C019</t>
  </si>
  <si>
    <t>Kasa 4 x 10 m</t>
  </si>
  <si>
    <t>PNJ143</t>
  </si>
  <si>
    <t>C020</t>
  </si>
  <si>
    <t>Kasa 4 x 5 cm</t>
  </si>
  <si>
    <t>PNJ144</t>
  </si>
  <si>
    <t>C021</t>
  </si>
  <si>
    <t>Kasa Kompres 40 / 40 steril</t>
  </si>
  <si>
    <t>PNJ145</t>
  </si>
  <si>
    <t>C022</t>
  </si>
  <si>
    <t>Masker</t>
  </si>
  <si>
    <t>PNJ146</t>
  </si>
  <si>
    <t>C023</t>
  </si>
  <si>
    <t>Plester 2,5CM X 4,5M</t>
  </si>
  <si>
    <t>PNJ147</t>
  </si>
  <si>
    <t>C024</t>
  </si>
  <si>
    <t>Sarung tangan non steril S</t>
  </si>
  <si>
    <t>PNJ148</t>
  </si>
  <si>
    <t>C025</t>
  </si>
  <si>
    <t>Sarung tangan non steril M</t>
  </si>
  <si>
    <t>PNJ149</t>
  </si>
  <si>
    <t>C026</t>
  </si>
  <si>
    <t>Sarung tangan non steril L</t>
  </si>
  <si>
    <t>PNJ150</t>
  </si>
  <si>
    <t>C027</t>
  </si>
  <si>
    <t>Sarung tangan steril 6</t>
  </si>
  <si>
    <t>PNJ151</t>
  </si>
  <si>
    <t>C028</t>
  </si>
  <si>
    <t>Sarung tangan steril 6.5</t>
  </si>
  <si>
    <t>PNJ152</t>
  </si>
  <si>
    <t>C029</t>
  </si>
  <si>
    <t>Sarung tangan steril 7</t>
  </si>
  <si>
    <t>PNJ153</t>
  </si>
  <si>
    <t>C030</t>
  </si>
  <si>
    <t>Sarung tangan steril 7,5</t>
  </si>
  <si>
    <t>PNJ154</t>
  </si>
  <si>
    <t>Becefort Tablet</t>
  </si>
  <si>
    <t>C031</t>
  </si>
  <si>
    <t xml:space="preserve">Underpad </t>
  </si>
  <si>
    <t>PNJ155</t>
  </si>
  <si>
    <t>Osteforte</t>
  </si>
  <si>
    <t>C032</t>
  </si>
  <si>
    <t>Etanol 70% 100 ml</t>
  </si>
  <si>
    <t>PNJ156</t>
  </si>
  <si>
    <t>Termorex Plus</t>
  </si>
  <si>
    <t>C033</t>
  </si>
  <si>
    <t>Lisol ( Kresol tersabun 50 % )</t>
  </si>
  <si>
    <t>PNJ157</t>
  </si>
  <si>
    <t>Siladex Antitusiv</t>
  </si>
  <si>
    <t>C034</t>
  </si>
  <si>
    <t>Cutimed Sorbact 7 x 9 cm</t>
  </si>
  <si>
    <t>PNJ158</t>
  </si>
  <si>
    <t>Grantusif</t>
  </si>
  <si>
    <t>C035</t>
  </si>
  <si>
    <t>Cutimed Siltec 10 x 10 cm</t>
  </si>
  <si>
    <t>PNJ159</t>
  </si>
  <si>
    <t>Neocenta Krim</t>
  </si>
  <si>
    <t>C036</t>
  </si>
  <si>
    <t>Cutimed Siltec 10 x 20 cm</t>
  </si>
  <si>
    <t>BIOLYS</t>
  </si>
  <si>
    <t>BIOLYSIN</t>
  </si>
  <si>
    <t>C037</t>
  </si>
  <si>
    <t>Cuticell Clasic 10 x 10 cm</t>
  </si>
  <si>
    <t>BMHP</t>
  </si>
  <si>
    <t>C038</t>
  </si>
  <si>
    <t>Cuticell Clasic 10 x 40 cm</t>
  </si>
  <si>
    <t>C039</t>
  </si>
  <si>
    <t>Fixomul Stretch 5 x 5 cm</t>
  </si>
  <si>
    <t>C040</t>
  </si>
  <si>
    <t>Fixomul Stretch 10 x 5 cm</t>
  </si>
  <si>
    <t>BMHP001</t>
  </si>
  <si>
    <t>C041</t>
  </si>
  <si>
    <t>Fixomul Stretch 15 x 5 cm</t>
  </si>
  <si>
    <t>BMHP002</t>
  </si>
  <si>
    <t>C042</t>
  </si>
  <si>
    <t>Aquacel Extra</t>
  </si>
  <si>
    <t>BMHP003</t>
  </si>
  <si>
    <t>C043</t>
  </si>
  <si>
    <t>Aquacel Extra AG</t>
  </si>
  <si>
    <t>BMHP004</t>
  </si>
  <si>
    <t>C044</t>
  </si>
  <si>
    <t>DuoDerm Extra Thin</t>
  </si>
  <si>
    <t>BMHP005</t>
  </si>
  <si>
    <t>C045</t>
  </si>
  <si>
    <t>DuoDerm CGF</t>
  </si>
  <si>
    <t>BMHP006</t>
  </si>
  <si>
    <t>C046</t>
  </si>
  <si>
    <t>Kaltostat 10cm x 20cm</t>
  </si>
  <si>
    <t>BMHP007</t>
  </si>
  <si>
    <t>C047</t>
  </si>
  <si>
    <t>Sarung Tangan Ginekolog 6,5</t>
  </si>
  <si>
    <t>BMHP008</t>
  </si>
  <si>
    <t>C048</t>
  </si>
  <si>
    <t>Sarung Tangan Ginekolog 7</t>
  </si>
  <si>
    <t>BMHP009</t>
  </si>
  <si>
    <t>C049</t>
  </si>
  <si>
    <t>Masker N95</t>
  </si>
  <si>
    <t>BMHP010</t>
  </si>
  <si>
    <t>C050</t>
  </si>
  <si>
    <t>Duoderm Hydroactive Gel</t>
  </si>
  <si>
    <t>BMHP011</t>
  </si>
  <si>
    <t>C051</t>
  </si>
  <si>
    <t>Speculum vagina L</t>
  </si>
  <si>
    <t>BMHP012</t>
  </si>
  <si>
    <t>C052</t>
  </si>
  <si>
    <t>Speculum vagina M</t>
  </si>
  <si>
    <t>BMHP013</t>
  </si>
  <si>
    <t>C053</t>
  </si>
  <si>
    <t>Speculum vagina S</t>
  </si>
  <si>
    <t>BMHP014</t>
  </si>
  <si>
    <t>C054</t>
  </si>
  <si>
    <t>Blood Lancet</t>
  </si>
  <si>
    <t>BMHP015</t>
  </si>
  <si>
    <t>C055</t>
  </si>
  <si>
    <t>Chlolesterol stik</t>
  </si>
  <si>
    <t>BMHP016</t>
  </si>
  <si>
    <t>C056</t>
  </si>
  <si>
    <t>Glucosa Stik</t>
  </si>
  <si>
    <t>BMHP017</t>
  </si>
  <si>
    <t>C057</t>
  </si>
  <si>
    <t>Handrub @5L</t>
  </si>
  <si>
    <t>BMHP018</t>
  </si>
  <si>
    <t>C058</t>
  </si>
  <si>
    <t>Catrid (APBD)</t>
  </si>
  <si>
    <t>BMHP019</t>
  </si>
  <si>
    <t>C059</t>
  </si>
  <si>
    <t>SD HIV</t>
  </si>
  <si>
    <t>BMHP020</t>
  </si>
  <si>
    <t>C060</t>
  </si>
  <si>
    <t>SD SIPILIS</t>
  </si>
  <si>
    <t>BMHP021</t>
  </si>
  <si>
    <t>C061</t>
  </si>
  <si>
    <t>Masker KN95 ( PKD )</t>
  </si>
  <si>
    <t>BMHP022</t>
  </si>
  <si>
    <t>C062</t>
  </si>
  <si>
    <t>Alkohol 20L</t>
  </si>
  <si>
    <t>BMHP023</t>
  </si>
  <si>
    <t>D001</t>
  </si>
  <si>
    <t>Alat suntik sekali pakai 0,05 ml</t>
  </si>
  <si>
    <t>BMHP024</t>
  </si>
  <si>
    <t>D002</t>
  </si>
  <si>
    <t>Alat suntik sekali pakai 0,5ml</t>
  </si>
  <si>
    <t>BMHP025</t>
  </si>
  <si>
    <t>D003</t>
  </si>
  <si>
    <t>Albendazol tab</t>
  </si>
  <si>
    <t>BMHP026</t>
  </si>
  <si>
    <t>D004</t>
  </si>
  <si>
    <t>Calcii glukonas injeksi</t>
  </si>
  <si>
    <t>BMHP027</t>
  </si>
  <si>
    <t>D005</t>
  </si>
  <si>
    <t>Fenitoin injeksi</t>
  </si>
  <si>
    <t>BMHP028</t>
  </si>
  <si>
    <t>D006</t>
  </si>
  <si>
    <t>Fenobarbital injeksi 50mg/ml -2ml</t>
  </si>
  <si>
    <t>BMHP029</t>
  </si>
  <si>
    <t>D007</t>
  </si>
  <si>
    <t>Garam Oralit untuk 200 ml air</t>
  </si>
  <si>
    <t>BMHP030</t>
  </si>
  <si>
    <t>D008</t>
  </si>
  <si>
    <t>Mebendazol tablet</t>
  </si>
  <si>
    <t>BMHP031</t>
  </si>
  <si>
    <t>D009</t>
  </si>
  <si>
    <t>Mineral Mix</t>
  </si>
  <si>
    <t>BMHP032</t>
  </si>
  <si>
    <t>D010</t>
  </si>
  <si>
    <t>Obat Anti Tuberkulosis / FDC 1</t>
  </si>
  <si>
    <t>BMHP033</t>
  </si>
  <si>
    <t>D011</t>
  </si>
  <si>
    <t>Obat Anti Tuberkulosis / FDC 2</t>
  </si>
  <si>
    <t>BMHP034</t>
  </si>
  <si>
    <t>D012</t>
  </si>
  <si>
    <t>Obat Anti Tuberkulosis / FDC anak</t>
  </si>
  <si>
    <t>BMHP035</t>
  </si>
  <si>
    <t>D013</t>
  </si>
  <si>
    <t>Obat Anti Tuberkulosis Kombipak 1</t>
  </si>
  <si>
    <t>BMHP036</t>
  </si>
  <si>
    <t>D014</t>
  </si>
  <si>
    <t>Pot Dahak</t>
  </si>
  <si>
    <t>BMHP037</t>
  </si>
  <si>
    <t>D015</t>
  </si>
  <si>
    <t>Retinol 100.000 iu ( PROGRAM )</t>
  </si>
  <si>
    <t>BMHP038</t>
  </si>
  <si>
    <t>D016</t>
  </si>
  <si>
    <t>Retinol 200.000 iu ( PROGRAM )</t>
  </si>
  <si>
    <t>BMHP039</t>
  </si>
  <si>
    <t>D017</t>
  </si>
  <si>
    <t>Safety box</t>
  </si>
  <si>
    <t>BMHP040</t>
  </si>
  <si>
    <t>D018</t>
  </si>
  <si>
    <t>Tablet Tambah Darah komb ( PROGRAM )</t>
  </si>
  <si>
    <t>BMHP041</t>
  </si>
  <si>
    <t>D019</t>
  </si>
  <si>
    <t>Zink</t>
  </si>
  <si>
    <t>BMHP042</t>
  </si>
  <si>
    <t>D020</t>
  </si>
  <si>
    <t>Procain Benzil Penisilin 3.000.000 IU</t>
  </si>
  <si>
    <t>BMHP043</t>
  </si>
  <si>
    <t>D021</t>
  </si>
  <si>
    <t>Gentamisin inj 40mg</t>
  </si>
  <si>
    <t>BMHP044</t>
  </si>
  <si>
    <t>D022</t>
  </si>
  <si>
    <t>Isoniazid tab 100mg</t>
  </si>
  <si>
    <t>BMHP045</t>
  </si>
  <si>
    <t>D023</t>
  </si>
  <si>
    <t>Alat suntik sekali pakai 5ml</t>
  </si>
  <si>
    <t>BMHP046</t>
  </si>
  <si>
    <t>D024</t>
  </si>
  <si>
    <t>Reagen Ziehl Nelson</t>
  </si>
  <si>
    <t>BMHP047</t>
  </si>
  <si>
    <t>D025</t>
  </si>
  <si>
    <t>Metronidazol tab. 250 mg ( PROGRAM )</t>
  </si>
  <si>
    <t>BMHP048</t>
  </si>
  <si>
    <t>D026</t>
  </si>
  <si>
    <t>HBIG</t>
  </si>
  <si>
    <t>BMHP049</t>
  </si>
  <si>
    <t>D027</t>
  </si>
  <si>
    <t>Ampisilin inj 1g</t>
  </si>
  <si>
    <t>BMHP050</t>
  </si>
  <si>
    <t>D028</t>
  </si>
  <si>
    <t>Fitomenadion Injeksi</t>
  </si>
  <si>
    <t>BMHP051</t>
  </si>
  <si>
    <t>D029</t>
  </si>
  <si>
    <t>MgSO4 20% (PROGRAM)</t>
  </si>
  <si>
    <t>BMHP052</t>
  </si>
  <si>
    <t>D030</t>
  </si>
  <si>
    <t>MgSO4 40% (PROGRAM)</t>
  </si>
  <si>
    <t>BMHP053</t>
  </si>
  <si>
    <t>D031</t>
  </si>
  <si>
    <t>Primaquin 15mg</t>
  </si>
  <si>
    <t>BMHP054</t>
  </si>
  <si>
    <t>Blood Lancet ( APBD II )</t>
  </si>
  <si>
    <t>D032</t>
  </si>
  <si>
    <t>Abicavir 300 mg</t>
  </si>
  <si>
    <t>BMHP055</t>
  </si>
  <si>
    <t>D033</t>
  </si>
  <si>
    <t>Efavirenz 600 mg</t>
  </si>
  <si>
    <t>BMHP056</t>
  </si>
  <si>
    <t>Catrid ( APBD II )</t>
  </si>
  <si>
    <t>D034</t>
  </si>
  <si>
    <t>Lamivudin tablet 150 mg</t>
  </si>
  <si>
    <t>BMHP057</t>
  </si>
  <si>
    <t>SD HIV ( APBD II )</t>
  </si>
  <si>
    <t>D035</t>
  </si>
  <si>
    <t>Lopinavir/Ritonavir 200/50 mg</t>
  </si>
  <si>
    <t>BMHP058</t>
  </si>
  <si>
    <t>SD SIPILIS ( APBD II )</t>
  </si>
  <si>
    <t>D036</t>
  </si>
  <si>
    <t>Nevirapin 200 mg</t>
  </si>
  <si>
    <t>BMHP059</t>
  </si>
  <si>
    <t>Masker KN95 ( APBD II )</t>
  </si>
  <si>
    <t>D037</t>
  </si>
  <si>
    <t>Tenofovir tablet 300 mg</t>
  </si>
  <si>
    <t>BMHP060</t>
  </si>
  <si>
    <t>D038</t>
  </si>
  <si>
    <t>Tenofovir 300 mg + Emcitritabine</t>
  </si>
  <si>
    <t>BMHP061</t>
  </si>
  <si>
    <t>Trepochek Hiv/Shypilis Duo ( APBD II )</t>
  </si>
  <si>
    <t>D039</t>
  </si>
  <si>
    <t>Tenofovir 300 mg + Lamivudin 300 mg + Efavirenz 600 mg (Triple FDC ) Dewasa</t>
  </si>
  <si>
    <t>BMHP062</t>
  </si>
  <si>
    <t>RPR Shypilis ( APBD II )</t>
  </si>
  <si>
    <t>D040</t>
  </si>
  <si>
    <t>Zidofudin 300 mg + Lamivudin 150 mg</t>
  </si>
  <si>
    <t>BMHP063</t>
  </si>
  <si>
    <t>Virocheck HIV 1/2 ( APBD II )</t>
  </si>
  <si>
    <t>D041</t>
  </si>
  <si>
    <t>Zidofudin 100 mg</t>
  </si>
  <si>
    <t>BMHP064</t>
  </si>
  <si>
    <t>HIV 1/2 Ab 3-Line ( APBD II )</t>
  </si>
  <si>
    <t>D042</t>
  </si>
  <si>
    <t>Efavirenz 200 mg</t>
  </si>
  <si>
    <t>BMHP065</t>
  </si>
  <si>
    <t>Kasa pembalut 40 / 40 Non Steril</t>
  </si>
  <si>
    <t>D043</t>
  </si>
  <si>
    <t>Zidofudin 60 mg + Lamivudin 30 mg + Nevirapin 50 mg ( Triple FDC anak )</t>
  </si>
  <si>
    <t>BMHP066</t>
  </si>
  <si>
    <t>Osmocol</t>
  </si>
  <si>
    <t>D044</t>
  </si>
  <si>
    <t>Isoniazid tab 300mg</t>
  </si>
  <si>
    <t>BMHP067</t>
  </si>
  <si>
    <t>Benechek Glucosa Stik</t>
  </si>
  <si>
    <t>D045</t>
  </si>
  <si>
    <t>FDC HIV Fase awal</t>
  </si>
  <si>
    <t>BMHP068</t>
  </si>
  <si>
    <t>Benechek Cholesterol Stik</t>
  </si>
  <si>
    <t>D046</t>
  </si>
  <si>
    <t>FDC HIV Lanjutan</t>
  </si>
  <si>
    <t>BMHP069</t>
  </si>
  <si>
    <t>Autocheck Glucosa Stik</t>
  </si>
  <si>
    <t>D047</t>
  </si>
  <si>
    <t>Kombipak Azitromicin + Cefixim ( PROGRAM )</t>
  </si>
  <si>
    <t>BMHP070</t>
  </si>
  <si>
    <t>Autocheck Cholesterol Stik</t>
  </si>
  <si>
    <t>D048</t>
  </si>
  <si>
    <t>Diazepam 5 mg ( PROGRAM )</t>
  </si>
  <si>
    <t>BMHP071</t>
  </si>
  <si>
    <t>Autocheck Uric Acid</t>
  </si>
  <si>
    <t>D049</t>
  </si>
  <si>
    <t>Amitriptilin HCL tab.  25 mg ( PROGRAM )</t>
  </si>
  <si>
    <t>BMHP072</t>
  </si>
  <si>
    <t>Silkpro No 2</t>
  </si>
  <si>
    <t>D050</t>
  </si>
  <si>
    <t>Haloperidol 1,5 mg tab. ( PROGRAM )</t>
  </si>
  <si>
    <t>BMHP073</t>
  </si>
  <si>
    <t>Silkpro No 3</t>
  </si>
  <si>
    <t>D051</t>
  </si>
  <si>
    <t>Haloperidol 5 mg ( PROGRAM )</t>
  </si>
  <si>
    <t>BMHP074</t>
  </si>
  <si>
    <t>Silkpro No 4</t>
  </si>
  <si>
    <t>D052</t>
  </si>
  <si>
    <t>Klorpromazine 100 mg ( PROGRAM )</t>
  </si>
  <si>
    <t>BMHP075</t>
  </si>
  <si>
    <t>Coton Swab</t>
  </si>
  <si>
    <t>D053</t>
  </si>
  <si>
    <t>Triheksifenidil HCL tab. 2 mg ( PROGRAM )</t>
  </si>
  <si>
    <t>BMHP076</t>
  </si>
  <si>
    <t>Lubrican Gel</t>
  </si>
  <si>
    <t>D054</t>
  </si>
  <si>
    <t>Haloperidol injeksi 5 mg/ml ( PROGRAM )</t>
  </si>
  <si>
    <t>BMHP077</t>
  </si>
  <si>
    <t>Sputum Pot ( APBD II )</t>
  </si>
  <si>
    <t>D055</t>
  </si>
  <si>
    <t>Haloperidol injeksi 50 mg/ml ( PROGRAM )</t>
  </si>
  <si>
    <t>D056</t>
  </si>
  <si>
    <t>MDT MB Anak</t>
  </si>
  <si>
    <t>D057</t>
  </si>
  <si>
    <t>MDT MB Dewasa</t>
  </si>
  <si>
    <t>PROGRAM</t>
  </si>
  <si>
    <t>D058</t>
  </si>
  <si>
    <t>Risperidon tab 2mg ( PROGRAM )</t>
  </si>
  <si>
    <t>D059</t>
  </si>
  <si>
    <t>Trifluoperazin 5mg ( PROGRAM )</t>
  </si>
  <si>
    <t>D060</t>
  </si>
  <si>
    <t>Haloperidol 0,5 mg tab. ( PROGRAM )</t>
  </si>
  <si>
    <t>PRG001</t>
  </si>
  <si>
    <t>D061</t>
  </si>
  <si>
    <t>Clobazam tablet 10mg ( PROGRAM )</t>
  </si>
  <si>
    <t>PRG002</t>
  </si>
  <si>
    <t>D062</t>
  </si>
  <si>
    <t>Clozapin tablet ( PROGRAM )</t>
  </si>
  <si>
    <t>PRG003</t>
  </si>
  <si>
    <t>D063</t>
  </si>
  <si>
    <t>Masker ( PROGRAM )</t>
  </si>
  <si>
    <t>PRG004</t>
  </si>
  <si>
    <t>D064</t>
  </si>
  <si>
    <t>Diazepam inj. 5 mg/ml - 2 ml ( PROGRAM )</t>
  </si>
  <si>
    <t>PRG005</t>
  </si>
  <si>
    <t>D065</t>
  </si>
  <si>
    <t>Karbamazepin 200 mg. Tab ( PROGRAM )</t>
  </si>
  <si>
    <t>PRG006</t>
  </si>
  <si>
    <t>D066</t>
  </si>
  <si>
    <t>Piridoksin 25mg ( PROGRAM )</t>
  </si>
  <si>
    <t>PRG007</t>
  </si>
  <si>
    <t>D067</t>
  </si>
  <si>
    <t>Dolutegravir 50 mg</t>
  </si>
  <si>
    <t>PRG008</t>
  </si>
  <si>
    <t>Chikungunya IgM/IgG</t>
  </si>
  <si>
    <t>D068</t>
  </si>
  <si>
    <t>Dolutegravir 50 mg + Lamivudine 300 mg + Tenofovir 300 mg</t>
  </si>
  <si>
    <t> </t>
  </si>
  <si>
    <t>D069</t>
  </si>
  <si>
    <t>Catrid (PROGRAM)</t>
  </si>
  <si>
    <t>D070</t>
  </si>
  <si>
    <t>Amphotericin Inj</t>
  </si>
  <si>
    <t>D071</t>
  </si>
  <si>
    <t>Cotrimoxazole 960mg ( PROGRAM )</t>
  </si>
  <si>
    <t>D072</t>
  </si>
  <si>
    <t>Albendazol susp 200mg/5ml</t>
  </si>
  <si>
    <t>D073</t>
  </si>
  <si>
    <t>Pyrimethamine Tab</t>
  </si>
  <si>
    <t>D074</t>
  </si>
  <si>
    <t>STOP TB KIT</t>
  </si>
  <si>
    <t>D075</t>
  </si>
  <si>
    <t>Fluconazole Caps 150mg</t>
  </si>
  <si>
    <t>D076</t>
  </si>
  <si>
    <t>Artesunate 60mg Inj</t>
  </si>
  <si>
    <t>D077</t>
  </si>
  <si>
    <t>Kaca Slide</t>
  </si>
  <si>
    <t>PROGRAM HIV</t>
  </si>
  <si>
    <t>D078</t>
  </si>
  <si>
    <t>Fenobarbital tab. 30 mg ( PROGRAM )</t>
  </si>
  <si>
    <t>HIV001</t>
  </si>
  <si>
    <t>HIV002</t>
  </si>
  <si>
    <t>HIV003</t>
  </si>
  <si>
    <t>HIV004</t>
  </si>
  <si>
    <t>HIV005</t>
  </si>
  <si>
    <t>HIV006</t>
  </si>
  <si>
    <t>HIV007</t>
  </si>
  <si>
    <t>HIV008</t>
  </si>
  <si>
    <t>HIV009</t>
  </si>
  <si>
    <t>HIV010</t>
  </si>
  <si>
    <t>HIV011</t>
  </si>
  <si>
    <t>HIV012</t>
  </si>
  <si>
    <t>HIV013</t>
  </si>
  <si>
    <t>HIV014</t>
  </si>
  <si>
    <t>HIV015</t>
  </si>
  <si>
    <t>HIV016</t>
  </si>
  <si>
    <t>HIV017</t>
  </si>
  <si>
    <t>HIV018</t>
  </si>
  <si>
    <t>HIV019</t>
  </si>
  <si>
    <t>Isoniazid 300mg + Rifapentin 300mg (3HP)</t>
  </si>
  <si>
    <t>HIV020</t>
  </si>
  <si>
    <t>HIV021</t>
  </si>
  <si>
    <t>HIV022</t>
  </si>
  <si>
    <t>Trepochek Shypilis</t>
  </si>
  <si>
    <t>HIV023</t>
  </si>
  <si>
    <t>Trepochek Shypilis / Hiv Combo</t>
  </si>
  <si>
    <t>HIV024</t>
  </si>
  <si>
    <t>Fluconazol 150mg</t>
  </si>
  <si>
    <t>HIV025</t>
  </si>
  <si>
    <t>Kombipak : Azitromicyn + Cefixim</t>
  </si>
  <si>
    <t>HIV026</t>
  </si>
  <si>
    <t>Virocheck Hiv 1/2</t>
  </si>
  <si>
    <t>HIV027</t>
  </si>
  <si>
    <t>RPR Shypilis ( PROGRAM )</t>
  </si>
  <si>
    <t>HIV028</t>
  </si>
  <si>
    <t>Xpert HIV-1 Viral Load</t>
  </si>
  <si>
    <t>HIV029</t>
  </si>
  <si>
    <t>CD 4 MOBILE</t>
  </si>
  <si>
    <t>HIV030</t>
  </si>
  <si>
    <t>CD 4 CONTROL</t>
  </si>
  <si>
    <t>PROGRAM TB</t>
  </si>
  <si>
    <t>TB001</t>
  </si>
  <si>
    <t>TB002</t>
  </si>
  <si>
    <t>TB003</t>
  </si>
  <si>
    <t>TB004</t>
  </si>
  <si>
    <t>TB005</t>
  </si>
  <si>
    <t>TB006</t>
  </si>
  <si>
    <t>TB007</t>
  </si>
  <si>
    <t>TB008</t>
  </si>
  <si>
    <t>Catrid</t>
  </si>
  <si>
    <t>TB009</t>
  </si>
  <si>
    <t>STOP TB KIT ( Dosis Harian )</t>
  </si>
  <si>
    <t>TB010</t>
  </si>
  <si>
    <t>Masker N95 Dreamcan</t>
  </si>
  <si>
    <t>TB011</t>
  </si>
  <si>
    <t>Masker N95 Aeropro</t>
  </si>
  <si>
    <t>TB012</t>
  </si>
  <si>
    <t>Masker Bedah</t>
  </si>
  <si>
    <t>TB013</t>
  </si>
  <si>
    <t>Tuberculin</t>
  </si>
  <si>
    <t>TB014</t>
  </si>
  <si>
    <t>Kaca Mata Google</t>
  </si>
  <si>
    <t>TB015</t>
  </si>
  <si>
    <t>TB016</t>
  </si>
  <si>
    <t>Isoniazid 300mg</t>
  </si>
  <si>
    <t>TB017</t>
  </si>
  <si>
    <t>Rifampetin 150mg</t>
  </si>
  <si>
    <t>TB018</t>
  </si>
  <si>
    <t>PROGRAM JIWA</t>
  </si>
  <si>
    <t>JIWA001</t>
  </si>
  <si>
    <t>JIWA002</t>
  </si>
  <si>
    <t>JIWA003</t>
  </si>
  <si>
    <t>JIWA004</t>
  </si>
  <si>
    <t>JIWA005</t>
  </si>
  <si>
    <t>JIWA006</t>
  </si>
  <si>
    <t>JIWA007</t>
  </si>
  <si>
    <t>JIWA008</t>
  </si>
  <si>
    <t>JIWA009</t>
  </si>
  <si>
    <t>JIWA010</t>
  </si>
  <si>
    <t>JIWA011</t>
  </si>
  <si>
    <t>JIWA012</t>
  </si>
  <si>
    <t>JIWA013</t>
  </si>
  <si>
    <t>JIWA014</t>
  </si>
  <si>
    <t>JIWA015</t>
  </si>
  <si>
    <t>PROGRAM KESEHATAN IBU DAN ANAK</t>
  </si>
  <si>
    <t>KIA001</t>
  </si>
  <si>
    <t>KIA002</t>
  </si>
  <si>
    <t>KIA003</t>
  </si>
  <si>
    <t>KIA004</t>
  </si>
  <si>
    <t>KIA005</t>
  </si>
  <si>
    <t>KIA006</t>
  </si>
  <si>
    <t>Fitomenadion (Vit. K1) Injeksi 2 mg/mL</t>
  </si>
  <si>
    <t>KIA007</t>
  </si>
  <si>
    <t>Oksitetrasiklin HCl Salep mata 1%</t>
  </si>
  <si>
    <t>KIA008</t>
  </si>
  <si>
    <t>Ampisilin Serbuk Injeksi 1000 mg/vial</t>
  </si>
  <si>
    <t>KIA009</t>
  </si>
  <si>
    <t>Gentamisin Injeksi 40 mg/ml</t>
  </si>
  <si>
    <t>KIA010</t>
  </si>
  <si>
    <t xml:space="preserve">Fenobarbital Injeksi 50 mg/mL </t>
  </si>
  <si>
    <t>KIA011</t>
  </si>
  <si>
    <t xml:space="preserve">Diazepam Injeksi 5 mg/mL </t>
  </si>
  <si>
    <t>KIA012</t>
  </si>
  <si>
    <t>Levo Tiroksin 50 mcg</t>
  </si>
  <si>
    <t>PROGRAM GIZI</t>
  </si>
  <si>
    <t>GIZI001</t>
  </si>
  <si>
    <t>GIZI002</t>
  </si>
  <si>
    <t>GIZI003</t>
  </si>
  <si>
    <t>GIZI004</t>
  </si>
  <si>
    <t>PROGRAM DIARE</t>
  </si>
  <si>
    <t>DIARE001</t>
  </si>
  <si>
    <t>DIARE002</t>
  </si>
  <si>
    <t>Zink Tablet 20mg</t>
  </si>
  <si>
    <t>PROGRAM FILLARIASIS DAN KECACINGAN</t>
  </si>
  <si>
    <t>FILL001</t>
  </si>
  <si>
    <t>Albendazol tablet 400mg</t>
  </si>
  <si>
    <t>FILL002</t>
  </si>
  <si>
    <t>PROGRAM MALARIA</t>
  </si>
  <si>
    <t>MLR001</t>
  </si>
  <si>
    <t>Artesunat Injeksi</t>
  </si>
  <si>
    <t>MLR002</t>
  </si>
  <si>
    <t>MLR003</t>
  </si>
  <si>
    <t>DHP ( Dihidro Artemisin + Piperaquin )</t>
  </si>
  <si>
    <t>MLR005</t>
  </si>
  <si>
    <t>Malaria Ag.pLDH/HRP2</t>
  </si>
  <si>
    <t>MLR006</t>
  </si>
  <si>
    <t>Virotec Dengue Combo</t>
  </si>
  <si>
    <t>PROGRAM KUSTA</t>
  </si>
  <si>
    <t>KUSTA001</t>
  </si>
  <si>
    <t>MDT COMBI MB Dewasa</t>
  </si>
  <si>
    <t>KUSTA002</t>
  </si>
  <si>
    <t>MDT COMBI MB Anak</t>
  </si>
  <si>
    <t>KUSTA003</t>
  </si>
  <si>
    <t>MDT COMBI PB Dewasa</t>
  </si>
  <si>
    <t>KUSTA004</t>
  </si>
  <si>
    <t>MDT COMBI PB Anak</t>
  </si>
  <si>
    <t>PROGRAM HEPATITIS</t>
  </si>
  <si>
    <t>HEP001</t>
  </si>
  <si>
    <t>HEP002</t>
  </si>
  <si>
    <t>Startes HCV</t>
  </si>
  <si>
    <t>HEP003</t>
  </si>
  <si>
    <t>HSAG</t>
  </si>
  <si>
    <t>FORMULIR  PELAPORAN  INDIKATOR  PERESEPAN MYALGIA</t>
  </si>
  <si>
    <t xml:space="preserve">Puskesmas </t>
  </si>
  <si>
    <t>:</t>
  </si>
  <si>
    <t>BARENG</t>
  </si>
  <si>
    <t xml:space="preserve">Bulan   </t>
  </si>
  <si>
    <t>DESEMBER</t>
  </si>
  <si>
    <t>Kota</t>
  </si>
  <si>
    <t>MALANG</t>
  </si>
  <si>
    <t xml:space="preserve">Tahun  </t>
  </si>
  <si>
    <t xml:space="preserve">Provinsi       </t>
  </si>
  <si>
    <t>JAWA TIMUR</t>
  </si>
  <si>
    <t>TANGGAL</t>
  </si>
  <si>
    <t>NO</t>
  </si>
  <si>
    <t>NAMA</t>
  </si>
  <si>
    <t>UMUR</t>
  </si>
  <si>
    <t>JUMLAH ITEM OBAT</t>
  </si>
  <si>
    <t>INJEKSI</t>
  </si>
  <si>
    <t>KODE BARANG</t>
  </si>
  <si>
    <t>NAMA BARANG</t>
  </si>
  <si>
    <t>DOSIS OBAT</t>
  </si>
  <si>
    <t>LAMA PEMAKAIAN</t>
  </si>
  <si>
    <t>SESUAI PEDOMAN</t>
  </si>
  <si>
    <t>NAMA DOKTER</t>
  </si>
  <si>
    <t>29/11/2023</t>
  </si>
  <si>
    <t>TITIK YATIMAH</t>
  </si>
  <si>
    <t>T</t>
  </si>
  <si>
    <t>2 X 1</t>
  </si>
  <si>
    <t>Y</t>
  </si>
  <si>
    <t>dr. Mayke</t>
  </si>
  <si>
    <t>1 X 1</t>
  </si>
  <si>
    <t>27/11/2023</t>
  </si>
  <si>
    <t>SHOFIYATUR</t>
  </si>
  <si>
    <t>dr. Irmalia</t>
  </si>
  <si>
    <t>30/11/2023</t>
  </si>
  <si>
    <t>SOEKARTINI</t>
  </si>
  <si>
    <t>ROMLAH</t>
  </si>
  <si>
    <t>NUNIK</t>
  </si>
  <si>
    <t>dr. Cholifa</t>
  </si>
  <si>
    <t>3 X 1</t>
  </si>
  <si>
    <t>SYAHLAN</t>
  </si>
  <si>
    <t>MUNARI</t>
  </si>
  <si>
    <t>UMI</t>
  </si>
  <si>
    <t>SULY</t>
  </si>
  <si>
    <t>13/12/2025</t>
  </si>
  <si>
    <t>flora</t>
  </si>
  <si>
    <t>2 x 1</t>
  </si>
  <si>
    <t>1 x 1</t>
  </si>
  <si>
    <t>14/12/2023</t>
  </si>
  <si>
    <t>SRI MULIATI</t>
  </si>
  <si>
    <t>16/12/2023</t>
  </si>
  <si>
    <t>DEWI HINDUN</t>
  </si>
  <si>
    <t>18/12/2023</t>
  </si>
  <si>
    <t>SOVY</t>
  </si>
  <si>
    <t>21/12/2023</t>
  </si>
  <si>
    <t>IBRAHIM</t>
  </si>
  <si>
    <t>23/12/2023</t>
  </si>
  <si>
    <t>FERY</t>
  </si>
  <si>
    <t>HASIL</t>
  </si>
  <si>
    <t>PETUGAS</t>
  </si>
  <si>
    <t>N</t>
  </si>
  <si>
    <t>=</t>
  </si>
  <si>
    <t>JUMLAH OBAT</t>
  </si>
  <si>
    <t xml:space="preserve"> % PENGGUNAAN INJEKSI</t>
  </si>
  <si>
    <t>Ratna Indrawati, A.Md Farm</t>
  </si>
  <si>
    <t>% RATA-RATA OBAT / RESEP</t>
  </si>
  <si>
    <t>NIP. 198208232005012009</t>
  </si>
  <si>
    <t>FORMULIR  PELAPORAN  INDIKATOR  PERESEPAN DIARE</t>
  </si>
  <si>
    <t>JANUARI</t>
  </si>
  <si>
    <t>ASMONO</t>
  </si>
  <si>
    <t>2/DIARE</t>
  </si>
  <si>
    <t>1/DIARE</t>
  </si>
  <si>
    <t xml:space="preserve">1 X 1 </t>
  </si>
  <si>
    <t>ARAWINDA</t>
  </si>
  <si>
    <t xml:space="preserve">1 X1 </t>
  </si>
  <si>
    <t>FANDIKA</t>
  </si>
  <si>
    <t>HINDUN</t>
  </si>
  <si>
    <t>3 X 2</t>
  </si>
  <si>
    <t>15/1/2024</t>
  </si>
  <si>
    <t>ARKAN</t>
  </si>
  <si>
    <t>10 BLN</t>
  </si>
  <si>
    <t>22/1/2024</t>
  </si>
  <si>
    <t>AMADEO</t>
  </si>
  <si>
    <t>23/1/2024</t>
  </si>
  <si>
    <t>RIKI WARDHANA</t>
  </si>
  <si>
    <t>25/1/2024</t>
  </si>
  <si>
    <t>SULASTRI</t>
  </si>
  <si>
    <t>FEBRUARI</t>
  </si>
  <si>
    <t>26/1/2024</t>
  </si>
  <si>
    <t>RINI</t>
  </si>
  <si>
    <t>31/1/2024</t>
  </si>
  <si>
    <t>CHOLIFAH</t>
  </si>
  <si>
    <t>NUR SHBRINA</t>
  </si>
  <si>
    <t>TIAP DIARE</t>
  </si>
  <si>
    <t>12/2/02024</t>
  </si>
  <si>
    <t>ACHMAD TABBIIN</t>
  </si>
  <si>
    <t>13/2/2024</t>
  </si>
  <si>
    <t>CANTIKA</t>
  </si>
  <si>
    <t>LYT</t>
  </si>
  <si>
    <t>LYTACUR</t>
  </si>
  <si>
    <t>15/2/2024</t>
  </si>
  <si>
    <t>RIZKY</t>
  </si>
  <si>
    <t>20/2/2024</t>
  </si>
  <si>
    <t>M SOLEH</t>
  </si>
  <si>
    <t>TAIP DIARE</t>
  </si>
  <si>
    <t>1X 1</t>
  </si>
  <si>
    <t>23/2/2024</t>
  </si>
  <si>
    <t>EVI YANTI</t>
  </si>
  <si>
    <t>24/2/2024</t>
  </si>
  <si>
    <t>MUDJILAH</t>
  </si>
  <si>
    <t>MARET</t>
  </si>
  <si>
    <t>27/02/2024</t>
  </si>
  <si>
    <t>YAFI RIZKI</t>
  </si>
  <si>
    <t>28/02/2024</t>
  </si>
  <si>
    <t>RAFFAEL</t>
  </si>
  <si>
    <t>29/02/2024</t>
  </si>
  <si>
    <t>M ZAKY</t>
  </si>
  <si>
    <t>13/3/2024</t>
  </si>
  <si>
    <t>ASLICHA</t>
  </si>
  <si>
    <t>15/3/2024</t>
  </si>
  <si>
    <t>M AMINUDIN</t>
  </si>
  <si>
    <t>16/3/2024</t>
  </si>
  <si>
    <t>RIKO ATNA</t>
  </si>
  <si>
    <t>18/3/2024</t>
  </si>
  <si>
    <t>SYAIFUL</t>
  </si>
  <si>
    <t>23/3/2024</t>
  </si>
  <si>
    <t>ADITYA</t>
  </si>
  <si>
    <t>APRIL</t>
  </si>
  <si>
    <t>27/3/2024</t>
  </si>
  <si>
    <t>NUR LAILIN</t>
  </si>
  <si>
    <t>dr. Cholifah</t>
  </si>
  <si>
    <t>29/4/2024</t>
  </si>
  <si>
    <t>SUBANDI</t>
  </si>
  <si>
    <t>SUNDARI</t>
  </si>
  <si>
    <t>MEI</t>
  </si>
  <si>
    <t>GALUH</t>
  </si>
  <si>
    <t>LEGINI</t>
  </si>
  <si>
    <t>JUNI</t>
  </si>
  <si>
    <t>ACHMAD GHIFARI</t>
  </si>
  <si>
    <t>Lytacur</t>
  </si>
  <si>
    <t>M ADHINATA</t>
  </si>
  <si>
    <t>NEO</t>
  </si>
  <si>
    <t>NEOKAO</t>
  </si>
  <si>
    <t>RAHMANDA</t>
  </si>
  <si>
    <t>HARUN</t>
  </si>
  <si>
    <t>JULI</t>
  </si>
  <si>
    <t>LULUK</t>
  </si>
  <si>
    <t>M BINTANG</t>
  </si>
  <si>
    <t>DIAN</t>
  </si>
  <si>
    <t>ARISHA</t>
  </si>
  <si>
    <t>MUTIA</t>
  </si>
  <si>
    <t>FAUDY</t>
  </si>
  <si>
    <t>BIANTARA</t>
  </si>
  <si>
    <t>ADITIA</t>
  </si>
  <si>
    <t>AGUSTUS</t>
  </si>
  <si>
    <t>ATHAYA</t>
  </si>
  <si>
    <t>9BLN</t>
  </si>
  <si>
    <t>SRI ANJASARI</t>
  </si>
  <si>
    <t>ALFATICHAH</t>
  </si>
  <si>
    <t>SYAMSUL ARIFIN</t>
  </si>
  <si>
    <t xml:space="preserve">3 X1 </t>
  </si>
  <si>
    <t>ALEESHA</t>
  </si>
  <si>
    <t>9 BLN</t>
  </si>
  <si>
    <t>50CC/DIARE</t>
  </si>
  <si>
    <t>M SOHIBUL</t>
  </si>
  <si>
    <t>SEPTEMBER</t>
  </si>
  <si>
    <t>M FAKHRI</t>
  </si>
  <si>
    <t>1 / DIARE</t>
  </si>
  <si>
    <t>AL DIOUF</t>
  </si>
  <si>
    <t>M. GHIBRAN</t>
  </si>
  <si>
    <t>BINTANG</t>
  </si>
  <si>
    <t>dr. Indira</t>
  </si>
  <si>
    <t>ERISYA</t>
  </si>
  <si>
    <t>CELESTINE</t>
  </si>
  <si>
    <t>M ZAINI</t>
  </si>
  <si>
    <t>YOYOK</t>
  </si>
  <si>
    <t>ILMA AULIA</t>
  </si>
  <si>
    <t>JAUHAR FAUDI</t>
  </si>
  <si>
    <t>MUSTHOFA</t>
  </si>
  <si>
    <t>3 X 1.5</t>
  </si>
  <si>
    <t xml:space="preserve"> </t>
  </si>
  <si>
    <t>OKTOBER</t>
  </si>
  <si>
    <t>KEN ARYA</t>
  </si>
  <si>
    <t>WAHYU WULANDARI</t>
  </si>
  <si>
    <t>ABDULLAH TASLIM</t>
  </si>
  <si>
    <t>3 BLN</t>
  </si>
  <si>
    <t>0.5 CC/DIARE</t>
  </si>
  <si>
    <t>MUHAMMAD KINAN</t>
  </si>
  <si>
    <t>8 BLN</t>
  </si>
  <si>
    <t xml:space="preserve">3 X 1/2 </t>
  </si>
  <si>
    <t>YULIA AKIDATUL</t>
  </si>
  <si>
    <t>NAIMATUS</t>
  </si>
  <si>
    <t>ASYIFA</t>
  </si>
  <si>
    <t>AFIFAH</t>
  </si>
  <si>
    <t xml:space="preserve"> 3 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</si>
</sst>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u/>
      <sz val="12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11" xfId="0" applyFont="1" applyBorder="1"/>
    <xf numFmtId="0" fontId="8" fillId="0" borderId="0" xfId="0" applyFont="1"/>
    <xf numFmtId="0" fontId="8" fillId="0" borderId="13" xfId="0" applyFont="1" applyBorder="1"/>
    <xf numFmtId="0" fontId="10" fillId="0" borderId="0" xfId="0" applyFont="1"/>
    <xf numFmtId="0" fontId="10" fillId="0" borderId="14" xfId="0" applyFont="1" applyBorder="1"/>
    <xf numFmtId="0" fontId="8" fillId="0" borderId="11" xfId="0" applyFont="1" applyBorder="1" applyAlignment="1">
      <alignment wrapText="1"/>
    </xf>
    <xf numFmtId="0" fontId="11" fillId="4" borderId="11" xfId="0" applyFont="1" applyFill="1" applyBorder="1"/>
    <xf numFmtId="0" fontId="11" fillId="4" borderId="0" xfId="0" applyFont="1" applyFill="1"/>
    <xf numFmtId="0" fontId="8" fillId="0" borderId="13" xfId="0" applyFont="1" applyBorder="1" applyAlignment="1">
      <alignment wrapText="1"/>
    </xf>
    <xf numFmtId="0" fontId="12" fillId="0" borderId="11" xfId="0" applyFont="1" applyBorder="1"/>
    <xf numFmtId="0" fontId="12" fillId="0" borderId="0" xfId="0" applyFont="1"/>
    <xf numFmtId="14" fontId="6" fillId="3" borderId="16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2" xfId="6" applyFont="1" applyFill="1" applyBorder="1" applyAlignment="1">
      <alignment horizontal="center" vertical="center"/>
    </xf>
    <xf numFmtId="0" fontId="6" fillId="3" borderId="2" xfId="6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14" fontId="6" fillId="3" borderId="10" xfId="0" applyNumberFormat="1" applyFont="1" applyFill="1" applyBorder="1" applyAlignment="1">
      <alignment horizontal="left" vertical="center"/>
    </xf>
    <xf numFmtId="0" fontId="6" fillId="3" borderId="12" xfId="6" applyFont="1" applyFill="1" applyBorder="1" applyAlignment="1">
      <alignment horizontal="center" vertical="center"/>
    </xf>
    <xf numFmtId="0" fontId="6" fillId="3" borderId="12" xfId="6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14" fontId="4" fillId="3" borderId="6" xfId="0" applyNumberFormat="1" applyFont="1" applyFill="1" applyBorder="1" applyAlignment="1">
      <alignment horizontal="center" vertical="center"/>
    </xf>
    <xf numFmtId="0" fontId="4" fillId="3" borderId="2" xfId="6" applyFont="1" applyFill="1" applyBorder="1" applyAlignment="1">
      <alignment horizontal="center" vertical="center"/>
    </xf>
    <xf numFmtId="0" fontId="4" fillId="3" borderId="2" xfId="6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4" fillId="3" borderId="2" xfId="6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10" fillId="0" borderId="12" xfId="0" applyFont="1" applyBorder="1"/>
    <xf numFmtId="0" fontId="10" fillId="0" borderId="1" xfId="0" applyFont="1" applyBorder="1"/>
    <xf numFmtId="0" fontId="10" fillId="0" borderId="15" xfId="0" applyFont="1" applyBorder="1"/>
    <xf numFmtId="0" fontId="10" fillId="0" borderId="7" xfId="0" applyFont="1" applyBorder="1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0">
    <cellStyle name="Normal" xfId="0" builtinId="0"/>
    <cellStyle name="Normal 13" xfId="5" xr:uid="{00000000-0005-0000-0000-000001000000}"/>
    <cellStyle name="Normal 13 2" xfId="9" xr:uid="{00000000-0005-0000-0000-000002000000}"/>
    <cellStyle name="Normal 2" xfId="8" xr:uid="{00000000-0005-0000-0000-000003000000}"/>
    <cellStyle name="Normal 2 2" xfId="6" xr:uid="{00000000-0005-0000-0000-000004000000}"/>
    <cellStyle name="Normal 2 36 16" xfId="4" xr:uid="{00000000-0005-0000-0000-000005000000}"/>
    <cellStyle name="Normal 2 39" xfId="1" xr:uid="{00000000-0005-0000-0000-000006000000}"/>
    <cellStyle name="Normal 3" xfId="7" xr:uid="{00000000-0005-0000-0000-000007000000}"/>
    <cellStyle name="Normal 3 24" xfId="3" xr:uid="{00000000-0005-0000-0000-000008000000}"/>
    <cellStyle name="Normal 3 26" xfId="2" xr:uid="{00000000-0005-0000-0000-000009000000}"/>
  </cellStyles>
  <dxfs count="3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CDFBCF7-5864-4D9C-96B2-D1450BB0347E}" name="TBLMASUK63567810245678911121345623457891011121323456789101112" displayName="TBLMASUK63567810245678911121345623457891011121323456789101112" ref="A7:L37" totalsRowShown="0" headerRowDxfId="341" dataDxfId="339" totalsRowDxfId="337" headerRowBorderDxfId="340" tableBorderDxfId="338" totalsRowBorderDxfId="336">
  <autoFilter ref="A7:L37" xr:uid="{719C40A2-21B9-468E-B28B-74AD58B9DFDC}"/>
  <tableColumns count="12">
    <tableColumn id="1" xr3:uid="{DE933695-3FCD-44CC-A893-6587C4BF9879}" name="TANGGAL" dataDxfId="335" totalsRowDxfId="334"/>
    <tableColumn id="7" xr3:uid="{04E304F0-00EB-4135-ABDF-0508947EF7EC}" name="NO" dataDxfId="333" totalsRowDxfId="332"/>
    <tableColumn id="9" xr3:uid="{6D22697E-8901-4678-BB48-D486BD3C22E4}" name="NAMA" dataDxfId="331" totalsRowDxfId="330"/>
    <tableColumn id="8" xr3:uid="{9072589B-7EB2-48DF-B54B-79F9A1E9F5CD}" name="UMUR" dataDxfId="329" totalsRowDxfId="328"/>
    <tableColumn id="11" xr3:uid="{39457199-8D20-42D0-B3DF-66F4C32BBDB7}" name="JUMLAH ITEM OBAT" dataDxfId="327" totalsRowDxfId="326"/>
    <tableColumn id="10" xr3:uid="{FAC45215-B5BA-4E11-B75D-93E4178786AE}" name="INJEKSI" dataDxfId="325" totalsRowDxfId="324"/>
    <tableColumn id="2" xr3:uid="{59DE077C-91C9-4577-828F-B3DFFD4B2AD1}" name="KODE BARANG" dataDxfId="323" totalsRowDxfId="322"/>
    <tableColumn id="3" xr3:uid="{B07C4894-5EC5-44AC-8087-2D2F0E159217}" name="NAMA BARANG" dataDxfId="321">
      <calculatedColumnFormula>VLOOKUP(TBLMASUK63567810245678911121345623457891011121323456789101112[[#This Row],[KODE BARANG]],'TABEL ACUAN'!D:E,2,0)</calculatedColumnFormula>
    </tableColumn>
    <tableColumn id="4" xr3:uid="{ABB2BC1A-061A-49D2-AC9C-A6D48500E94A}" name="DOSIS OBAT" dataDxfId="320" totalsRowDxfId="319"/>
    <tableColumn id="5" xr3:uid="{021C706D-0F62-419A-84EB-9E2C122FEADD}" name="LAMA PEMAKAIAN" dataDxfId="318" totalsRowDxfId="317"/>
    <tableColumn id="6" xr3:uid="{CABCA5E1-DB8B-40F7-B607-AE75676E85B0}" name="SESUAI PEDOMAN" dataDxfId="316" totalsRowDxfId="315"/>
    <tableColumn id="12" xr3:uid="{F07E06D0-F134-4AAD-848E-B14387A299D6}" name="NAMA DOKTER" dataDxfId="314" totalsRowDxfId="313"/>
  </tableColumns>
  <tableStyleInfo name="TableStyleMedium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5EBBD0B-4495-4D19-8974-16593540743C}" name="TBLMASUK635678102456789111213456234578910111213234567891011122345678910" displayName="TBLMASUK635678102456789111213456234578910111213234567891011122345678910" ref="A7:L41" totalsRowShown="0" headerRowDxfId="80" dataDxfId="78" totalsRowDxfId="76" headerRowBorderDxfId="79" tableBorderDxfId="77" totalsRowBorderDxfId="75">
  <autoFilter ref="A7:L41" xr:uid="{726BC1F4-65FA-432E-9E7B-42C6000F8081}"/>
  <tableColumns count="12">
    <tableColumn id="1" xr3:uid="{0CD71AEB-AC48-4A56-9D33-F8839035962C}" name="TANGGAL" dataDxfId="74" totalsRowDxfId="73"/>
    <tableColumn id="7" xr3:uid="{7B5FB5F6-BD13-48C4-9B65-51BEFAA0378C}" name="NO" dataDxfId="72" totalsRowDxfId="71"/>
    <tableColumn id="9" xr3:uid="{D8558953-553B-4A07-9511-663D963EDA24}" name="NAMA" dataDxfId="70" totalsRowDxfId="69"/>
    <tableColumn id="8" xr3:uid="{705C76BD-87AD-449D-814C-F1D5F1608280}" name="UMUR" dataDxfId="68" totalsRowDxfId="67"/>
    <tableColumn id="11" xr3:uid="{02E571BF-49FE-48D7-B6FD-0C9100A8BE8E}" name="JUMLAH ITEM OBAT" dataDxfId="66" totalsRowDxfId="65"/>
    <tableColumn id="10" xr3:uid="{874B7FAB-E5C5-4B43-BB2F-7015522F2815}" name="INJEKSI" dataDxfId="64" totalsRowDxfId="63"/>
    <tableColumn id="2" xr3:uid="{08C77595-E70A-4D6A-84A7-DE3AA009ADDF}" name="KODE BARANG" dataDxfId="62" totalsRowDxfId="61"/>
    <tableColumn id="3" xr3:uid="{F927B501-558F-4657-9250-DD4558146495}" name="NAMA BARANG" dataDxfId="60">
      <calculatedColumnFormula>VLOOKUP(TBLMASUK635678102456789111213456234578910111213234567891011122345678910[[#This Row],[KODE BARANG]],'TABEL ACUAN'!D:E,2,0)</calculatedColumnFormula>
    </tableColumn>
    <tableColumn id="4" xr3:uid="{CF229238-29EB-4265-9BFC-72B25F708D09}" name="DOSIS OBAT" dataDxfId="59" totalsRowDxfId="58"/>
    <tableColumn id="5" xr3:uid="{A8BCA78B-3B5F-48DA-88E5-5787C68F2CC4}" name="LAMA PEMAKAIAN" dataDxfId="57" totalsRowDxfId="56"/>
    <tableColumn id="6" xr3:uid="{A507669B-3BFD-4781-BE01-90D2BCEF01E8}" name="SESUAI PEDOMAN" dataDxfId="55" totalsRowDxfId="54"/>
    <tableColumn id="12" xr3:uid="{D4DCB2BC-A821-49B8-AA11-75284F18F842}" name="NAMA DOKTER" dataDxfId="53" totalsRowDxfId="52"/>
  </tableColumns>
  <tableStyleInfo name="TableStyleMedium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AB27ACE-DD10-4ADD-A964-E0A071979E60}" name="TBLMASUK63567810245678911121345623457891011121323456789101112234567891011" displayName="TBLMASUK63567810245678911121345623457891011121323456789101112234567891011" ref="A7:L41" totalsRowShown="0" headerRowDxfId="51" dataDxfId="49" totalsRowDxfId="47" headerRowBorderDxfId="50" tableBorderDxfId="48" totalsRowBorderDxfId="46">
  <autoFilter ref="A7:L41" xr:uid="{726BC1F4-65FA-432E-9E7B-42C6000F8081}"/>
  <tableColumns count="12">
    <tableColumn id="1" xr3:uid="{0224524A-EEB2-4F70-BCFF-9D7588E6A2FA}" name="TANGGAL" dataDxfId="45" totalsRowDxfId="44"/>
    <tableColumn id="7" xr3:uid="{7A9BF9A9-7086-404F-8A88-AE1D17D1B711}" name="NO" dataDxfId="43" totalsRowDxfId="42"/>
    <tableColumn id="9" xr3:uid="{E0B8D8FE-079B-44AB-9DC6-A7225DBED1A5}" name="NAMA" dataDxfId="41" totalsRowDxfId="40"/>
    <tableColumn id="8" xr3:uid="{412295CB-82C9-4197-9A9F-CCC03EC21271}" name="UMUR" dataDxfId="39" totalsRowDxfId="38"/>
    <tableColumn id="11" xr3:uid="{491D1874-2647-4F65-9343-72415E25AF60}" name="JUMLAH ITEM OBAT" dataDxfId="37" totalsRowDxfId="36"/>
    <tableColumn id="10" xr3:uid="{E0B19D97-49D6-45FB-8D40-7B17DDB41B2C}" name="INJEKSI" dataDxfId="35" totalsRowDxfId="34"/>
    <tableColumn id="2" xr3:uid="{654D1309-F3FC-4E87-8D1C-1BC0F467C61C}" name="KODE BARANG" dataDxfId="33" totalsRowDxfId="32"/>
    <tableColumn id="3" xr3:uid="{7BD1C347-8774-4BD2-BE9A-746B42C954EA}" name="NAMA BARANG" dataDxfId="31">
      <calculatedColumnFormula>VLOOKUP(TBLMASUK63567810245678911121345623457891011121323456789101112234567891011[[#This Row],[KODE BARANG]],'TABEL ACUAN'!D:E,2,0)</calculatedColumnFormula>
    </tableColumn>
    <tableColumn id="4" xr3:uid="{412BD152-3A28-4372-B0F9-AC78F1127280}" name="DOSIS OBAT" dataDxfId="30" totalsRowDxfId="29"/>
    <tableColumn id="5" xr3:uid="{1425525B-C667-4D7E-A148-7449D81D00E3}" name="LAMA PEMAKAIAN" dataDxfId="28" totalsRowDxfId="27"/>
    <tableColumn id="6" xr3:uid="{A97832C6-BEEA-41FC-A3F3-05FA915D3676}" name="SESUAI PEDOMAN" dataDxfId="26" totalsRowDxfId="25"/>
    <tableColumn id="12" xr3:uid="{D8C9BC49-6FF1-4004-83B4-E974D8ADD8D5}" name="NAMA DOKTER" dataDxfId="24" totalsRowDxfId="23"/>
  </tableColumns>
  <tableStyleInfo name="TableStyleMedium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9773D65-9E0A-46A7-867F-2FD135D50B32}" name="TBLMASUK635678102456789111213456234578910111213234567891011122345678910111314" displayName="TBLMASUK635678102456789111213456234578910111213234567891011122345678910111314" ref="A7:I35" totalsRowShown="0" headerRowDxfId="22" dataDxfId="20" totalsRowDxfId="18" headerRowBorderDxfId="21" tableBorderDxfId="19" totalsRowBorderDxfId="17">
  <autoFilter ref="A7:I35" xr:uid="{726BC1F4-65FA-432E-9E7B-42C6000F8081}"/>
  <tableColumns count="9">
    <tableColumn id="1" xr3:uid="{88E1F316-1154-469D-A1BC-8933A049D4E7}" name="TANGGAL" dataDxfId="16" totalsRowDxfId="15"/>
    <tableColumn id="7" xr3:uid="{4F5D931C-8B79-4BF9-94EC-F6ADEFFAA032}" name="NO" dataDxfId="14" totalsRowDxfId="13"/>
    <tableColumn id="11" xr3:uid="{E79EA790-9372-48AD-B3A7-33BEE67BB7E3}" name="JUMLAH ITEM OBAT" dataDxfId="12" totalsRowDxfId="11"/>
    <tableColumn id="10" xr3:uid="{4904211D-2387-45B7-93A0-C19B2291A8CA}" name="INJEKSI" dataDxfId="10" totalsRowDxfId="9"/>
    <tableColumn id="2" xr3:uid="{C87D5201-D705-49A3-B4DF-83CE8D92C9D1}" name="KODE BARANG" dataDxfId="8" totalsRowDxfId="7"/>
    <tableColumn id="3" xr3:uid="{8A2DE416-063A-4E8B-8D35-6369407880FF}" name="NAMA BARANG" dataDxfId="6">
      <calculatedColumnFormula>VLOOKUP(TBLMASUK635678102456789111213456234578910111213234567891011122345678910111314[[#This Row],[KODE BARANG]],'TABEL ACUAN'!D:E,2,0)</calculatedColumnFormula>
    </tableColumn>
    <tableColumn id="4" xr3:uid="{11464411-B040-41DE-A453-011F8FD8DEEE}" name="DOSIS OBAT" dataDxfId="5" totalsRowDxfId="4"/>
    <tableColumn id="5" xr3:uid="{231DED4C-3FA5-484C-8A74-E9416DB6E30D}" name="LAMA PEMAKAIAN" dataDxfId="3" totalsRowDxfId="2"/>
    <tableColumn id="6" xr3:uid="{F9A9CF20-39D9-4D5B-9C93-0AA829453BFB}" name="SESUAI PEDOMAN" dataDxfId="1" totalsRowDxfId="0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6BC1F4-65FA-432E-9E7B-42C6000F8081}" name="TBLMASUK635678102456789111213456234578910111213234567891011122" displayName="TBLMASUK635678102456789111213456234578910111213234567891011122" ref="A7:L37" totalsRowShown="0" headerRowDxfId="312" dataDxfId="310" totalsRowDxfId="308" headerRowBorderDxfId="311" tableBorderDxfId="309" totalsRowBorderDxfId="307">
  <autoFilter ref="A7:L37" xr:uid="{726BC1F4-65FA-432E-9E7B-42C6000F8081}"/>
  <tableColumns count="12">
    <tableColumn id="1" xr3:uid="{C99294B5-D6FE-4978-9BD6-E2BF4A0210E3}" name="TANGGAL" dataDxfId="306" totalsRowDxfId="305"/>
    <tableColumn id="7" xr3:uid="{64C2457A-8D32-4F9B-B1BE-F363F976A446}" name="NO" dataDxfId="304" totalsRowDxfId="303"/>
    <tableColumn id="9" xr3:uid="{5E52652D-5C4F-4234-B564-C684B6F351CA}" name="NAMA" dataDxfId="302" totalsRowDxfId="301"/>
    <tableColumn id="8" xr3:uid="{F8AEAABE-17A4-4695-AEAC-3F5E293DEFD0}" name="UMUR" dataDxfId="300" totalsRowDxfId="299"/>
    <tableColumn id="11" xr3:uid="{785875BB-CA21-4A5A-82FB-543DDA3D9883}" name="JUMLAH ITEM OBAT" dataDxfId="298" totalsRowDxfId="297"/>
    <tableColumn id="10" xr3:uid="{05B6D4D0-3980-4B10-828B-0CC9A1D7F829}" name="INJEKSI" dataDxfId="296" totalsRowDxfId="295"/>
    <tableColumn id="2" xr3:uid="{50EFFB3F-19B5-4053-88EF-B7E534F75673}" name="KODE BARANG" dataDxfId="294" totalsRowDxfId="293"/>
    <tableColumn id="3" xr3:uid="{6FE195C5-E56F-4482-B2A2-F9B5709C928B}" name="NAMA BARANG" dataDxfId="292">
      <calculatedColumnFormula>VLOOKUP(TBLMASUK635678102456789111213456234578910111213234567891011122[[#This Row],[KODE BARANG]],'TABEL ACUAN'!D:E,2,0)</calculatedColumnFormula>
    </tableColumn>
    <tableColumn id="4" xr3:uid="{7BC6A727-35A4-434F-9A7B-6E6E20CECC56}" name="DOSIS OBAT" dataDxfId="291" totalsRowDxfId="290"/>
    <tableColumn id="5" xr3:uid="{C6ECB7CB-E897-45E5-AD20-BCB2183F3041}" name="LAMA PEMAKAIAN" dataDxfId="289" totalsRowDxfId="288"/>
    <tableColumn id="6" xr3:uid="{96573D62-E047-4D04-A303-9B68BAF46822}" name="SESUAI PEDOMAN" dataDxfId="287" totalsRowDxfId="286"/>
    <tableColumn id="12" xr3:uid="{EF805CC1-357C-480B-99AE-0FE7EBD4DF0F}" name="NAMA DOKTER" dataDxfId="285" totalsRowDxfId="284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975F34-662E-4DF3-A5BB-D35853594134}" name="TBLMASUK6356781024567891112134562345789101112132345678910111223" displayName="TBLMASUK6356781024567891112134562345789101112132345678910111223" ref="A7:L41" totalsRowShown="0" headerRowDxfId="283" dataDxfId="281" totalsRowDxfId="279" headerRowBorderDxfId="282" tableBorderDxfId="280" totalsRowBorderDxfId="278">
  <autoFilter ref="A7:L41" xr:uid="{726BC1F4-65FA-432E-9E7B-42C6000F8081}"/>
  <tableColumns count="12">
    <tableColumn id="1" xr3:uid="{ACD617FC-DA26-4B15-94E5-4312461E9965}" name="TANGGAL" dataDxfId="277" totalsRowDxfId="276"/>
    <tableColumn id="7" xr3:uid="{3EACDAE4-DF21-4B43-8CAC-6D650BE4ED63}" name="NO" dataDxfId="275" totalsRowDxfId="274"/>
    <tableColumn id="9" xr3:uid="{953EE528-249A-4A90-8434-6E2AC30ACAE5}" name="NAMA" dataDxfId="273" totalsRowDxfId="272"/>
    <tableColumn id="8" xr3:uid="{7C8564EF-0C4A-4AB5-978F-216DE8FE02E2}" name="UMUR" dataDxfId="271" totalsRowDxfId="270"/>
    <tableColumn id="11" xr3:uid="{6147B127-026D-4092-9DD9-9CC0C13C47DD}" name="JUMLAH ITEM OBAT" dataDxfId="269" totalsRowDxfId="268"/>
    <tableColumn id="10" xr3:uid="{489F8A5E-3BA6-4099-837D-43D751BE1854}" name="INJEKSI" dataDxfId="267" totalsRowDxfId="266"/>
    <tableColumn id="2" xr3:uid="{8ED697DB-81FB-4004-8B56-3A64ED86289B}" name="KODE BARANG" dataDxfId="265" totalsRowDxfId="264"/>
    <tableColumn id="3" xr3:uid="{8761FA73-E630-4BEC-91BB-41632C4057AA}" name="NAMA BARANG" dataDxfId="263">
      <calculatedColumnFormula>VLOOKUP(TBLMASUK6356781024567891112134562345789101112132345678910111223[[#This Row],[KODE BARANG]],'TABEL ACUAN'!D:E,2,0)</calculatedColumnFormula>
    </tableColumn>
    <tableColumn id="4" xr3:uid="{7BCE7201-F3F4-4135-B1E2-35EA44F811F2}" name="DOSIS OBAT" dataDxfId="262" totalsRowDxfId="261"/>
    <tableColumn id="5" xr3:uid="{6229B357-4D57-4A59-BF91-BC20AD63AD88}" name="LAMA PEMAKAIAN" dataDxfId="260" totalsRowDxfId="259"/>
    <tableColumn id="6" xr3:uid="{8818296B-52DB-4539-9356-73DF9DFF868A}" name="SESUAI PEDOMAN" dataDxfId="258" totalsRowDxfId="257"/>
    <tableColumn id="12" xr3:uid="{AE41F4DD-28D9-403B-8EC1-DCC1049ED026}" name="NAMA DOKTER" dataDxfId="256" totalsRowDxfId="255"/>
  </tableColumns>
  <tableStyleInfo name="TableStyleMedium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EFB61C-BAF7-4287-848A-53F5B671F240}" name="TBLMASUK63567810245678911121345623457891011121323456789101112234" displayName="TBLMASUK63567810245678911121345623457891011121323456789101112234" ref="A7:L41" totalsRowShown="0" headerRowDxfId="254" dataDxfId="252" totalsRowDxfId="250" headerRowBorderDxfId="253" tableBorderDxfId="251" totalsRowBorderDxfId="249">
  <autoFilter ref="A7:L41" xr:uid="{726BC1F4-65FA-432E-9E7B-42C6000F8081}"/>
  <tableColumns count="12">
    <tableColumn id="1" xr3:uid="{14C54214-76DE-46B8-8D00-9CEF2DDD735F}" name="TANGGAL" dataDxfId="248" totalsRowDxfId="247"/>
    <tableColumn id="7" xr3:uid="{0B7E8015-249B-4FE6-8513-1C66F25910DF}" name="NO" dataDxfId="246" totalsRowDxfId="245"/>
    <tableColumn id="9" xr3:uid="{F3EF4844-B992-494C-9948-512BDD948BF2}" name="NAMA" dataDxfId="244" totalsRowDxfId="243"/>
    <tableColumn id="8" xr3:uid="{CB56BAA5-572F-454F-B3AB-C02F6B088715}" name="UMUR" dataDxfId="242" totalsRowDxfId="241"/>
    <tableColumn id="11" xr3:uid="{D5991791-1DF4-43E5-B36A-1C27C879C1FE}" name="JUMLAH ITEM OBAT" dataDxfId="240" totalsRowDxfId="239"/>
    <tableColumn id="10" xr3:uid="{88A18419-DD39-431F-9C50-8BF02E9DC02B}" name="INJEKSI" dataDxfId="238" totalsRowDxfId="237"/>
    <tableColumn id="2" xr3:uid="{F07703C5-7FF2-44CE-9C12-D4D5C068AE6C}" name="KODE BARANG" dataDxfId="236" totalsRowDxfId="235"/>
    <tableColumn id="3" xr3:uid="{6DCC2199-7F5A-49E8-9FD3-B008A0AF004F}" name="NAMA BARANG" dataDxfId="234">
      <calculatedColumnFormula>VLOOKUP(TBLMASUK63567810245678911121345623457891011121323456789101112234[[#This Row],[KODE BARANG]],'TABEL ACUAN'!D:E,2,0)</calculatedColumnFormula>
    </tableColumn>
    <tableColumn id="4" xr3:uid="{50FB2697-138E-4C16-83F8-E23D9FC172C9}" name="DOSIS OBAT" dataDxfId="233" totalsRowDxfId="232"/>
    <tableColumn id="5" xr3:uid="{A38F18C3-BE8A-486B-A565-737A5C84E128}" name="LAMA PEMAKAIAN" dataDxfId="231" totalsRowDxfId="230"/>
    <tableColumn id="6" xr3:uid="{A8648635-3F70-42AA-9FED-67A79BFFE223}" name="SESUAI PEDOMAN" dataDxfId="229" totalsRowDxfId="228"/>
    <tableColumn id="12" xr3:uid="{63EAC446-A59D-4D94-AFE7-F0E638D59C31}" name="NAMA DOKTER" dataDxfId="227" totalsRowDxfId="226"/>
  </tableColumns>
  <tableStyleInfo name="TableStyleMedium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E82156-B6C2-4361-BBD9-9318B7DF218F}" name="TBLMASUK635678102456789111213456234578910111213234567891011122345" displayName="TBLMASUK635678102456789111213456234578910111213234567891011122345" ref="A7:L41" totalsRowShown="0" headerRowDxfId="225" dataDxfId="223" totalsRowDxfId="221" headerRowBorderDxfId="224" tableBorderDxfId="222" totalsRowBorderDxfId="220">
  <autoFilter ref="A7:L41" xr:uid="{726BC1F4-65FA-432E-9E7B-42C6000F8081}"/>
  <tableColumns count="12">
    <tableColumn id="1" xr3:uid="{7DE9F368-1767-45A5-89F8-351F7EAA5FB0}" name="TANGGAL" dataDxfId="219" totalsRowDxfId="218"/>
    <tableColumn id="7" xr3:uid="{2405E621-4CD7-4B46-9277-48609625F099}" name="NO" dataDxfId="217" totalsRowDxfId="216"/>
    <tableColumn id="9" xr3:uid="{952AB695-6053-4F6D-8DB2-59439F6E1B04}" name="NAMA" dataDxfId="215" totalsRowDxfId="214"/>
    <tableColumn id="8" xr3:uid="{E7877B60-B82C-4EFB-B766-8B4972148FA9}" name="UMUR" dataDxfId="213" totalsRowDxfId="212"/>
    <tableColumn id="11" xr3:uid="{C24FB45E-F0AD-43D7-A259-ACD592824CD3}" name="JUMLAH ITEM OBAT" dataDxfId="211" totalsRowDxfId="210"/>
    <tableColumn id="10" xr3:uid="{97EB12AD-D903-428C-AA4B-EDCF12C2F17A}" name="INJEKSI" dataDxfId="209" totalsRowDxfId="208"/>
    <tableColumn id="2" xr3:uid="{FCB6DC51-041B-4562-AEB3-AA3696076B3E}" name="KODE BARANG" dataDxfId="207" totalsRowDxfId="206"/>
    <tableColumn id="3" xr3:uid="{FE497CE6-1F0D-4E66-B6F5-090A605BE0ED}" name="NAMA BARANG" dataDxfId="205">
      <calculatedColumnFormula>VLOOKUP(TBLMASUK635678102456789111213456234578910111213234567891011122345[[#This Row],[KODE BARANG]],'TABEL ACUAN'!D:E,2,0)</calculatedColumnFormula>
    </tableColumn>
    <tableColumn id="4" xr3:uid="{D79814E2-7318-472C-B7B3-DD1F0AF54B20}" name="DOSIS OBAT" dataDxfId="204" totalsRowDxfId="203"/>
    <tableColumn id="5" xr3:uid="{146FDF98-6E1F-4E29-A9DE-01DC2E490517}" name="LAMA PEMAKAIAN" dataDxfId="202" totalsRowDxfId="201"/>
    <tableColumn id="6" xr3:uid="{B6B4D725-6FC5-482A-806D-9FA44398B762}" name="SESUAI PEDOMAN" dataDxfId="200" totalsRowDxfId="199"/>
    <tableColumn id="12" xr3:uid="{3C3B9C64-0A00-4007-BF8B-62FC8AA368B3}" name="NAMA DOKTER" dataDxfId="198" totalsRowDxfId="197"/>
  </tableColumns>
  <tableStyleInfo name="TableStyleMedium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8D1307-886C-4B62-B670-805E0550145C}" name="TBLMASUK6356781024567891112134562345789101112132345678910111223456" displayName="TBLMASUK6356781024567891112134562345789101112132345678910111223456" ref="A7:L41" totalsRowShown="0" headerRowDxfId="196" dataDxfId="194" totalsRowDxfId="192" headerRowBorderDxfId="195" tableBorderDxfId="193" totalsRowBorderDxfId="191">
  <autoFilter ref="A7:L41" xr:uid="{726BC1F4-65FA-432E-9E7B-42C6000F8081}"/>
  <tableColumns count="12">
    <tableColumn id="1" xr3:uid="{BC4C0245-A632-49FD-89D4-3A948CB066BC}" name="TANGGAL" dataDxfId="190" totalsRowDxfId="189"/>
    <tableColumn id="7" xr3:uid="{1607916A-B4B4-4F7F-B9B4-BD81E6EF4FA2}" name="NO" dataDxfId="188" totalsRowDxfId="187"/>
    <tableColumn id="9" xr3:uid="{DD9016E6-2302-4041-96D1-B1D3BF9B3D1B}" name="NAMA" dataDxfId="186" totalsRowDxfId="185"/>
    <tableColumn id="8" xr3:uid="{813A4693-22C6-42DF-9A1C-A021E7CAAA49}" name="UMUR" dataDxfId="184" totalsRowDxfId="183"/>
    <tableColumn id="11" xr3:uid="{1DF370ED-F73E-424B-B931-D3A03B3B594D}" name="JUMLAH ITEM OBAT" dataDxfId="182" totalsRowDxfId="181"/>
    <tableColumn id="10" xr3:uid="{AF661D8C-0EF7-4555-84A0-D34D1FE84F06}" name="INJEKSI" dataDxfId="180" totalsRowDxfId="179"/>
    <tableColumn id="2" xr3:uid="{53DB5A4A-D8F6-4EA6-A32D-8F8FB021A53A}" name="KODE BARANG" dataDxfId="178" totalsRowDxfId="177"/>
    <tableColumn id="3" xr3:uid="{909E4049-FBFB-46C6-8DE1-27742DA4CC4F}" name="NAMA BARANG" dataDxfId="176">
      <calculatedColumnFormula>VLOOKUP(TBLMASUK6356781024567891112134562345789101112132345678910111223456[[#This Row],[KODE BARANG]],'TABEL ACUAN'!D:E,2,0)</calculatedColumnFormula>
    </tableColumn>
    <tableColumn id="4" xr3:uid="{163B20B7-0878-4EE2-8FAE-AD7369FCA399}" name="DOSIS OBAT" dataDxfId="175" totalsRowDxfId="174"/>
    <tableColumn id="5" xr3:uid="{4557F57E-ED1F-4830-B2BF-C206C1E6A759}" name="LAMA PEMAKAIAN" dataDxfId="173" totalsRowDxfId="172"/>
    <tableColumn id="6" xr3:uid="{2B59B96D-681A-44BA-8306-64DA8B274695}" name="SESUAI PEDOMAN" dataDxfId="171" totalsRowDxfId="170"/>
    <tableColumn id="12" xr3:uid="{B4761E6F-F658-4AB6-A59B-A9689C3AABE7}" name="NAMA DOKTER" dataDxfId="169" totalsRowDxfId="168"/>
  </tableColumns>
  <tableStyleInfo name="TableStyleMedium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20F72BF-5B80-4C01-A06B-78E291165D32}" name="TBLMASUK63567810245678911121345623457891011121323456789101112234567" displayName="TBLMASUK63567810245678911121345623457891011121323456789101112234567" ref="A7:L41" totalsRowShown="0" headerRowDxfId="167" dataDxfId="165" totalsRowDxfId="163" headerRowBorderDxfId="166" tableBorderDxfId="164" totalsRowBorderDxfId="162">
  <autoFilter ref="A7:L41" xr:uid="{726BC1F4-65FA-432E-9E7B-42C6000F8081}"/>
  <tableColumns count="12">
    <tableColumn id="1" xr3:uid="{4FBE129A-C828-4281-A226-1CFD00972686}" name="TANGGAL" dataDxfId="161" totalsRowDxfId="160"/>
    <tableColumn id="7" xr3:uid="{E739B3FA-9C80-40A7-8564-05FBB02E46BF}" name="NO" dataDxfId="159" totalsRowDxfId="158"/>
    <tableColumn id="9" xr3:uid="{9198CB6F-1908-4F5A-BF89-06DC1B41FB63}" name="NAMA" dataDxfId="157" totalsRowDxfId="156"/>
    <tableColumn id="8" xr3:uid="{594EB190-194C-4313-82E1-B5060BBEAF14}" name="UMUR" dataDxfId="155" totalsRowDxfId="154"/>
    <tableColumn id="11" xr3:uid="{D4278167-F117-4194-A1DB-0FF0117694B7}" name="JUMLAH ITEM OBAT" dataDxfId="153" totalsRowDxfId="152"/>
    <tableColumn id="10" xr3:uid="{9A897EBA-C4EB-494E-8D79-2589FBDD7854}" name="INJEKSI" dataDxfId="151" totalsRowDxfId="150"/>
    <tableColumn id="2" xr3:uid="{16E1B6EA-5BA9-467D-904B-6D5F75084E8F}" name="KODE BARANG" dataDxfId="149" totalsRowDxfId="148"/>
    <tableColumn id="3" xr3:uid="{5F0B49C0-3572-4634-91A5-DEBC63F75514}" name="NAMA BARANG" dataDxfId="147">
      <calculatedColumnFormula>VLOOKUP(TBLMASUK63567810245678911121345623457891011121323456789101112234567[[#This Row],[KODE BARANG]],'TABEL ACUAN'!D:E,2,0)</calculatedColumnFormula>
    </tableColumn>
    <tableColumn id="4" xr3:uid="{A674E94C-199A-4AB1-8B1B-E7C6D2D4AB07}" name="DOSIS OBAT" dataDxfId="146" totalsRowDxfId="145"/>
    <tableColumn id="5" xr3:uid="{B0D7B328-EF94-4955-9713-0E5196E645B6}" name="LAMA PEMAKAIAN" dataDxfId="144" totalsRowDxfId="143"/>
    <tableColumn id="6" xr3:uid="{04B53469-F346-4215-BFCC-2426EB075132}" name="SESUAI PEDOMAN" dataDxfId="142" totalsRowDxfId="141"/>
    <tableColumn id="12" xr3:uid="{2B26F7FF-9163-4064-8B09-E11E52F679F9}" name="NAMA DOKTER" dataDxfId="140" totalsRowDxfId="139"/>
  </tableColumns>
  <tableStyleInfo name="TableStyleMedium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9C065C6-D575-480C-B6F5-C20E2246FEB6}" name="TBLMASUK635678102456789111213456234578910111213234567891011122345678" displayName="TBLMASUK635678102456789111213456234578910111213234567891011122345678" ref="A7:L41" totalsRowShown="0" headerRowDxfId="138" dataDxfId="136" totalsRowDxfId="134" headerRowBorderDxfId="137" tableBorderDxfId="135" totalsRowBorderDxfId="133">
  <autoFilter ref="A7:L41" xr:uid="{726BC1F4-65FA-432E-9E7B-42C6000F8081}"/>
  <tableColumns count="12">
    <tableColumn id="1" xr3:uid="{7798D9F2-0601-4D36-94D3-4BE09B8A9AF7}" name="TANGGAL" dataDxfId="132" totalsRowDxfId="131"/>
    <tableColumn id="7" xr3:uid="{1F1FE032-3A8D-478D-9AB3-34110CE42946}" name="NO" dataDxfId="130" totalsRowDxfId="129"/>
    <tableColumn id="9" xr3:uid="{B650220C-E505-4E4D-BB82-630E88FEB3C6}" name="NAMA" dataDxfId="128" totalsRowDxfId="127"/>
    <tableColumn id="8" xr3:uid="{1F6FE484-8605-4A74-81B1-267654C61259}" name="UMUR" dataDxfId="126" totalsRowDxfId="125"/>
    <tableColumn id="11" xr3:uid="{5D3216D8-5D21-4A9D-B4DD-EB0C5F5FF166}" name="JUMLAH ITEM OBAT" dataDxfId="124" totalsRowDxfId="123"/>
    <tableColumn id="10" xr3:uid="{C8E93EA6-482B-4CEA-92D3-4C8915E660A7}" name="INJEKSI" dataDxfId="122" totalsRowDxfId="121"/>
    <tableColumn id="2" xr3:uid="{5E60C3E3-782A-4025-8B11-25F934B67B66}" name="KODE BARANG" dataDxfId="120" totalsRowDxfId="119"/>
    <tableColumn id="3" xr3:uid="{8CC59C29-70A8-43B0-AE8D-67677D0FC4A8}" name="NAMA BARANG" dataDxfId="118">
      <calculatedColumnFormula>VLOOKUP(TBLMASUK635678102456789111213456234578910111213234567891011122345678[[#This Row],[KODE BARANG]],'TABEL ACUAN'!D:E,2,0)</calculatedColumnFormula>
    </tableColumn>
    <tableColumn id="4" xr3:uid="{175827D6-66C1-4918-996B-8E65EA6E2A21}" name="DOSIS OBAT" dataDxfId="117" totalsRowDxfId="116"/>
    <tableColumn id="5" xr3:uid="{F04AD63C-8A65-4E41-BAE1-8044E166C25B}" name="LAMA PEMAKAIAN" dataDxfId="115" totalsRowDxfId="114"/>
    <tableColumn id="6" xr3:uid="{60E67142-8EFA-4CAC-B979-8DE5F8CFA29F}" name="SESUAI PEDOMAN" dataDxfId="113" totalsRowDxfId="112"/>
    <tableColumn id="12" xr3:uid="{35DA5D76-0E63-4859-B895-EE3BA3ED93D0}" name="NAMA DOKTER" dataDxfId="111" totalsRowDxfId="110"/>
  </tableColumns>
  <tableStyleInfo name="TableStyleMedium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5C675B1-0091-4C7C-98EF-88360EC9D7DE}" name="TBLMASUK6356781024567891112134562345789101112132345678910111223456789" displayName="TBLMASUK6356781024567891112134562345789101112132345678910111223456789" ref="A7:L41" totalsRowShown="0" headerRowDxfId="109" dataDxfId="107" totalsRowDxfId="105" headerRowBorderDxfId="108" tableBorderDxfId="106" totalsRowBorderDxfId="104">
  <autoFilter ref="A7:L41" xr:uid="{726BC1F4-65FA-432E-9E7B-42C6000F8081}"/>
  <tableColumns count="12">
    <tableColumn id="1" xr3:uid="{F5D1C0C3-CF60-41AE-87B1-14E5766C881C}" name="TANGGAL" dataDxfId="103" totalsRowDxfId="102"/>
    <tableColumn id="7" xr3:uid="{B25AEFA2-AD19-43C8-B495-85439436BC89}" name="NO" dataDxfId="101" totalsRowDxfId="100"/>
    <tableColumn id="9" xr3:uid="{4F5E92C7-DA0D-4AFB-AE13-C53FDC113CDE}" name="NAMA" dataDxfId="99" totalsRowDxfId="98"/>
    <tableColumn id="8" xr3:uid="{35298394-D299-4CF8-A304-82738A792488}" name="UMUR" dataDxfId="97" totalsRowDxfId="96"/>
    <tableColumn id="11" xr3:uid="{133575E0-2EB9-48C4-A5BD-A4A419B91AC8}" name="JUMLAH ITEM OBAT" dataDxfId="95" totalsRowDxfId="94"/>
    <tableColumn id="10" xr3:uid="{1233ECF5-47A4-4FCC-AB56-32C6D01350FF}" name="INJEKSI" dataDxfId="93" totalsRowDxfId="92"/>
    <tableColumn id="2" xr3:uid="{C031C8EA-0790-44B7-9230-F105E8CDB1E4}" name="KODE BARANG" dataDxfId="91" totalsRowDxfId="90"/>
    <tableColumn id="3" xr3:uid="{10C2FBA0-C4A8-4B2B-B7C9-CF67C1B2C709}" name="NAMA BARANG" dataDxfId="89">
      <calculatedColumnFormula>VLOOKUP(TBLMASUK6356781024567891112134562345789101112132345678910111223456789[[#This Row],[KODE BARANG]],'TABEL ACUAN'!D:E,2,0)</calculatedColumnFormula>
    </tableColumn>
    <tableColumn id="4" xr3:uid="{CE4DE945-46BF-4C9D-B128-E95B970950A3}" name="DOSIS OBAT" dataDxfId="88" totalsRowDxfId="87"/>
    <tableColumn id="5" xr3:uid="{3F8F0BD4-3BEA-4D78-A8F1-A96C969E3C8E}" name="LAMA PEMAKAIAN" dataDxfId="86" totalsRowDxfId="85"/>
    <tableColumn id="6" xr3:uid="{31965AD7-CB40-4402-A37C-435F61925D45}" name="SESUAI PEDOMAN" dataDxfId="84" totalsRowDxfId="83"/>
    <tableColumn id="12" xr3:uid="{6B5A7F90-F3F2-4122-ADC4-CE894EDB0F0C}" name="NAMA DOKTER" dataDxfId="82" totalsRowDxfId="81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24"/>
  <sheetViews>
    <sheetView topLeftCell="A250" workbookViewId="0">
      <selection activeCell="E218" sqref="E218"/>
    </sheetView>
  </sheetViews>
  <sheetFormatPr defaultRowHeight="14.5" x14ac:dyDescent="0.35"/>
  <cols>
    <col min="2" max="2" width="37.1796875" customWidth="1"/>
    <col min="5" max="5" width="35.26953125" customWidth="1"/>
  </cols>
  <sheetData>
    <row r="1" spans="1:5" ht="15.75" customHeight="1" x14ac:dyDescent="0.35">
      <c r="A1" s="18" t="s">
        <v>0</v>
      </c>
      <c r="B1" s="10" t="s">
        <v>1</v>
      </c>
      <c r="D1" s="26" t="s">
        <v>2</v>
      </c>
      <c r="E1" s="27" t="s">
        <v>1</v>
      </c>
    </row>
    <row r="2" spans="1:5" ht="15.75" customHeight="1" x14ac:dyDescent="0.35">
      <c r="A2" s="18" t="s">
        <v>3</v>
      </c>
      <c r="B2" s="11" t="s">
        <v>4</v>
      </c>
      <c r="D2" s="28" t="s">
        <v>5</v>
      </c>
      <c r="E2" s="29" t="s">
        <v>4</v>
      </c>
    </row>
    <row r="3" spans="1:5" ht="15.75" customHeight="1" x14ac:dyDescent="0.35">
      <c r="A3" s="18" t="s">
        <v>6</v>
      </c>
      <c r="B3" s="11" t="s">
        <v>7</v>
      </c>
      <c r="D3" s="28" t="s">
        <v>8</v>
      </c>
      <c r="E3" s="29" t="s">
        <v>7</v>
      </c>
    </row>
    <row r="4" spans="1:5" ht="15.75" customHeight="1" x14ac:dyDescent="0.35">
      <c r="A4" s="18" t="s">
        <v>9</v>
      </c>
      <c r="B4" s="11" t="s">
        <v>10</v>
      </c>
      <c r="D4" s="28" t="s">
        <v>11</v>
      </c>
      <c r="E4" s="29" t="s">
        <v>10</v>
      </c>
    </row>
    <row r="5" spans="1:5" ht="15.75" customHeight="1" x14ac:dyDescent="0.35">
      <c r="A5" s="18" t="s">
        <v>12</v>
      </c>
      <c r="B5" s="11" t="s">
        <v>13</v>
      </c>
      <c r="D5" s="28" t="s">
        <v>14</v>
      </c>
      <c r="E5" s="29" t="s">
        <v>13</v>
      </c>
    </row>
    <row r="6" spans="1:5" ht="15.75" customHeight="1" x14ac:dyDescent="0.35">
      <c r="A6" s="18" t="s">
        <v>15</v>
      </c>
      <c r="B6" s="11" t="s">
        <v>16</v>
      </c>
      <c r="D6" s="28" t="s">
        <v>17</v>
      </c>
      <c r="E6" s="29" t="s">
        <v>16</v>
      </c>
    </row>
    <row r="7" spans="1:5" ht="15.75" customHeight="1" x14ac:dyDescent="0.35">
      <c r="A7" s="18" t="s">
        <v>18</v>
      </c>
      <c r="B7" s="11" t="s">
        <v>19</v>
      </c>
      <c r="D7" s="28" t="s">
        <v>20</v>
      </c>
      <c r="E7" s="29" t="s">
        <v>19</v>
      </c>
    </row>
    <row r="8" spans="1:5" ht="15.75" customHeight="1" x14ac:dyDescent="0.35">
      <c r="A8" s="18" t="s">
        <v>21</v>
      </c>
      <c r="B8" s="11" t="s">
        <v>22</v>
      </c>
      <c r="D8" s="28" t="s">
        <v>23</v>
      </c>
      <c r="E8" s="29" t="s">
        <v>22</v>
      </c>
    </row>
    <row r="9" spans="1:5" ht="15.75" customHeight="1" x14ac:dyDescent="0.35">
      <c r="A9" s="18" t="s">
        <v>24</v>
      </c>
      <c r="B9" s="11" t="s">
        <v>25</v>
      </c>
      <c r="D9" s="28" t="s">
        <v>26</v>
      </c>
      <c r="E9" s="29" t="s">
        <v>25</v>
      </c>
    </row>
    <row r="10" spans="1:5" ht="15.75" customHeight="1" x14ac:dyDescent="0.35">
      <c r="A10" s="18" t="s">
        <v>27</v>
      </c>
      <c r="B10" s="11" t="s">
        <v>28</v>
      </c>
      <c r="D10" s="28" t="s">
        <v>29</v>
      </c>
      <c r="E10" s="29" t="s">
        <v>28</v>
      </c>
    </row>
    <row r="11" spans="1:5" ht="15.75" customHeight="1" x14ac:dyDescent="0.35">
      <c r="A11" s="18" t="s">
        <v>30</v>
      </c>
      <c r="B11" s="11" t="s">
        <v>31</v>
      </c>
      <c r="D11" s="28" t="s">
        <v>32</v>
      </c>
      <c r="E11" s="29" t="s">
        <v>31</v>
      </c>
    </row>
    <row r="12" spans="1:5" ht="15.75" customHeight="1" x14ac:dyDescent="0.35">
      <c r="A12" s="18" t="s">
        <v>33</v>
      </c>
      <c r="B12" s="11" t="s">
        <v>34</v>
      </c>
      <c r="D12" s="28" t="s">
        <v>35</v>
      </c>
      <c r="E12" s="29" t="s">
        <v>34</v>
      </c>
    </row>
    <row r="13" spans="1:5" ht="15.75" customHeight="1" x14ac:dyDescent="0.35">
      <c r="A13" s="18" t="s">
        <v>36</v>
      </c>
      <c r="B13" s="11" t="s">
        <v>37</v>
      </c>
      <c r="D13" s="28" t="s">
        <v>38</v>
      </c>
      <c r="E13" s="29" t="s">
        <v>37</v>
      </c>
    </row>
    <row r="14" spans="1:5" ht="15.75" customHeight="1" x14ac:dyDescent="0.35">
      <c r="A14" s="18" t="s">
        <v>39</v>
      </c>
      <c r="B14" s="11" t="s">
        <v>40</v>
      </c>
      <c r="D14" s="28" t="s">
        <v>41</v>
      </c>
      <c r="E14" s="29" t="s">
        <v>40</v>
      </c>
    </row>
    <row r="15" spans="1:5" ht="15.75" customHeight="1" x14ac:dyDescent="0.35">
      <c r="A15" s="18" t="s">
        <v>42</v>
      </c>
      <c r="B15" s="11" t="s">
        <v>43</v>
      </c>
      <c r="D15" s="28" t="s">
        <v>44</v>
      </c>
      <c r="E15" s="29" t="s">
        <v>43</v>
      </c>
    </row>
    <row r="16" spans="1:5" ht="15.75" customHeight="1" x14ac:dyDescent="0.35">
      <c r="A16" s="18" t="s">
        <v>45</v>
      </c>
      <c r="B16" s="11" t="s">
        <v>46</v>
      </c>
      <c r="D16" s="28" t="s">
        <v>47</v>
      </c>
      <c r="E16" s="29" t="s">
        <v>46</v>
      </c>
    </row>
    <row r="17" spans="1:5" ht="15.75" customHeight="1" x14ac:dyDescent="0.35">
      <c r="A17" s="18" t="s">
        <v>48</v>
      </c>
      <c r="B17" s="11" t="s">
        <v>49</v>
      </c>
      <c r="D17" s="28" t="s">
        <v>50</v>
      </c>
      <c r="E17" s="29" t="s">
        <v>49</v>
      </c>
    </row>
    <row r="18" spans="1:5" ht="15.75" customHeight="1" x14ac:dyDescent="0.35">
      <c r="A18" s="18" t="s">
        <v>51</v>
      </c>
      <c r="B18" s="11" t="s">
        <v>52</v>
      </c>
      <c r="D18" s="28" t="s">
        <v>53</v>
      </c>
      <c r="E18" s="29" t="s">
        <v>52</v>
      </c>
    </row>
    <row r="19" spans="1:5" ht="15.75" customHeight="1" x14ac:dyDescent="0.35">
      <c r="A19" s="18" t="s">
        <v>54</v>
      </c>
      <c r="B19" s="11" t="s">
        <v>55</v>
      </c>
      <c r="D19" s="28" t="s">
        <v>56</v>
      </c>
      <c r="E19" s="29" t="s">
        <v>55</v>
      </c>
    </row>
    <row r="20" spans="1:5" ht="15.75" customHeight="1" x14ac:dyDescent="0.35">
      <c r="A20" s="18" t="s">
        <v>57</v>
      </c>
      <c r="B20" s="11" t="s">
        <v>58</v>
      </c>
      <c r="D20" s="28" t="s">
        <v>59</v>
      </c>
      <c r="E20" s="29" t="s">
        <v>58</v>
      </c>
    </row>
    <row r="21" spans="1:5" ht="15.75" customHeight="1" x14ac:dyDescent="0.35">
      <c r="A21" s="18" t="s">
        <v>60</v>
      </c>
      <c r="B21" s="11" t="s">
        <v>61</v>
      </c>
      <c r="D21" s="28" t="s">
        <v>62</v>
      </c>
      <c r="E21" s="29" t="s">
        <v>61</v>
      </c>
    </row>
    <row r="22" spans="1:5" ht="15.75" customHeight="1" x14ac:dyDescent="0.35">
      <c r="A22" s="18" t="s">
        <v>63</v>
      </c>
      <c r="B22" s="11" t="s">
        <v>64</v>
      </c>
      <c r="D22" s="28" t="s">
        <v>65</v>
      </c>
      <c r="E22" s="29" t="s">
        <v>64</v>
      </c>
    </row>
    <row r="23" spans="1:5" ht="15.75" customHeight="1" x14ac:dyDescent="0.35">
      <c r="A23" s="18" t="s">
        <v>66</v>
      </c>
      <c r="B23" s="11" t="s">
        <v>67</v>
      </c>
      <c r="D23" s="28" t="s">
        <v>68</v>
      </c>
      <c r="E23" s="29" t="s">
        <v>67</v>
      </c>
    </row>
    <row r="24" spans="1:5" ht="15.75" customHeight="1" x14ac:dyDescent="0.35">
      <c r="A24" s="18" t="s">
        <v>69</v>
      </c>
      <c r="B24" s="11" t="s">
        <v>70</v>
      </c>
      <c r="D24" s="28" t="s">
        <v>71</v>
      </c>
      <c r="E24" s="29" t="s">
        <v>70</v>
      </c>
    </row>
    <row r="25" spans="1:5" ht="15.75" customHeight="1" x14ac:dyDescent="0.35">
      <c r="A25" s="18" t="s">
        <v>72</v>
      </c>
      <c r="B25" s="11" t="s">
        <v>73</v>
      </c>
      <c r="D25" s="28" t="s">
        <v>74</v>
      </c>
      <c r="E25" s="29" t="s">
        <v>73</v>
      </c>
    </row>
    <row r="26" spans="1:5" ht="15.75" customHeight="1" x14ac:dyDescent="0.35">
      <c r="A26" s="18" t="s">
        <v>75</v>
      </c>
      <c r="B26" s="11" t="s">
        <v>76</v>
      </c>
      <c r="D26" s="28" t="s">
        <v>77</v>
      </c>
      <c r="E26" s="29" t="s">
        <v>76</v>
      </c>
    </row>
    <row r="27" spans="1:5" ht="15.75" customHeight="1" x14ac:dyDescent="0.35">
      <c r="A27" s="18" t="s">
        <v>78</v>
      </c>
      <c r="B27" s="11" t="s">
        <v>79</v>
      </c>
      <c r="D27" s="28" t="s">
        <v>80</v>
      </c>
      <c r="E27" s="29" t="s">
        <v>79</v>
      </c>
    </row>
    <row r="28" spans="1:5" ht="15.75" customHeight="1" x14ac:dyDescent="0.35">
      <c r="A28" s="18" t="s">
        <v>81</v>
      </c>
      <c r="B28" s="11" t="s">
        <v>82</v>
      </c>
      <c r="D28" s="28" t="s">
        <v>83</v>
      </c>
      <c r="E28" s="29" t="s">
        <v>82</v>
      </c>
    </row>
    <row r="29" spans="1:5" ht="15.75" customHeight="1" x14ac:dyDescent="0.35">
      <c r="A29" s="18" t="s">
        <v>84</v>
      </c>
      <c r="B29" s="11" t="s">
        <v>85</v>
      </c>
      <c r="D29" s="28" t="s">
        <v>86</v>
      </c>
      <c r="E29" s="29" t="s">
        <v>85</v>
      </c>
    </row>
    <row r="30" spans="1:5" ht="15.75" customHeight="1" x14ac:dyDescent="0.35">
      <c r="A30" s="18" t="s">
        <v>87</v>
      </c>
      <c r="B30" s="10" t="s">
        <v>88</v>
      </c>
      <c r="D30" s="30"/>
      <c r="E30" s="30"/>
    </row>
    <row r="31" spans="1:5" ht="15.75" customHeight="1" x14ac:dyDescent="0.35">
      <c r="A31" s="18" t="s">
        <v>89</v>
      </c>
      <c r="B31" s="11" t="s">
        <v>90</v>
      </c>
      <c r="D31" s="69" t="s">
        <v>91</v>
      </c>
      <c r="E31" s="69" t="s">
        <v>92</v>
      </c>
    </row>
    <row r="32" spans="1:5" ht="15.75" customHeight="1" x14ac:dyDescent="0.35">
      <c r="A32" s="18" t="s">
        <v>93</v>
      </c>
      <c r="B32" s="11" t="s">
        <v>94</v>
      </c>
      <c r="D32" s="70"/>
      <c r="E32" s="70"/>
    </row>
    <row r="33" spans="1:5" ht="15.75" customHeight="1" x14ac:dyDescent="0.35">
      <c r="A33" s="18" t="s">
        <v>95</v>
      </c>
      <c r="B33" s="11" t="s">
        <v>96</v>
      </c>
      <c r="D33" s="28" t="s">
        <v>97</v>
      </c>
      <c r="E33" s="29" t="s">
        <v>88</v>
      </c>
    </row>
    <row r="34" spans="1:5" ht="15.75" customHeight="1" x14ac:dyDescent="0.35">
      <c r="A34" s="18" t="s">
        <v>98</v>
      </c>
      <c r="B34" s="11" t="s">
        <v>99</v>
      </c>
      <c r="D34" s="28" t="s">
        <v>100</v>
      </c>
      <c r="E34" s="29" t="s">
        <v>90</v>
      </c>
    </row>
    <row r="35" spans="1:5" ht="15.75" customHeight="1" x14ac:dyDescent="0.35">
      <c r="A35" s="18" t="s">
        <v>101</v>
      </c>
      <c r="B35" s="11" t="s">
        <v>102</v>
      </c>
      <c r="D35" s="28" t="s">
        <v>103</v>
      </c>
      <c r="E35" s="29" t="s">
        <v>94</v>
      </c>
    </row>
    <row r="36" spans="1:5" ht="15.75" customHeight="1" x14ac:dyDescent="0.35">
      <c r="A36" s="18" t="s">
        <v>104</v>
      </c>
      <c r="B36" s="11" t="s">
        <v>105</v>
      </c>
      <c r="D36" s="28" t="s">
        <v>106</v>
      </c>
      <c r="E36" s="29" t="s">
        <v>96</v>
      </c>
    </row>
    <row r="37" spans="1:5" ht="15.75" customHeight="1" x14ac:dyDescent="0.35">
      <c r="A37" s="18" t="s">
        <v>107</v>
      </c>
      <c r="B37" s="11" t="s">
        <v>108</v>
      </c>
      <c r="D37" s="28" t="s">
        <v>109</v>
      </c>
      <c r="E37" s="29" t="s">
        <v>99</v>
      </c>
    </row>
    <row r="38" spans="1:5" ht="15.75" customHeight="1" x14ac:dyDescent="0.35">
      <c r="A38" s="18" t="s">
        <v>110</v>
      </c>
      <c r="B38" s="11" t="s">
        <v>111</v>
      </c>
      <c r="D38" s="28" t="s">
        <v>112</v>
      </c>
      <c r="E38" s="29" t="s">
        <v>102</v>
      </c>
    </row>
    <row r="39" spans="1:5" ht="15.75" customHeight="1" x14ac:dyDescent="0.35">
      <c r="A39" s="18" t="s">
        <v>113</v>
      </c>
      <c r="B39" s="11" t="s">
        <v>114</v>
      </c>
      <c r="D39" s="28" t="s">
        <v>115</v>
      </c>
      <c r="E39" s="29" t="s">
        <v>105</v>
      </c>
    </row>
    <row r="40" spans="1:5" ht="15.75" customHeight="1" x14ac:dyDescent="0.35">
      <c r="A40" s="18" t="s">
        <v>116</v>
      </c>
      <c r="B40" s="11" t="s">
        <v>117</v>
      </c>
      <c r="D40" s="28" t="s">
        <v>118</v>
      </c>
      <c r="E40" s="29" t="s">
        <v>108</v>
      </c>
    </row>
    <row r="41" spans="1:5" ht="15.75" customHeight="1" x14ac:dyDescent="0.35">
      <c r="A41" s="18" t="s">
        <v>119</v>
      </c>
      <c r="B41" s="11" t="s">
        <v>120</v>
      </c>
      <c r="D41" s="28" t="s">
        <v>121</v>
      </c>
      <c r="E41" s="29" t="s">
        <v>111</v>
      </c>
    </row>
    <row r="42" spans="1:5" ht="15.75" customHeight="1" x14ac:dyDescent="0.35">
      <c r="A42" s="18" t="s">
        <v>122</v>
      </c>
      <c r="B42" s="11" t="s">
        <v>123</v>
      </c>
      <c r="D42" s="28" t="s">
        <v>124</v>
      </c>
      <c r="E42" s="29" t="s">
        <v>114</v>
      </c>
    </row>
    <row r="43" spans="1:5" ht="15.75" customHeight="1" x14ac:dyDescent="0.35">
      <c r="A43" s="18" t="s">
        <v>125</v>
      </c>
      <c r="B43" s="11" t="s">
        <v>126</v>
      </c>
      <c r="D43" s="28" t="s">
        <v>127</v>
      </c>
      <c r="E43" s="29" t="s">
        <v>117</v>
      </c>
    </row>
    <row r="44" spans="1:5" ht="15.75" customHeight="1" x14ac:dyDescent="0.35">
      <c r="A44" s="18" t="s">
        <v>128</v>
      </c>
      <c r="B44" s="11" t="s">
        <v>129</v>
      </c>
      <c r="D44" s="28" t="s">
        <v>130</v>
      </c>
      <c r="E44" s="29" t="s">
        <v>120</v>
      </c>
    </row>
    <row r="45" spans="1:5" ht="15.75" customHeight="1" x14ac:dyDescent="0.35">
      <c r="A45" s="18" t="s">
        <v>131</v>
      </c>
      <c r="B45" s="11" t="s">
        <v>132</v>
      </c>
      <c r="D45" s="28" t="s">
        <v>133</v>
      </c>
      <c r="E45" s="29" t="s">
        <v>123</v>
      </c>
    </row>
    <row r="46" spans="1:5" ht="15.75" customHeight="1" x14ac:dyDescent="0.35">
      <c r="A46" s="18" t="s">
        <v>134</v>
      </c>
      <c r="B46" s="11" t="s">
        <v>135</v>
      </c>
      <c r="D46" s="28" t="s">
        <v>136</v>
      </c>
      <c r="E46" s="29" t="s">
        <v>126</v>
      </c>
    </row>
    <row r="47" spans="1:5" ht="15.75" customHeight="1" x14ac:dyDescent="0.35">
      <c r="A47" s="18" t="s">
        <v>137</v>
      </c>
      <c r="B47" s="11" t="s">
        <v>138</v>
      </c>
      <c r="D47" s="28" t="s">
        <v>139</v>
      </c>
      <c r="E47" s="29" t="s">
        <v>129</v>
      </c>
    </row>
    <row r="48" spans="1:5" ht="15.75" customHeight="1" x14ac:dyDescent="0.35">
      <c r="A48" s="18" t="s">
        <v>140</v>
      </c>
      <c r="B48" s="11" t="s">
        <v>141</v>
      </c>
      <c r="D48" s="28" t="s">
        <v>142</v>
      </c>
      <c r="E48" s="29" t="s">
        <v>132</v>
      </c>
    </row>
    <row r="49" spans="1:5" ht="15.75" customHeight="1" x14ac:dyDescent="0.35">
      <c r="A49" s="18" t="s">
        <v>143</v>
      </c>
      <c r="B49" s="11" t="s">
        <v>144</v>
      </c>
      <c r="D49" s="28" t="s">
        <v>145</v>
      </c>
      <c r="E49" s="29" t="s">
        <v>135</v>
      </c>
    </row>
    <row r="50" spans="1:5" ht="15.75" customHeight="1" x14ac:dyDescent="0.35">
      <c r="A50" s="18" t="s">
        <v>146</v>
      </c>
      <c r="B50" s="11" t="s">
        <v>147</v>
      </c>
      <c r="D50" s="28" t="s">
        <v>148</v>
      </c>
      <c r="E50" s="29" t="s">
        <v>138</v>
      </c>
    </row>
    <row r="51" spans="1:5" ht="15.75" customHeight="1" x14ac:dyDescent="0.35">
      <c r="A51" s="18" t="s">
        <v>149</v>
      </c>
      <c r="B51" s="11" t="s">
        <v>150</v>
      </c>
      <c r="D51" s="28" t="s">
        <v>151</v>
      </c>
      <c r="E51" s="29" t="s">
        <v>141</v>
      </c>
    </row>
    <row r="52" spans="1:5" ht="15.75" customHeight="1" x14ac:dyDescent="0.35">
      <c r="A52" s="18" t="s">
        <v>152</v>
      </c>
      <c r="B52" s="11" t="s">
        <v>153</v>
      </c>
      <c r="D52" s="28" t="s">
        <v>154</v>
      </c>
      <c r="E52" s="29" t="s">
        <v>144</v>
      </c>
    </row>
    <row r="53" spans="1:5" ht="15.75" customHeight="1" x14ac:dyDescent="0.35">
      <c r="A53" s="18" t="s">
        <v>155</v>
      </c>
      <c r="B53" s="11" t="s">
        <v>156</v>
      </c>
      <c r="D53" s="28" t="s">
        <v>157</v>
      </c>
      <c r="E53" s="29" t="s">
        <v>147</v>
      </c>
    </row>
    <row r="54" spans="1:5" ht="15.75" customHeight="1" x14ac:dyDescent="0.35">
      <c r="A54" s="18" t="s">
        <v>158</v>
      </c>
      <c r="B54" s="11" t="s">
        <v>159</v>
      </c>
      <c r="D54" s="28" t="s">
        <v>160</v>
      </c>
      <c r="E54" s="29" t="s">
        <v>150</v>
      </c>
    </row>
    <row r="55" spans="1:5" ht="15.75" customHeight="1" x14ac:dyDescent="0.35">
      <c r="A55" s="18" t="s">
        <v>161</v>
      </c>
      <c r="B55" s="11" t="s">
        <v>162</v>
      </c>
      <c r="D55" s="28" t="s">
        <v>163</v>
      </c>
      <c r="E55" s="29" t="s">
        <v>153</v>
      </c>
    </row>
    <row r="56" spans="1:5" ht="15.75" customHeight="1" x14ac:dyDescent="0.35">
      <c r="A56" s="18" t="s">
        <v>164</v>
      </c>
      <c r="B56" s="11" t="s">
        <v>165</v>
      </c>
      <c r="D56" s="28" t="s">
        <v>166</v>
      </c>
      <c r="E56" s="29" t="s">
        <v>156</v>
      </c>
    </row>
    <row r="57" spans="1:5" ht="15.75" customHeight="1" x14ac:dyDescent="0.35">
      <c r="A57" s="18" t="s">
        <v>167</v>
      </c>
      <c r="B57" s="11" t="s">
        <v>168</v>
      </c>
      <c r="D57" s="28" t="s">
        <v>169</v>
      </c>
      <c r="E57" s="29" t="s">
        <v>159</v>
      </c>
    </row>
    <row r="58" spans="1:5" ht="15.75" customHeight="1" x14ac:dyDescent="0.35">
      <c r="A58" s="18" t="s">
        <v>170</v>
      </c>
      <c r="B58" s="11" t="s">
        <v>171</v>
      </c>
      <c r="D58" s="28" t="s">
        <v>172</v>
      </c>
      <c r="E58" s="29" t="s">
        <v>162</v>
      </c>
    </row>
    <row r="59" spans="1:5" ht="15.75" customHeight="1" x14ac:dyDescent="0.35">
      <c r="A59" s="18" t="s">
        <v>173</v>
      </c>
      <c r="B59" s="11" t="s">
        <v>174</v>
      </c>
      <c r="D59" s="28" t="s">
        <v>175</v>
      </c>
      <c r="E59" s="29" t="s">
        <v>165</v>
      </c>
    </row>
    <row r="60" spans="1:5" ht="15.75" customHeight="1" x14ac:dyDescent="0.35">
      <c r="A60" s="18" t="s">
        <v>176</v>
      </c>
      <c r="B60" s="11" t="s">
        <v>177</v>
      </c>
      <c r="D60" s="28" t="s">
        <v>178</v>
      </c>
      <c r="E60" s="29" t="s">
        <v>168</v>
      </c>
    </row>
    <row r="61" spans="1:5" ht="15.75" customHeight="1" x14ac:dyDescent="0.35">
      <c r="A61" s="18" t="s">
        <v>179</v>
      </c>
      <c r="B61" s="11" t="s">
        <v>180</v>
      </c>
      <c r="D61" s="28" t="s">
        <v>181</v>
      </c>
      <c r="E61" s="29" t="s">
        <v>171</v>
      </c>
    </row>
    <row r="62" spans="1:5" ht="15.75" customHeight="1" x14ac:dyDescent="0.35">
      <c r="A62" s="18" t="s">
        <v>182</v>
      </c>
      <c r="B62" s="11" t="s">
        <v>183</v>
      </c>
      <c r="D62" s="28" t="s">
        <v>184</v>
      </c>
      <c r="E62" s="29" t="s">
        <v>174</v>
      </c>
    </row>
    <row r="63" spans="1:5" ht="15.75" customHeight="1" x14ac:dyDescent="0.35">
      <c r="A63" s="18" t="s">
        <v>185</v>
      </c>
      <c r="B63" s="11" t="s">
        <v>186</v>
      </c>
      <c r="D63" s="28" t="s">
        <v>187</v>
      </c>
      <c r="E63" s="29" t="s">
        <v>177</v>
      </c>
    </row>
    <row r="64" spans="1:5" ht="15.75" customHeight="1" x14ac:dyDescent="0.35">
      <c r="A64" s="18" t="s">
        <v>188</v>
      </c>
      <c r="B64" s="11" t="s">
        <v>189</v>
      </c>
      <c r="D64" s="28" t="s">
        <v>190</v>
      </c>
      <c r="E64" s="29" t="s">
        <v>180</v>
      </c>
    </row>
    <row r="65" spans="1:5" ht="15.75" customHeight="1" x14ac:dyDescent="0.35">
      <c r="A65" s="18" t="s">
        <v>191</v>
      </c>
      <c r="B65" s="10" t="s">
        <v>192</v>
      </c>
      <c r="D65" s="28" t="s">
        <v>193</v>
      </c>
      <c r="E65" s="29" t="s">
        <v>183</v>
      </c>
    </row>
    <row r="66" spans="1:5" ht="15.75" customHeight="1" x14ac:dyDescent="0.35">
      <c r="A66" s="18" t="s">
        <v>194</v>
      </c>
      <c r="B66" s="11" t="s">
        <v>195</v>
      </c>
      <c r="D66" s="28" t="s">
        <v>196</v>
      </c>
      <c r="E66" s="29" t="s">
        <v>186</v>
      </c>
    </row>
    <row r="67" spans="1:5" ht="15.75" customHeight="1" x14ac:dyDescent="0.35">
      <c r="A67" s="18" t="s">
        <v>197</v>
      </c>
      <c r="B67" s="11" t="s">
        <v>198</v>
      </c>
      <c r="D67" s="28" t="s">
        <v>199</v>
      </c>
      <c r="E67" s="29" t="s">
        <v>189</v>
      </c>
    </row>
    <row r="68" spans="1:5" ht="15.75" customHeight="1" x14ac:dyDescent="0.35">
      <c r="A68" s="18" t="s">
        <v>200</v>
      </c>
      <c r="B68" s="11" t="s">
        <v>201</v>
      </c>
      <c r="D68" s="30"/>
      <c r="E68" s="30"/>
    </row>
    <row r="69" spans="1:5" ht="15.75" customHeight="1" x14ac:dyDescent="0.35">
      <c r="A69" s="18" t="s">
        <v>202</v>
      </c>
      <c r="B69" s="11" t="s">
        <v>203</v>
      </c>
      <c r="D69" s="30"/>
      <c r="E69" s="30"/>
    </row>
    <row r="70" spans="1:5" ht="15.75" customHeight="1" x14ac:dyDescent="0.35">
      <c r="A70" s="18" t="s">
        <v>204</v>
      </c>
      <c r="B70" s="11" t="s">
        <v>205</v>
      </c>
      <c r="D70" s="30"/>
      <c r="E70" s="30"/>
    </row>
    <row r="71" spans="1:5" ht="15.75" customHeight="1" x14ac:dyDescent="0.35">
      <c r="A71" s="18" t="s">
        <v>206</v>
      </c>
      <c r="B71" s="11" t="s">
        <v>207</v>
      </c>
      <c r="D71" s="69" t="s">
        <v>91</v>
      </c>
      <c r="E71" s="69" t="s">
        <v>92</v>
      </c>
    </row>
    <row r="72" spans="1:5" ht="15.75" customHeight="1" x14ac:dyDescent="0.35">
      <c r="A72" s="18" t="s">
        <v>208</v>
      </c>
      <c r="B72" s="11" t="s">
        <v>209</v>
      </c>
      <c r="D72" s="70"/>
      <c r="E72" s="70"/>
    </row>
    <row r="73" spans="1:5" ht="15.75" customHeight="1" x14ac:dyDescent="0.35">
      <c r="A73" s="18" t="s">
        <v>210</v>
      </c>
      <c r="B73" s="11" t="s">
        <v>211</v>
      </c>
      <c r="D73" s="28" t="s">
        <v>212</v>
      </c>
      <c r="E73" s="29" t="s">
        <v>192</v>
      </c>
    </row>
    <row r="74" spans="1:5" ht="15.75" customHeight="1" x14ac:dyDescent="0.35">
      <c r="A74" s="18" t="s">
        <v>213</v>
      </c>
      <c r="B74" s="11" t="s">
        <v>214</v>
      </c>
      <c r="D74" s="28" t="s">
        <v>215</v>
      </c>
      <c r="E74" s="29" t="s">
        <v>195</v>
      </c>
    </row>
    <row r="75" spans="1:5" ht="15.75" customHeight="1" x14ac:dyDescent="0.35">
      <c r="A75" s="18" t="s">
        <v>216</v>
      </c>
      <c r="B75" s="11" t="s">
        <v>217</v>
      </c>
      <c r="D75" s="28" t="s">
        <v>218</v>
      </c>
      <c r="E75" s="29" t="s">
        <v>198</v>
      </c>
    </row>
    <row r="76" spans="1:5" ht="15.75" customHeight="1" x14ac:dyDescent="0.35">
      <c r="A76" s="18" t="s">
        <v>219</v>
      </c>
      <c r="B76" s="11" t="s">
        <v>220</v>
      </c>
      <c r="D76" s="28" t="s">
        <v>221</v>
      </c>
      <c r="E76" s="29" t="s">
        <v>201</v>
      </c>
    </row>
    <row r="77" spans="1:5" ht="15.75" customHeight="1" x14ac:dyDescent="0.35">
      <c r="A77" s="18" t="s">
        <v>222</v>
      </c>
      <c r="B77" s="11" t="s">
        <v>223</v>
      </c>
      <c r="D77" s="28" t="s">
        <v>224</v>
      </c>
      <c r="E77" s="29" t="s">
        <v>203</v>
      </c>
    </row>
    <row r="78" spans="1:5" ht="15.75" customHeight="1" x14ac:dyDescent="0.35">
      <c r="A78" s="18" t="s">
        <v>225</v>
      </c>
      <c r="B78" s="11" t="s">
        <v>226</v>
      </c>
      <c r="D78" s="28" t="s">
        <v>227</v>
      </c>
      <c r="E78" s="29" t="s">
        <v>205</v>
      </c>
    </row>
    <row r="79" spans="1:5" ht="15.75" customHeight="1" x14ac:dyDescent="0.35">
      <c r="A79" s="18" t="s">
        <v>228</v>
      </c>
      <c r="B79" s="11" t="s">
        <v>229</v>
      </c>
      <c r="D79" s="28" t="s">
        <v>230</v>
      </c>
      <c r="E79" s="29" t="s">
        <v>207</v>
      </c>
    </row>
    <row r="80" spans="1:5" ht="15.75" customHeight="1" x14ac:dyDescent="0.35">
      <c r="A80" s="18" t="s">
        <v>231</v>
      </c>
      <c r="B80" s="11" t="s">
        <v>232</v>
      </c>
      <c r="D80" s="28" t="s">
        <v>233</v>
      </c>
      <c r="E80" s="29" t="s">
        <v>209</v>
      </c>
    </row>
    <row r="81" spans="1:5" ht="15.75" customHeight="1" x14ac:dyDescent="0.35">
      <c r="A81" s="18" t="s">
        <v>234</v>
      </c>
      <c r="B81" s="11" t="s">
        <v>235</v>
      </c>
      <c r="D81" s="28" t="s">
        <v>236</v>
      </c>
      <c r="E81" s="29" t="s">
        <v>211</v>
      </c>
    </row>
    <row r="82" spans="1:5" ht="15.75" customHeight="1" x14ac:dyDescent="0.35">
      <c r="A82" s="18" t="s">
        <v>237</v>
      </c>
      <c r="B82" s="11" t="s">
        <v>238</v>
      </c>
      <c r="D82" s="28" t="s">
        <v>239</v>
      </c>
      <c r="E82" s="29" t="s">
        <v>214</v>
      </c>
    </row>
    <row r="83" spans="1:5" ht="15.75" customHeight="1" x14ac:dyDescent="0.35">
      <c r="A83" s="18" t="s">
        <v>240</v>
      </c>
      <c r="B83" s="11" t="s">
        <v>241</v>
      </c>
      <c r="D83" s="28" t="s">
        <v>242</v>
      </c>
      <c r="E83" s="29" t="s">
        <v>217</v>
      </c>
    </row>
    <row r="84" spans="1:5" ht="15.75" customHeight="1" x14ac:dyDescent="0.35">
      <c r="A84" s="18" t="s">
        <v>243</v>
      </c>
      <c r="B84" s="11" t="s">
        <v>244</v>
      </c>
      <c r="D84" s="28" t="s">
        <v>245</v>
      </c>
      <c r="E84" s="29" t="s">
        <v>220</v>
      </c>
    </row>
    <row r="85" spans="1:5" ht="15.75" customHeight="1" x14ac:dyDescent="0.35">
      <c r="A85" s="18" t="s">
        <v>246</v>
      </c>
      <c r="B85" s="11" t="s">
        <v>247</v>
      </c>
      <c r="D85" s="28" t="s">
        <v>248</v>
      </c>
      <c r="E85" s="29" t="s">
        <v>223</v>
      </c>
    </row>
    <row r="86" spans="1:5" ht="15.75" customHeight="1" x14ac:dyDescent="0.35">
      <c r="A86" s="18" t="s">
        <v>249</v>
      </c>
      <c r="B86" s="11" t="s">
        <v>250</v>
      </c>
      <c r="D86" s="28" t="s">
        <v>251</v>
      </c>
      <c r="E86" s="29" t="s">
        <v>226</v>
      </c>
    </row>
    <row r="87" spans="1:5" ht="15.75" customHeight="1" x14ac:dyDescent="0.35">
      <c r="A87" s="18" t="s">
        <v>252</v>
      </c>
      <c r="B87" s="11" t="s">
        <v>253</v>
      </c>
      <c r="D87" s="28" t="s">
        <v>254</v>
      </c>
      <c r="E87" s="29" t="s">
        <v>229</v>
      </c>
    </row>
    <row r="88" spans="1:5" ht="15.75" customHeight="1" x14ac:dyDescent="0.35">
      <c r="A88" s="18" t="s">
        <v>255</v>
      </c>
      <c r="B88" s="11" t="s">
        <v>256</v>
      </c>
      <c r="D88" s="28" t="s">
        <v>257</v>
      </c>
      <c r="E88" s="29" t="s">
        <v>232</v>
      </c>
    </row>
    <row r="89" spans="1:5" ht="15.75" customHeight="1" x14ac:dyDescent="0.35">
      <c r="A89" s="18" t="s">
        <v>258</v>
      </c>
      <c r="B89" s="11" t="s">
        <v>259</v>
      </c>
      <c r="D89" s="28" t="s">
        <v>260</v>
      </c>
      <c r="E89" s="29" t="s">
        <v>235</v>
      </c>
    </row>
    <row r="90" spans="1:5" ht="15.75" customHeight="1" x14ac:dyDescent="0.35">
      <c r="A90" s="18" t="s">
        <v>261</v>
      </c>
      <c r="B90" s="11" t="s">
        <v>262</v>
      </c>
      <c r="D90" s="28" t="s">
        <v>263</v>
      </c>
      <c r="E90" s="29" t="s">
        <v>238</v>
      </c>
    </row>
    <row r="91" spans="1:5" ht="15.75" customHeight="1" x14ac:dyDescent="0.35">
      <c r="A91" s="18" t="s">
        <v>264</v>
      </c>
      <c r="B91" s="11" t="s">
        <v>265</v>
      </c>
      <c r="D91" s="28" t="s">
        <v>266</v>
      </c>
      <c r="E91" s="29" t="s">
        <v>241</v>
      </c>
    </row>
    <row r="92" spans="1:5" ht="15.75" customHeight="1" x14ac:dyDescent="0.35">
      <c r="A92" s="18" t="s">
        <v>267</v>
      </c>
      <c r="B92" s="11" t="s">
        <v>268</v>
      </c>
      <c r="D92" s="28" t="s">
        <v>269</v>
      </c>
      <c r="E92" s="29" t="s">
        <v>244</v>
      </c>
    </row>
    <row r="93" spans="1:5" ht="15.75" customHeight="1" x14ac:dyDescent="0.35">
      <c r="A93" s="18" t="s">
        <v>270</v>
      </c>
      <c r="B93" s="11" t="s">
        <v>271</v>
      </c>
      <c r="D93" s="28" t="s">
        <v>272</v>
      </c>
      <c r="E93" s="29" t="s">
        <v>247</v>
      </c>
    </row>
    <row r="94" spans="1:5" ht="15.75" customHeight="1" x14ac:dyDescent="0.35">
      <c r="A94" s="18" t="s">
        <v>273</v>
      </c>
      <c r="B94" s="11" t="s">
        <v>274</v>
      </c>
      <c r="D94" s="28" t="s">
        <v>275</v>
      </c>
      <c r="E94" s="29" t="s">
        <v>250</v>
      </c>
    </row>
    <row r="95" spans="1:5" ht="15.75" customHeight="1" x14ac:dyDescent="0.35">
      <c r="A95" s="18" t="s">
        <v>276</v>
      </c>
      <c r="B95" s="11" t="s">
        <v>277</v>
      </c>
      <c r="D95" s="28" t="s">
        <v>278</v>
      </c>
      <c r="E95" s="29" t="s">
        <v>253</v>
      </c>
    </row>
    <row r="96" spans="1:5" ht="15.75" customHeight="1" x14ac:dyDescent="0.35">
      <c r="A96" s="18" t="s">
        <v>279</v>
      </c>
      <c r="B96" s="11" t="s">
        <v>280</v>
      </c>
      <c r="D96" s="28" t="s">
        <v>281</v>
      </c>
      <c r="E96" s="29" t="s">
        <v>256</v>
      </c>
    </row>
    <row r="97" spans="1:5" ht="15.75" customHeight="1" x14ac:dyDescent="0.35">
      <c r="A97" s="18" t="s">
        <v>282</v>
      </c>
      <c r="B97" s="11" t="s">
        <v>283</v>
      </c>
      <c r="D97" s="28" t="s">
        <v>284</v>
      </c>
      <c r="E97" s="29" t="s">
        <v>259</v>
      </c>
    </row>
    <row r="98" spans="1:5" ht="15.75" customHeight="1" x14ac:dyDescent="0.35">
      <c r="A98" s="18" t="s">
        <v>285</v>
      </c>
      <c r="B98" s="11" t="s">
        <v>286</v>
      </c>
      <c r="D98" s="28" t="s">
        <v>287</v>
      </c>
      <c r="E98" s="29" t="s">
        <v>262</v>
      </c>
    </row>
    <row r="99" spans="1:5" ht="15.75" customHeight="1" x14ac:dyDescent="0.35">
      <c r="A99" s="18" t="s">
        <v>288</v>
      </c>
      <c r="B99" s="19" t="s">
        <v>289</v>
      </c>
      <c r="D99" s="28" t="s">
        <v>290</v>
      </c>
      <c r="E99" s="29" t="s">
        <v>265</v>
      </c>
    </row>
    <row r="100" spans="1:5" ht="15.75" customHeight="1" x14ac:dyDescent="0.35">
      <c r="A100" s="18" t="s">
        <v>291</v>
      </c>
      <c r="B100" s="10" t="s">
        <v>292</v>
      </c>
      <c r="D100" s="28" t="s">
        <v>293</v>
      </c>
      <c r="E100" s="29" t="s">
        <v>268</v>
      </c>
    </row>
    <row r="101" spans="1:5" ht="15.75" customHeight="1" x14ac:dyDescent="0.35">
      <c r="A101" s="18" t="s">
        <v>294</v>
      </c>
      <c r="B101" s="11" t="s">
        <v>295</v>
      </c>
      <c r="D101" s="28" t="s">
        <v>296</v>
      </c>
      <c r="E101" s="29" t="s">
        <v>271</v>
      </c>
    </row>
    <row r="102" spans="1:5" ht="15.75" customHeight="1" x14ac:dyDescent="0.35">
      <c r="A102" s="18" t="s">
        <v>297</v>
      </c>
      <c r="B102" s="11" t="s">
        <v>298</v>
      </c>
      <c r="D102" s="28" t="s">
        <v>299</v>
      </c>
      <c r="E102" s="29" t="s">
        <v>274</v>
      </c>
    </row>
    <row r="103" spans="1:5" ht="15.75" customHeight="1" x14ac:dyDescent="0.35">
      <c r="A103" s="18" t="s">
        <v>300</v>
      </c>
      <c r="B103" s="11" t="s">
        <v>301</v>
      </c>
      <c r="D103" s="28" t="s">
        <v>302</v>
      </c>
      <c r="E103" s="29" t="s">
        <v>277</v>
      </c>
    </row>
    <row r="104" spans="1:5" ht="15.75" customHeight="1" x14ac:dyDescent="0.35">
      <c r="A104" s="21" t="s">
        <v>303</v>
      </c>
      <c r="B104" s="11" t="s">
        <v>304</v>
      </c>
      <c r="D104" s="28" t="s">
        <v>305</v>
      </c>
      <c r="E104" s="29" t="s">
        <v>280</v>
      </c>
    </row>
    <row r="105" spans="1:5" ht="15.75" customHeight="1" x14ac:dyDescent="0.35">
      <c r="A105" s="18" t="s">
        <v>306</v>
      </c>
      <c r="B105" s="11" t="s">
        <v>307</v>
      </c>
      <c r="D105" s="28" t="s">
        <v>308</v>
      </c>
      <c r="E105" s="29" t="s">
        <v>283</v>
      </c>
    </row>
    <row r="106" spans="1:5" ht="15.75" customHeight="1" x14ac:dyDescent="0.35">
      <c r="A106" s="21" t="s">
        <v>309</v>
      </c>
      <c r="B106" s="11" t="s">
        <v>310</v>
      </c>
      <c r="D106" s="28" t="s">
        <v>311</v>
      </c>
      <c r="E106" s="29" t="s">
        <v>286</v>
      </c>
    </row>
    <row r="107" spans="1:5" ht="15.75" customHeight="1" x14ac:dyDescent="0.35">
      <c r="A107" s="18" t="s">
        <v>312</v>
      </c>
      <c r="B107" s="11" t="s">
        <v>313</v>
      </c>
      <c r="D107" s="28" t="s">
        <v>314</v>
      </c>
      <c r="E107" s="31" t="s">
        <v>289</v>
      </c>
    </row>
    <row r="108" spans="1:5" ht="15.75" customHeight="1" x14ac:dyDescent="0.35">
      <c r="A108" s="21" t="s">
        <v>315</v>
      </c>
      <c r="B108" s="11" t="s">
        <v>316</v>
      </c>
      <c r="D108" s="28" t="s">
        <v>317</v>
      </c>
      <c r="E108" s="27" t="s">
        <v>292</v>
      </c>
    </row>
    <row r="109" spans="1:5" ht="15.75" customHeight="1" x14ac:dyDescent="0.35">
      <c r="A109" s="18" t="s">
        <v>318</v>
      </c>
      <c r="B109" s="11" t="s">
        <v>319</v>
      </c>
      <c r="D109" s="28" t="s">
        <v>320</v>
      </c>
      <c r="E109" s="29" t="s">
        <v>295</v>
      </c>
    </row>
    <row r="110" spans="1:5" ht="15.75" customHeight="1" x14ac:dyDescent="0.35">
      <c r="A110" s="21" t="s">
        <v>321</v>
      </c>
      <c r="B110" s="11" t="s">
        <v>322</v>
      </c>
      <c r="D110" s="28" t="s">
        <v>323</v>
      </c>
      <c r="E110" s="29" t="s">
        <v>298</v>
      </c>
    </row>
    <row r="111" spans="1:5" ht="15.75" customHeight="1" x14ac:dyDescent="0.35">
      <c r="A111" s="18" t="s">
        <v>324</v>
      </c>
      <c r="B111" s="11" t="s">
        <v>325</v>
      </c>
      <c r="D111" s="28" t="s">
        <v>326</v>
      </c>
      <c r="E111" s="29" t="s">
        <v>301</v>
      </c>
    </row>
    <row r="112" spans="1:5" ht="15.75" customHeight="1" x14ac:dyDescent="0.35">
      <c r="A112" s="21" t="s">
        <v>327</v>
      </c>
      <c r="B112" s="11" t="s">
        <v>328</v>
      </c>
      <c r="D112" s="32"/>
      <c r="E112" s="32"/>
    </row>
    <row r="113" spans="1:5" ht="15.75" customHeight="1" x14ac:dyDescent="0.35">
      <c r="A113" s="18" t="s">
        <v>329</v>
      </c>
      <c r="B113" s="22" t="s">
        <v>330</v>
      </c>
      <c r="D113" s="30"/>
      <c r="E113" s="33" t="s">
        <v>331</v>
      </c>
    </row>
    <row r="114" spans="1:5" ht="15.75" customHeight="1" x14ac:dyDescent="0.35">
      <c r="A114" s="21" t="s">
        <v>332</v>
      </c>
      <c r="B114" s="11" t="s">
        <v>333</v>
      </c>
      <c r="D114" s="69" t="s">
        <v>91</v>
      </c>
      <c r="E114" s="72" t="s">
        <v>92</v>
      </c>
    </row>
    <row r="115" spans="1:5" ht="15.75" customHeight="1" x14ac:dyDescent="0.35">
      <c r="A115" s="18" t="s">
        <v>334</v>
      </c>
      <c r="B115" s="11" t="s">
        <v>335</v>
      </c>
      <c r="D115" s="70"/>
      <c r="E115" s="70"/>
    </row>
    <row r="116" spans="1:5" ht="15.75" customHeight="1" x14ac:dyDescent="0.35">
      <c r="A116" s="21" t="s">
        <v>336</v>
      </c>
      <c r="B116" s="11" t="s">
        <v>337</v>
      </c>
      <c r="D116" s="28" t="s">
        <v>338</v>
      </c>
      <c r="E116" s="29" t="s">
        <v>304</v>
      </c>
    </row>
    <row r="117" spans="1:5" ht="15.75" customHeight="1" x14ac:dyDescent="0.35">
      <c r="A117" s="18" t="s">
        <v>339</v>
      </c>
      <c r="B117" s="11" t="s">
        <v>340</v>
      </c>
      <c r="D117" s="28" t="s">
        <v>341</v>
      </c>
      <c r="E117" s="29" t="s">
        <v>307</v>
      </c>
    </row>
    <row r="118" spans="1:5" ht="15.75" customHeight="1" x14ac:dyDescent="0.35">
      <c r="A118" s="21" t="s">
        <v>342</v>
      </c>
      <c r="B118" s="11" t="s">
        <v>343</v>
      </c>
      <c r="D118" s="28" t="s">
        <v>344</v>
      </c>
      <c r="E118" s="29" t="s">
        <v>310</v>
      </c>
    </row>
    <row r="119" spans="1:5" ht="15.75" customHeight="1" x14ac:dyDescent="0.35">
      <c r="A119" s="18" t="s">
        <v>345</v>
      </c>
      <c r="B119" s="11" t="s">
        <v>346</v>
      </c>
      <c r="D119" s="28" t="s">
        <v>347</v>
      </c>
      <c r="E119" s="29" t="s">
        <v>313</v>
      </c>
    </row>
    <row r="120" spans="1:5" ht="15.75" customHeight="1" x14ac:dyDescent="0.35">
      <c r="A120" s="21" t="s">
        <v>348</v>
      </c>
      <c r="B120" s="11" t="s">
        <v>349</v>
      </c>
      <c r="D120" s="28" t="s">
        <v>350</v>
      </c>
      <c r="E120" s="29" t="s">
        <v>316</v>
      </c>
    </row>
    <row r="121" spans="1:5" ht="15.75" customHeight="1" x14ac:dyDescent="0.35">
      <c r="A121" s="18" t="s">
        <v>351</v>
      </c>
      <c r="B121" s="11" t="s">
        <v>352</v>
      </c>
      <c r="D121" s="28" t="s">
        <v>353</v>
      </c>
      <c r="E121" s="29" t="s">
        <v>319</v>
      </c>
    </row>
    <row r="122" spans="1:5" ht="15.75" customHeight="1" x14ac:dyDescent="0.35">
      <c r="A122" s="21" t="s">
        <v>354</v>
      </c>
      <c r="B122" s="11" t="s">
        <v>355</v>
      </c>
      <c r="D122" s="28" t="s">
        <v>356</v>
      </c>
      <c r="E122" s="29" t="s">
        <v>322</v>
      </c>
    </row>
    <row r="123" spans="1:5" ht="15.75" customHeight="1" x14ac:dyDescent="0.35">
      <c r="A123" s="18" t="s">
        <v>357</v>
      </c>
      <c r="B123" s="11" t="s">
        <v>358</v>
      </c>
      <c r="D123" s="28" t="s">
        <v>359</v>
      </c>
      <c r="E123" s="29" t="s">
        <v>325</v>
      </c>
    </row>
    <row r="124" spans="1:5" ht="15.75" customHeight="1" x14ac:dyDescent="0.35">
      <c r="A124" s="21" t="s">
        <v>360</v>
      </c>
      <c r="B124" s="11" t="s">
        <v>361</v>
      </c>
      <c r="D124" s="28" t="s">
        <v>362</v>
      </c>
      <c r="E124" s="29" t="s">
        <v>328</v>
      </c>
    </row>
    <row r="125" spans="1:5" ht="15.75" customHeight="1" x14ac:dyDescent="0.35">
      <c r="A125" s="18" t="s">
        <v>363</v>
      </c>
      <c r="B125" s="11" t="s">
        <v>364</v>
      </c>
      <c r="D125" s="28" t="s">
        <v>365</v>
      </c>
      <c r="E125" s="34" t="s">
        <v>330</v>
      </c>
    </row>
    <row r="126" spans="1:5" ht="15.75" customHeight="1" x14ac:dyDescent="0.35">
      <c r="A126" s="21" t="s">
        <v>366</v>
      </c>
      <c r="B126" s="11" t="s">
        <v>367</v>
      </c>
      <c r="D126" s="28" t="s">
        <v>368</v>
      </c>
      <c r="E126" s="29" t="s">
        <v>333</v>
      </c>
    </row>
    <row r="127" spans="1:5" ht="15.75" customHeight="1" x14ac:dyDescent="0.35">
      <c r="A127" s="18" t="s">
        <v>369</v>
      </c>
      <c r="B127" s="11" t="s">
        <v>370</v>
      </c>
      <c r="D127" s="28" t="s">
        <v>371</v>
      </c>
      <c r="E127" s="29" t="s">
        <v>335</v>
      </c>
    </row>
    <row r="128" spans="1:5" ht="15.75" customHeight="1" x14ac:dyDescent="0.35">
      <c r="A128" s="21" t="s">
        <v>372</v>
      </c>
      <c r="B128" s="11" t="s">
        <v>373</v>
      </c>
      <c r="D128" s="28" t="s">
        <v>374</v>
      </c>
      <c r="E128" s="29" t="s">
        <v>337</v>
      </c>
    </row>
    <row r="129" spans="1:5" ht="15.75" customHeight="1" x14ac:dyDescent="0.35">
      <c r="A129" s="18" t="s">
        <v>375</v>
      </c>
      <c r="B129" s="11" t="s">
        <v>376</v>
      </c>
      <c r="D129" s="28" t="s">
        <v>377</v>
      </c>
      <c r="E129" s="29" t="s">
        <v>340</v>
      </c>
    </row>
    <row r="130" spans="1:5" ht="15.75" customHeight="1" x14ac:dyDescent="0.35">
      <c r="A130" s="21" t="s">
        <v>378</v>
      </c>
      <c r="B130" s="11" t="s">
        <v>379</v>
      </c>
      <c r="D130" s="28" t="s">
        <v>380</v>
      </c>
      <c r="E130" s="29" t="s">
        <v>343</v>
      </c>
    </row>
    <row r="131" spans="1:5" ht="15.75" customHeight="1" x14ac:dyDescent="0.35">
      <c r="A131" s="18" t="s">
        <v>381</v>
      </c>
      <c r="B131" s="11" t="s">
        <v>382</v>
      </c>
      <c r="D131" s="28" t="s">
        <v>383</v>
      </c>
      <c r="E131" s="29" t="s">
        <v>346</v>
      </c>
    </row>
    <row r="132" spans="1:5" ht="15.75" customHeight="1" x14ac:dyDescent="0.35">
      <c r="A132" s="21" t="s">
        <v>384</v>
      </c>
      <c r="B132" s="11" t="s">
        <v>385</v>
      </c>
      <c r="D132" s="28" t="s">
        <v>386</v>
      </c>
      <c r="E132" s="29" t="s">
        <v>349</v>
      </c>
    </row>
    <row r="133" spans="1:5" ht="15.75" customHeight="1" x14ac:dyDescent="0.35">
      <c r="A133" s="18" t="s">
        <v>387</v>
      </c>
      <c r="B133" s="11" t="s">
        <v>388</v>
      </c>
      <c r="D133" s="28" t="s">
        <v>389</v>
      </c>
      <c r="E133" s="29" t="s">
        <v>352</v>
      </c>
    </row>
    <row r="134" spans="1:5" ht="15.75" customHeight="1" x14ac:dyDescent="0.35">
      <c r="A134" s="21" t="s">
        <v>390</v>
      </c>
      <c r="B134" s="11" t="s">
        <v>391</v>
      </c>
      <c r="D134" s="28" t="s">
        <v>392</v>
      </c>
      <c r="E134" s="29" t="s">
        <v>355</v>
      </c>
    </row>
    <row r="135" spans="1:5" ht="15.75" customHeight="1" x14ac:dyDescent="0.35">
      <c r="A135" s="18" t="s">
        <v>393</v>
      </c>
      <c r="B135" s="11" t="s">
        <v>394</v>
      </c>
      <c r="D135" s="28" t="s">
        <v>395</v>
      </c>
      <c r="E135" s="29" t="s">
        <v>358</v>
      </c>
    </row>
    <row r="136" spans="1:5" ht="15.75" customHeight="1" x14ac:dyDescent="0.35">
      <c r="A136" s="21" t="s">
        <v>396</v>
      </c>
      <c r="B136" s="11" t="s">
        <v>397</v>
      </c>
      <c r="D136" s="28" t="s">
        <v>398</v>
      </c>
      <c r="E136" s="29" t="s">
        <v>361</v>
      </c>
    </row>
    <row r="137" spans="1:5" ht="15.75" customHeight="1" x14ac:dyDescent="0.35">
      <c r="A137" s="18" t="s">
        <v>399</v>
      </c>
      <c r="B137" s="11" t="s">
        <v>400</v>
      </c>
      <c r="D137" s="28" t="s">
        <v>401</v>
      </c>
      <c r="E137" s="29" t="s">
        <v>364</v>
      </c>
    </row>
    <row r="138" spans="1:5" ht="15.75" customHeight="1" x14ac:dyDescent="0.35">
      <c r="A138" s="21" t="s">
        <v>402</v>
      </c>
      <c r="B138" s="10" t="s">
        <v>403</v>
      </c>
      <c r="D138" s="28" t="s">
        <v>404</v>
      </c>
      <c r="E138" s="29" t="s">
        <v>367</v>
      </c>
    </row>
    <row r="139" spans="1:5" ht="15.75" customHeight="1" x14ac:dyDescent="0.35">
      <c r="A139" s="18" t="s">
        <v>405</v>
      </c>
      <c r="B139" s="11" t="s">
        <v>406</v>
      </c>
      <c r="D139" s="28" t="s">
        <v>407</v>
      </c>
      <c r="E139" s="29" t="s">
        <v>370</v>
      </c>
    </row>
    <row r="140" spans="1:5" ht="15.75" customHeight="1" x14ac:dyDescent="0.35">
      <c r="A140" s="21" t="s">
        <v>408</v>
      </c>
      <c r="B140" s="11" t="s">
        <v>409</v>
      </c>
      <c r="D140" s="28" t="s">
        <v>410</v>
      </c>
      <c r="E140" s="29" t="s">
        <v>373</v>
      </c>
    </row>
    <row r="141" spans="1:5" ht="15.75" customHeight="1" x14ac:dyDescent="0.35">
      <c r="A141" s="18" t="s">
        <v>411</v>
      </c>
      <c r="B141" s="11" t="s">
        <v>412</v>
      </c>
      <c r="D141" s="28" t="s">
        <v>413</v>
      </c>
      <c r="E141" s="29" t="s">
        <v>376</v>
      </c>
    </row>
    <row r="142" spans="1:5" ht="15.75" customHeight="1" x14ac:dyDescent="0.35">
      <c r="A142" s="21" t="s">
        <v>414</v>
      </c>
      <c r="B142" s="11" t="s">
        <v>415</v>
      </c>
      <c r="D142" s="28" t="s">
        <v>416</v>
      </c>
      <c r="E142" s="29" t="s">
        <v>379</v>
      </c>
    </row>
    <row r="143" spans="1:5" ht="15.75" customHeight="1" x14ac:dyDescent="0.35">
      <c r="A143" s="18" t="s">
        <v>417</v>
      </c>
      <c r="B143" s="11" t="s">
        <v>418</v>
      </c>
      <c r="D143" s="28" t="s">
        <v>419</v>
      </c>
      <c r="E143" s="29" t="s">
        <v>382</v>
      </c>
    </row>
    <row r="144" spans="1:5" ht="15.75" customHeight="1" x14ac:dyDescent="0.35">
      <c r="A144" s="21" t="s">
        <v>420</v>
      </c>
      <c r="B144" s="11" t="s">
        <v>421</v>
      </c>
      <c r="D144" s="28" t="s">
        <v>422</v>
      </c>
      <c r="E144" s="29" t="s">
        <v>385</v>
      </c>
    </row>
    <row r="145" spans="1:5" ht="15.75" customHeight="1" x14ac:dyDescent="0.35">
      <c r="A145" s="18" t="s">
        <v>423</v>
      </c>
      <c r="B145" s="11" t="s">
        <v>424</v>
      </c>
      <c r="D145" s="28" t="s">
        <v>425</v>
      </c>
      <c r="E145" s="29" t="s">
        <v>426</v>
      </c>
    </row>
    <row r="146" spans="1:5" ht="15.75" customHeight="1" x14ac:dyDescent="0.35">
      <c r="A146" s="21" t="s">
        <v>427</v>
      </c>
      <c r="B146" s="11" t="s">
        <v>428</v>
      </c>
      <c r="D146" s="28" t="s">
        <v>429</v>
      </c>
      <c r="E146" s="29" t="s">
        <v>391</v>
      </c>
    </row>
    <row r="147" spans="1:5" ht="15.75" customHeight="1" x14ac:dyDescent="0.35">
      <c r="A147" s="18" t="s">
        <v>430</v>
      </c>
      <c r="B147" s="11" t="s">
        <v>431</v>
      </c>
      <c r="D147" s="28" t="s">
        <v>432</v>
      </c>
      <c r="E147" s="29" t="s">
        <v>394</v>
      </c>
    </row>
    <row r="148" spans="1:5" ht="15.75" customHeight="1" x14ac:dyDescent="0.35">
      <c r="A148" s="21" t="s">
        <v>433</v>
      </c>
      <c r="B148" s="11" t="s">
        <v>434</v>
      </c>
      <c r="D148" s="28" t="s">
        <v>435</v>
      </c>
      <c r="E148" s="29" t="s">
        <v>397</v>
      </c>
    </row>
    <row r="149" spans="1:5" ht="15.75" customHeight="1" x14ac:dyDescent="0.35">
      <c r="A149" s="18" t="s">
        <v>436</v>
      </c>
      <c r="B149" s="11" t="s">
        <v>437</v>
      </c>
      <c r="D149" s="28" t="s">
        <v>438</v>
      </c>
      <c r="E149" s="29" t="s">
        <v>400</v>
      </c>
    </row>
    <row r="150" spans="1:5" ht="15.75" customHeight="1" x14ac:dyDescent="0.35">
      <c r="A150" s="21" t="s">
        <v>439</v>
      </c>
      <c r="B150" s="11" t="s">
        <v>440</v>
      </c>
      <c r="D150" s="30"/>
      <c r="E150" s="30"/>
    </row>
    <row r="151" spans="1:5" ht="15.75" customHeight="1" x14ac:dyDescent="0.35">
      <c r="A151" s="18" t="s">
        <v>441</v>
      </c>
      <c r="B151" s="11" t="s">
        <v>442</v>
      </c>
      <c r="D151" s="30"/>
      <c r="E151" s="30"/>
    </row>
    <row r="152" spans="1:5" ht="15.75" customHeight="1" x14ac:dyDescent="0.35">
      <c r="A152" s="21" t="s">
        <v>443</v>
      </c>
      <c r="B152" s="11" t="s">
        <v>444</v>
      </c>
      <c r="D152" s="30"/>
      <c r="E152" s="30"/>
    </row>
    <row r="153" spans="1:5" ht="15.75" customHeight="1" x14ac:dyDescent="0.35">
      <c r="A153" s="18" t="s">
        <v>445</v>
      </c>
      <c r="B153" s="11" t="s">
        <v>446</v>
      </c>
      <c r="D153" s="69" t="s">
        <v>91</v>
      </c>
      <c r="E153" s="69" t="s">
        <v>92</v>
      </c>
    </row>
    <row r="154" spans="1:5" ht="15.75" customHeight="1" x14ac:dyDescent="0.35">
      <c r="A154" s="21" t="s">
        <v>447</v>
      </c>
      <c r="B154" s="11" t="s">
        <v>448</v>
      </c>
      <c r="D154" s="70"/>
      <c r="E154" s="70"/>
    </row>
    <row r="155" spans="1:5" ht="15.75" customHeight="1" x14ac:dyDescent="0.35">
      <c r="A155" s="18" t="s">
        <v>449</v>
      </c>
      <c r="B155" s="11" t="s">
        <v>450</v>
      </c>
      <c r="D155" s="28" t="s">
        <v>451</v>
      </c>
      <c r="E155" s="29" t="s">
        <v>403</v>
      </c>
    </row>
    <row r="156" spans="1:5" ht="15.75" customHeight="1" x14ac:dyDescent="0.35">
      <c r="A156" s="21" t="s">
        <v>452</v>
      </c>
      <c r="B156" s="11" t="s">
        <v>453</v>
      </c>
      <c r="D156" s="28" t="s">
        <v>454</v>
      </c>
      <c r="E156" s="29" t="s">
        <v>406</v>
      </c>
    </row>
    <row r="157" spans="1:5" ht="15.75" customHeight="1" x14ac:dyDescent="0.35">
      <c r="A157" s="18" t="s">
        <v>455</v>
      </c>
      <c r="B157" s="11" t="s">
        <v>456</v>
      </c>
      <c r="D157" s="28" t="s">
        <v>457</v>
      </c>
      <c r="E157" s="29" t="s">
        <v>409</v>
      </c>
    </row>
    <row r="158" spans="1:5" ht="15.75" customHeight="1" x14ac:dyDescent="0.35">
      <c r="A158" s="21" t="s">
        <v>458</v>
      </c>
      <c r="B158" s="11" t="s">
        <v>459</v>
      </c>
      <c r="D158" s="28" t="s">
        <v>460</v>
      </c>
      <c r="E158" s="29" t="s">
        <v>412</v>
      </c>
    </row>
    <row r="159" spans="1:5" ht="15.75" customHeight="1" x14ac:dyDescent="0.35">
      <c r="A159" s="18" t="s">
        <v>461</v>
      </c>
      <c r="B159" s="11" t="s">
        <v>462</v>
      </c>
      <c r="D159" s="28" t="s">
        <v>463</v>
      </c>
      <c r="E159" s="29" t="s">
        <v>415</v>
      </c>
    </row>
    <row r="160" spans="1:5" ht="15.75" customHeight="1" x14ac:dyDescent="0.35">
      <c r="A160" s="21" t="s">
        <v>464</v>
      </c>
      <c r="B160" s="11" t="s">
        <v>465</v>
      </c>
      <c r="D160" s="28" t="s">
        <v>466</v>
      </c>
      <c r="E160" s="29" t="s">
        <v>418</v>
      </c>
    </row>
    <row r="161" spans="1:5" ht="15.75" customHeight="1" x14ac:dyDescent="0.35">
      <c r="A161" s="18" t="s">
        <v>467</v>
      </c>
      <c r="B161" s="11" t="s">
        <v>468</v>
      </c>
      <c r="D161" s="28" t="s">
        <v>469</v>
      </c>
      <c r="E161" s="29" t="s">
        <v>421</v>
      </c>
    </row>
    <row r="162" spans="1:5" ht="15.75" customHeight="1" x14ac:dyDescent="0.35">
      <c r="A162" s="21" t="s">
        <v>470</v>
      </c>
      <c r="B162" s="11" t="s">
        <v>471</v>
      </c>
      <c r="D162" s="28" t="s">
        <v>472</v>
      </c>
      <c r="E162" s="29" t="s">
        <v>424</v>
      </c>
    </row>
    <row r="163" spans="1:5" ht="15.75" customHeight="1" x14ac:dyDescent="0.35">
      <c r="A163" s="18" t="s">
        <v>473</v>
      </c>
      <c r="B163" s="11" t="s">
        <v>474</v>
      </c>
      <c r="D163" s="28" t="s">
        <v>475</v>
      </c>
      <c r="E163" s="29" t="s">
        <v>428</v>
      </c>
    </row>
    <row r="164" spans="1:5" ht="15.75" customHeight="1" x14ac:dyDescent="0.35">
      <c r="A164" s="21" t="s">
        <v>476</v>
      </c>
      <c r="B164" s="11" t="s">
        <v>477</v>
      </c>
      <c r="D164" s="28" t="s">
        <v>478</v>
      </c>
      <c r="E164" s="29" t="s">
        <v>431</v>
      </c>
    </row>
    <row r="165" spans="1:5" ht="15.75" customHeight="1" x14ac:dyDescent="0.35">
      <c r="A165" s="18" t="s">
        <v>479</v>
      </c>
      <c r="B165" s="11" t="s">
        <v>480</v>
      </c>
      <c r="D165" s="28" t="s">
        <v>481</v>
      </c>
      <c r="E165" s="29" t="s">
        <v>434</v>
      </c>
    </row>
    <row r="166" spans="1:5" ht="15.75" customHeight="1" x14ac:dyDescent="0.35">
      <c r="A166" s="21" t="s">
        <v>482</v>
      </c>
      <c r="B166" s="11" t="s">
        <v>483</v>
      </c>
      <c r="D166" s="28" t="s">
        <v>484</v>
      </c>
      <c r="E166" s="29" t="s">
        <v>437</v>
      </c>
    </row>
    <row r="167" spans="1:5" ht="15.75" customHeight="1" x14ac:dyDescent="0.35">
      <c r="A167" s="18" t="s">
        <v>485</v>
      </c>
      <c r="B167" s="11" t="s">
        <v>486</v>
      </c>
      <c r="D167" s="28" t="s">
        <v>487</v>
      </c>
      <c r="E167" s="29" t="s">
        <v>440</v>
      </c>
    </row>
    <row r="168" spans="1:5" ht="15.75" customHeight="1" x14ac:dyDescent="0.35">
      <c r="A168" s="21" t="s">
        <v>488</v>
      </c>
      <c r="B168" s="11" t="s">
        <v>489</v>
      </c>
      <c r="D168" s="28" t="s">
        <v>490</v>
      </c>
      <c r="E168" s="29" t="s">
        <v>442</v>
      </c>
    </row>
    <row r="169" spans="1:5" ht="15.75" customHeight="1" x14ac:dyDescent="0.35">
      <c r="A169" s="18" t="s">
        <v>491</v>
      </c>
      <c r="B169" s="11" t="s">
        <v>492</v>
      </c>
      <c r="D169" s="28" t="s">
        <v>493</v>
      </c>
      <c r="E169" s="29" t="s">
        <v>444</v>
      </c>
    </row>
    <row r="170" spans="1:5" ht="15.75" customHeight="1" x14ac:dyDescent="0.35">
      <c r="A170" s="21" t="s">
        <v>494</v>
      </c>
      <c r="B170" s="11" t="s">
        <v>495</v>
      </c>
      <c r="D170" s="28" t="s">
        <v>496</v>
      </c>
      <c r="E170" s="29" t="s">
        <v>446</v>
      </c>
    </row>
    <row r="171" spans="1:5" ht="15.75" customHeight="1" x14ac:dyDescent="0.35">
      <c r="A171" s="18" t="s">
        <v>497</v>
      </c>
      <c r="B171" s="11" t="s">
        <v>498</v>
      </c>
      <c r="D171" s="28" t="s">
        <v>499</v>
      </c>
      <c r="E171" s="29" t="s">
        <v>448</v>
      </c>
    </row>
    <row r="172" spans="1:5" ht="15.75" customHeight="1" x14ac:dyDescent="0.35">
      <c r="A172" s="21" t="s">
        <v>500</v>
      </c>
      <c r="B172" s="11" t="s">
        <v>501</v>
      </c>
      <c r="D172" s="28" t="s">
        <v>502</v>
      </c>
      <c r="E172" s="29" t="s">
        <v>450</v>
      </c>
    </row>
    <row r="173" spans="1:5" ht="15.75" customHeight="1" x14ac:dyDescent="0.35">
      <c r="A173" s="18" t="s">
        <v>503</v>
      </c>
      <c r="B173" s="10" t="s">
        <v>504</v>
      </c>
      <c r="D173" s="28" t="s">
        <v>505</v>
      </c>
      <c r="E173" s="29" t="s">
        <v>453</v>
      </c>
    </row>
    <row r="174" spans="1:5" ht="15.75" customHeight="1" x14ac:dyDescent="0.35">
      <c r="A174" s="21" t="s">
        <v>506</v>
      </c>
      <c r="B174" s="11" t="s">
        <v>507</v>
      </c>
      <c r="D174" s="28" t="s">
        <v>508</v>
      </c>
      <c r="E174" s="29" t="s">
        <v>456</v>
      </c>
    </row>
    <row r="175" spans="1:5" ht="15.75" customHeight="1" x14ac:dyDescent="0.35">
      <c r="A175" s="18" t="s">
        <v>509</v>
      </c>
      <c r="B175" s="11" t="s">
        <v>510</v>
      </c>
      <c r="D175" s="28" t="s">
        <v>511</v>
      </c>
      <c r="E175" s="29" t="s">
        <v>459</v>
      </c>
    </row>
    <row r="176" spans="1:5" ht="15.75" customHeight="1" x14ac:dyDescent="0.35">
      <c r="A176" s="21" t="s">
        <v>512</v>
      </c>
      <c r="B176" s="11" t="s">
        <v>513</v>
      </c>
      <c r="D176" s="28" t="s">
        <v>514</v>
      </c>
      <c r="E176" s="29" t="s">
        <v>462</v>
      </c>
    </row>
    <row r="177" spans="1:5" ht="15.75" customHeight="1" x14ac:dyDescent="0.35">
      <c r="A177" s="18" t="s">
        <v>515</v>
      </c>
      <c r="B177" s="11" t="s">
        <v>516</v>
      </c>
      <c r="D177" s="28" t="s">
        <v>517</v>
      </c>
      <c r="E177" s="29" t="s">
        <v>465</v>
      </c>
    </row>
    <row r="178" spans="1:5" ht="15.75" customHeight="1" x14ac:dyDescent="0.35">
      <c r="A178" s="21" t="s">
        <v>518</v>
      </c>
      <c r="B178" s="11" t="s">
        <v>519</v>
      </c>
      <c r="D178" s="28" t="s">
        <v>520</v>
      </c>
      <c r="E178" s="29" t="s">
        <v>468</v>
      </c>
    </row>
    <row r="179" spans="1:5" ht="15.75" customHeight="1" x14ac:dyDescent="0.35">
      <c r="A179" s="18" t="s">
        <v>521</v>
      </c>
      <c r="B179" s="11" t="s">
        <v>522</v>
      </c>
      <c r="D179" s="28" t="s">
        <v>523</v>
      </c>
      <c r="E179" s="29" t="s">
        <v>471</v>
      </c>
    </row>
    <row r="180" spans="1:5" ht="15.75" customHeight="1" x14ac:dyDescent="0.35">
      <c r="A180" s="21" t="s">
        <v>524</v>
      </c>
      <c r="B180" s="11" t="s">
        <v>525</v>
      </c>
      <c r="D180" s="28" t="s">
        <v>526</v>
      </c>
      <c r="E180" s="29" t="s">
        <v>474</v>
      </c>
    </row>
    <row r="181" spans="1:5" ht="15.75" customHeight="1" x14ac:dyDescent="0.35">
      <c r="A181" s="18" t="s">
        <v>527</v>
      </c>
      <c r="B181" s="11" t="s">
        <v>528</v>
      </c>
      <c r="D181" s="28" t="s">
        <v>529</v>
      </c>
      <c r="E181" s="29" t="s">
        <v>477</v>
      </c>
    </row>
    <row r="182" spans="1:5" ht="15.75" customHeight="1" x14ac:dyDescent="0.35">
      <c r="A182" s="21" t="s">
        <v>530</v>
      </c>
      <c r="B182" s="11" t="s">
        <v>531</v>
      </c>
      <c r="D182" s="28" t="s">
        <v>532</v>
      </c>
      <c r="E182" s="29" t="s">
        <v>480</v>
      </c>
    </row>
    <row r="183" spans="1:5" ht="15.75" customHeight="1" x14ac:dyDescent="0.35">
      <c r="A183" s="18" t="s">
        <v>533</v>
      </c>
      <c r="B183" s="11" t="s">
        <v>534</v>
      </c>
      <c r="D183" s="28" t="s">
        <v>535</v>
      </c>
      <c r="E183" s="29" t="s">
        <v>483</v>
      </c>
    </row>
    <row r="184" spans="1:5" ht="15.75" customHeight="1" x14ac:dyDescent="0.35">
      <c r="A184" s="21" t="s">
        <v>536</v>
      </c>
      <c r="B184" s="11" t="s">
        <v>537</v>
      </c>
      <c r="D184" s="28" t="s">
        <v>538</v>
      </c>
      <c r="E184" s="29" t="s">
        <v>486</v>
      </c>
    </row>
    <row r="185" spans="1:5" ht="15.75" customHeight="1" x14ac:dyDescent="0.35">
      <c r="A185" s="18" t="s">
        <v>539</v>
      </c>
      <c r="B185" s="11" t="s">
        <v>540</v>
      </c>
      <c r="D185" s="28" t="s">
        <v>541</v>
      </c>
      <c r="E185" s="29" t="s">
        <v>489</v>
      </c>
    </row>
    <row r="186" spans="1:5" ht="15.75" customHeight="1" x14ac:dyDescent="0.35">
      <c r="A186" s="21" t="s">
        <v>542</v>
      </c>
      <c r="B186" s="11" t="s">
        <v>543</v>
      </c>
      <c r="D186" s="28" t="s">
        <v>544</v>
      </c>
      <c r="E186" s="29" t="s">
        <v>492</v>
      </c>
    </row>
    <row r="187" spans="1:5" ht="15.75" customHeight="1" x14ac:dyDescent="0.35">
      <c r="A187" s="18" t="s">
        <v>545</v>
      </c>
      <c r="B187" s="11" t="s">
        <v>546</v>
      </c>
      <c r="D187" s="28" t="s">
        <v>547</v>
      </c>
      <c r="E187" s="29" t="s">
        <v>495</v>
      </c>
    </row>
    <row r="188" spans="1:5" ht="15.75" customHeight="1" x14ac:dyDescent="0.35">
      <c r="A188" s="21" t="s">
        <v>548</v>
      </c>
      <c r="B188" s="11" t="s">
        <v>549</v>
      </c>
      <c r="D188" s="28" t="s">
        <v>550</v>
      </c>
      <c r="E188" s="29" t="s">
        <v>498</v>
      </c>
    </row>
    <row r="189" spans="1:5" ht="15.75" customHeight="1" x14ac:dyDescent="0.35">
      <c r="A189" s="18" t="s">
        <v>551</v>
      </c>
      <c r="B189" s="22" t="s">
        <v>552</v>
      </c>
      <c r="D189" s="28" t="s">
        <v>553</v>
      </c>
      <c r="E189" s="29" t="s">
        <v>501</v>
      </c>
    </row>
    <row r="190" spans="1:5" ht="15.75" customHeight="1" x14ac:dyDescent="0.35">
      <c r="A190" s="21" t="s">
        <v>554</v>
      </c>
      <c r="B190" s="11" t="s">
        <v>555</v>
      </c>
      <c r="D190" s="30"/>
      <c r="E190" s="30"/>
    </row>
    <row r="191" spans="1:5" ht="15.75" customHeight="1" x14ac:dyDescent="0.35">
      <c r="A191" s="18" t="s">
        <v>556</v>
      </c>
      <c r="B191" s="11" t="s">
        <v>557</v>
      </c>
      <c r="D191" s="30"/>
      <c r="E191" s="30"/>
    </row>
    <row r="192" spans="1:5" ht="15.75" customHeight="1" x14ac:dyDescent="0.35">
      <c r="A192" s="21" t="s">
        <v>558</v>
      </c>
      <c r="B192" s="11" t="s">
        <v>559</v>
      </c>
      <c r="D192" s="30"/>
      <c r="E192" s="30"/>
    </row>
    <row r="193" spans="1:5" ht="15.75" customHeight="1" x14ac:dyDescent="0.35">
      <c r="A193" s="18" t="s">
        <v>560</v>
      </c>
      <c r="B193" s="11" t="s">
        <v>561</v>
      </c>
      <c r="D193" s="30"/>
      <c r="E193" s="30"/>
    </row>
    <row r="194" spans="1:5" ht="15.75" customHeight="1" x14ac:dyDescent="0.35">
      <c r="A194" s="21" t="s">
        <v>562</v>
      </c>
      <c r="B194" s="11" t="s">
        <v>563</v>
      </c>
      <c r="D194" s="69" t="s">
        <v>91</v>
      </c>
      <c r="E194" s="69" t="s">
        <v>92</v>
      </c>
    </row>
    <row r="195" spans="1:5" ht="15.75" customHeight="1" x14ac:dyDescent="0.35">
      <c r="A195" s="18" t="s">
        <v>564</v>
      </c>
      <c r="B195" s="11" t="s">
        <v>565</v>
      </c>
      <c r="D195" s="70"/>
      <c r="E195" s="70"/>
    </row>
    <row r="196" spans="1:5" ht="15.75" customHeight="1" x14ac:dyDescent="0.35">
      <c r="A196" s="21" t="s">
        <v>566</v>
      </c>
      <c r="B196" s="11" t="s">
        <v>567</v>
      </c>
      <c r="D196" s="28" t="s">
        <v>568</v>
      </c>
      <c r="E196" s="29" t="s">
        <v>504</v>
      </c>
    </row>
    <row r="197" spans="1:5" ht="15.75" customHeight="1" x14ac:dyDescent="0.35">
      <c r="A197" s="18" t="s">
        <v>569</v>
      </c>
      <c r="B197" s="11" t="s">
        <v>570</v>
      </c>
      <c r="D197" s="28" t="s">
        <v>571</v>
      </c>
      <c r="E197" s="29" t="s">
        <v>507</v>
      </c>
    </row>
    <row r="198" spans="1:5" ht="15.75" customHeight="1" x14ac:dyDescent="0.35">
      <c r="A198" s="21" t="s">
        <v>572</v>
      </c>
      <c r="B198" s="11" t="s">
        <v>573</v>
      </c>
      <c r="D198" s="28" t="s">
        <v>574</v>
      </c>
      <c r="E198" s="29" t="s">
        <v>510</v>
      </c>
    </row>
    <row r="199" spans="1:5" ht="15.75" customHeight="1" x14ac:dyDescent="0.35">
      <c r="A199" s="18" t="s">
        <v>575</v>
      </c>
      <c r="B199" s="11" t="s">
        <v>576</v>
      </c>
      <c r="D199" s="28" t="s">
        <v>577</v>
      </c>
      <c r="E199" s="29" t="s">
        <v>513</v>
      </c>
    </row>
    <row r="200" spans="1:5" ht="15.75" customHeight="1" x14ac:dyDescent="0.35">
      <c r="A200" s="21" t="s">
        <v>578</v>
      </c>
      <c r="B200" s="11" t="s">
        <v>579</v>
      </c>
      <c r="D200" s="28" t="s">
        <v>580</v>
      </c>
      <c r="E200" s="29" t="s">
        <v>516</v>
      </c>
    </row>
    <row r="201" spans="1:5" ht="15.75" customHeight="1" x14ac:dyDescent="0.35">
      <c r="A201" s="18" t="s">
        <v>581</v>
      </c>
      <c r="B201" s="11" t="s">
        <v>582</v>
      </c>
      <c r="D201" s="28" t="s">
        <v>583</v>
      </c>
      <c r="E201" s="29" t="s">
        <v>519</v>
      </c>
    </row>
    <row r="202" spans="1:5" ht="15.75" customHeight="1" x14ac:dyDescent="0.35">
      <c r="A202" s="21" t="s">
        <v>584</v>
      </c>
      <c r="B202" s="11" t="s">
        <v>585</v>
      </c>
      <c r="D202" s="28" t="s">
        <v>586</v>
      </c>
      <c r="E202" s="29" t="s">
        <v>522</v>
      </c>
    </row>
    <row r="203" spans="1:5" ht="15.75" customHeight="1" x14ac:dyDescent="0.35">
      <c r="A203" s="18" t="s">
        <v>587</v>
      </c>
      <c r="B203" s="11" t="s">
        <v>588</v>
      </c>
      <c r="D203" s="28" t="s">
        <v>589</v>
      </c>
      <c r="E203" s="29" t="s">
        <v>525</v>
      </c>
    </row>
    <row r="204" spans="1:5" ht="15.75" customHeight="1" x14ac:dyDescent="0.35">
      <c r="A204" s="21" t="s">
        <v>590</v>
      </c>
      <c r="B204" s="11" t="s">
        <v>591</v>
      </c>
      <c r="D204" s="28" t="s">
        <v>592</v>
      </c>
      <c r="E204" s="29" t="s">
        <v>528</v>
      </c>
    </row>
    <row r="205" spans="1:5" ht="15.75" customHeight="1" x14ac:dyDescent="0.35">
      <c r="A205" s="18" t="s">
        <v>593</v>
      </c>
      <c r="B205" s="11" t="s">
        <v>594</v>
      </c>
      <c r="D205" s="28" t="s">
        <v>595</v>
      </c>
      <c r="E205" s="29" t="s">
        <v>531</v>
      </c>
    </row>
    <row r="206" spans="1:5" ht="15.75" customHeight="1" x14ac:dyDescent="0.35">
      <c r="A206" s="21" t="s">
        <v>596</v>
      </c>
      <c r="B206" s="11" t="s">
        <v>597</v>
      </c>
      <c r="D206" s="28" t="s">
        <v>598</v>
      </c>
      <c r="E206" s="29" t="s">
        <v>534</v>
      </c>
    </row>
    <row r="207" spans="1:5" ht="15.75" customHeight="1" x14ac:dyDescent="0.35">
      <c r="A207" s="18" t="s">
        <v>599</v>
      </c>
      <c r="B207" s="11" t="s">
        <v>600</v>
      </c>
      <c r="D207" s="28" t="s">
        <v>601</v>
      </c>
      <c r="E207" s="29" t="s">
        <v>537</v>
      </c>
    </row>
    <row r="208" spans="1:5" ht="15.75" customHeight="1" x14ac:dyDescent="0.35">
      <c r="A208" s="21" t="s">
        <v>602</v>
      </c>
      <c r="B208" s="10" t="s">
        <v>603</v>
      </c>
      <c r="D208" s="28" t="s">
        <v>604</v>
      </c>
      <c r="E208" s="29" t="s">
        <v>540</v>
      </c>
    </row>
    <row r="209" spans="1:5" ht="15.75" customHeight="1" x14ac:dyDescent="0.35">
      <c r="A209" s="18" t="s">
        <v>605</v>
      </c>
      <c r="B209" s="11" t="s">
        <v>606</v>
      </c>
      <c r="D209" s="28" t="s">
        <v>607</v>
      </c>
      <c r="E209" s="29" t="s">
        <v>543</v>
      </c>
    </row>
    <row r="210" spans="1:5" ht="15.75" customHeight="1" x14ac:dyDescent="0.35">
      <c r="A210" s="21" t="s">
        <v>608</v>
      </c>
      <c r="B210" s="11" t="s">
        <v>609</v>
      </c>
      <c r="D210" s="28" t="s">
        <v>610</v>
      </c>
      <c r="E210" s="29" t="s">
        <v>546</v>
      </c>
    </row>
    <row r="211" spans="1:5" ht="15.75" customHeight="1" x14ac:dyDescent="0.35">
      <c r="A211" s="18" t="s">
        <v>611</v>
      </c>
      <c r="B211" s="11" t="s">
        <v>612</v>
      </c>
      <c r="D211" s="28" t="s">
        <v>613</v>
      </c>
      <c r="E211" s="29" t="s">
        <v>549</v>
      </c>
    </row>
    <row r="212" spans="1:5" ht="15.75" customHeight="1" x14ac:dyDescent="0.35">
      <c r="A212" s="21" t="s">
        <v>614</v>
      </c>
      <c r="B212" s="11" t="s">
        <v>615</v>
      </c>
      <c r="D212" s="28" t="s">
        <v>616</v>
      </c>
      <c r="E212" s="34" t="s">
        <v>552</v>
      </c>
    </row>
    <row r="213" spans="1:5" ht="15.75" customHeight="1" x14ac:dyDescent="0.35">
      <c r="A213" s="18" t="s">
        <v>617</v>
      </c>
      <c r="B213" s="11" t="s">
        <v>618</v>
      </c>
      <c r="D213" s="28" t="s">
        <v>619</v>
      </c>
      <c r="E213" s="29" t="s">
        <v>620</v>
      </c>
    </row>
    <row r="214" spans="1:5" ht="15.75" customHeight="1" x14ac:dyDescent="0.35">
      <c r="A214" s="21" t="s">
        <v>621</v>
      </c>
      <c r="B214" s="11" t="s">
        <v>622</v>
      </c>
      <c r="D214" s="28" t="s">
        <v>623</v>
      </c>
      <c r="E214" s="29" t="s">
        <v>557</v>
      </c>
    </row>
    <row r="215" spans="1:5" ht="15.75" customHeight="1" x14ac:dyDescent="0.35">
      <c r="A215" s="18" t="s">
        <v>624</v>
      </c>
      <c r="B215" s="22" t="s">
        <v>625</v>
      </c>
      <c r="D215" s="28" t="s">
        <v>626</v>
      </c>
      <c r="E215" s="29" t="s">
        <v>559</v>
      </c>
    </row>
    <row r="216" spans="1:5" ht="15.75" customHeight="1" x14ac:dyDescent="0.35">
      <c r="A216" s="21" t="s">
        <v>627</v>
      </c>
      <c r="B216" s="11" t="s">
        <v>628</v>
      </c>
      <c r="D216" s="28" t="s">
        <v>629</v>
      </c>
      <c r="E216" s="29" t="s">
        <v>561</v>
      </c>
    </row>
    <row r="217" spans="1:5" ht="15.75" customHeight="1" x14ac:dyDescent="0.35">
      <c r="A217" s="18" t="s">
        <v>630</v>
      </c>
      <c r="B217" s="11" t="s">
        <v>631</v>
      </c>
      <c r="D217" s="28" t="s">
        <v>632</v>
      </c>
      <c r="E217" s="29" t="s">
        <v>563</v>
      </c>
    </row>
    <row r="218" spans="1:5" ht="15.75" customHeight="1" x14ac:dyDescent="0.35">
      <c r="A218" s="21" t="s">
        <v>633</v>
      </c>
      <c r="B218" s="11" t="s">
        <v>634</v>
      </c>
      <c r="D218" s="28" t="s">
        <v>635</v>
      </c>
      <c r="E218" s="29" t="s">
        <v>565</v>
      </c>
    </row>
    <row r="219" spans="1:5" ht="15.75" customHeight="1" x14ac:dyDescent="0.35">
      <c r="A219" s="18" t="s">
        <v>636</v>
      </c>
      <c r="B219" s="11" t="s">
        <v>637</v>
      </c>
      <c r="D219" s="28" t="s">
        <v>638</v>
      </c>
      <c r="E219" s="29" t="s">
        <v>567</v>
      </c>
    </row>
    <row r="220" spans="1:5" ht="15.75" customHeight="1" x14ac:dyDescent="0.35">
      <c r="A220" s="21" t="s">
        <v>639</v>
      </c>
      <c r="B220" s="11" t="s">
        <v>640</v>
      </c>
      <c r="D220" s="28" t="s">
        <v>641</v>
      </c>
      <c r="E220" s="29" t="s">
        <v>570</v>
      </c>
    </row>
    <row r="221" spans="1:5" ht="15.75" customHeight="1" x14ac:dyDescent="0.35">
      <c r="A221" s="18" t="s">
        <v>642</v>
      </c>
      <c r="B221" s="11" t="s">
        <v>643</v>
      </c>
      <c r="D221" s="28" t="s">
        <v>644</v>
      </c>
      <c r="E221" s="29" t="s">
        <v>573</v>
      </c>
    </row>
    <row r="222" spans="1:5" ht="15.75" customHeight="1" x14ac:dyDescent="0.35">
      <c r="A222" s="21" t="s">
        <v>645</v>
      </c>
      <c r="B222" s="11" t="s">
        <v>646</v>
      </c>
      <c r="D222" s="28" t="s">
        <v>647</v>
      </c>
      <c r="E222" s="29" t="s">
        <v>576</v>
      </c>
    </row>
    <row r="223" spans="1:5" ht="15.75" customHeight="1" x14ac:dyDescent="0.35">
      <c r="A223" s="18" t="s">
        <v>648</v>
      </c>
      <c r="B223" s="11" t="s">
        <v>649</v>
      </c>
      <c r="D223" s="28" t="s">
        <v>650</v>
      </c>
      <c r="E223" s="29" t="s">
        <v>579</v>
      </c>
    </row>
    <row r="224" spans="1:5" ht="15.75" customHeight="1" x14ac:dyDescent="0.35">
      <c r="A224" s="21" t="s">
        <v>651</v>
      </c>
      <c r="B224" s="11" t="s">
        <v>652</v>
      </c>
      <c r="D224" s="28" t="s">
        <v>653</v>
      </c>
      <c r="E224" s="29" t="s">
        <v>582</v>
      </c>
    </row>
    <row r="225" spans="1:5" ht="15.75" customHeight="1" x14ac:dyDescent="0.35">
      <c r="A225" s="18" t="s">
        <v>654</v>
      </c>
      <c r="B225" s="11" t="s">
        <v>655</v>
      </c>
      <c r="D225" s="28" t="s">
        <v>656</v>
      </c>
      <c r="E225" s="29" t="s">
        <v>585</v>
      </c>
    </row>
    <row r="226" spans="1:5" ht="15.75" customHeight="1" x14ac:dyDescent="0.35">
      <c r="A226" s="21" t="s">
        <v>657</v>
      </c>
      <c r="B226" s="11" t="s">
        <v>658</v>
      </c>
      <c r="D226" s="28" t="s">
        <v>659</v>
      </c>
      <c r="E226" s="29" t="s">
        <v>588</v>
      </c>
    </row>
    <row r="227" spans="1:5" ht="15.75" customHeight="1" x14ac:dyDescent="0.35">
      <c r="A227" s="18" t="s">
        <v>660</v>
      </c>
      <c r="B227" s="11" t="s">
        <v>661</v>
      </c>
      <c r="D227" s="28" t="s">
        <v>662</v>
      </c>
      <c r="E227" s="29" t="s">
        <v>591</v>
      </c>
    </row>
    <row r="228" spans="1:5" ht="15.75" customHeight="1" x14ac:dyDescent="0.35">
      <c r="A228" s="21" t="s">
        <v>663</v>
      </c>
      <c r="B228" s="11" t="s">
        <v>664</v>
      </c>
      <c r="D228" s="28" t="s">
        <v>665</v>
      </c>
      <c r="E228" s="29" t="s">
        <v>594</v>
      </c>
    </row>
    <row r="229" spans="1:5" ht="15.75" customHeight="1" x14ac:dyDescent="0.35">
      <c r="A229" s="18" t="s">
        <v>666</v>
      </c>
      <c r="B229" s="11" t="s">
        <v>667</v>
      </c>
      <c r="D229" s="28" t="s">
        <v>668</v>
      </c>
      <c r="E229" s="29" t="s">
        <v>597</v>
      </c>
    </row>
    <row r="230" spans="1:5" ht="15.75" customHeight="1" x14ac:dyDescent="0.35">
      <c r="A230" s="21" t="s">
        <v>669</v>
      </c>
      <c r="B230" s="11" t="s">
        <v>670</v>
      </c>
      <c r="D230" s="28" t="s">
        <v>671</v>
      </c>
      <c r="E230" s="29" t="s">
        <v>600</v>
      </c>
    </row>
    <row r="231" spans="1:5" ht="15.75" customHeight="1" x14ac:dyDescent="0.35">
      <c r="A231" s="18" t="s">
        <v>672</v>
      </c>
      <c r="B231" s="11" t="s">
        <v>673</v>
      </c>
      <c r="D231" s="30"/>
      <c r="E231" s="30"/>
    </row>
    <row r="232" spans="1:5" ht="15.75" customHeight="1" x14ac:dyDescent="0.35">
      <c r="A232" s="21" t="s">
        <v>674</v>
      </c>
      <c r="B232" s="11" t="s">
        <v>675</v>
      </c>
      <c r="D232" s="30"/>
      <c r="E232" s="30"/>
    </row>
    <row r="233" spans="1:5" ht="15.75" customHeight="1" x14ac:dyDescent="0.35">
      <c r="A233" s="18" t="s">
        <v>676</v>
      </c>
      <c r="B233" s="22" t="s">
        <v>677</v>
      </c>
      <c r="D233" s="30"/>
      <c r="E233" s="30"/>
    </row>
    <row r="234" spans="1:5" ht="15.75" customHeight="1" x14ac:dyDescent="0.35">
      <c r="A234" s="21" t="s">
        <v>678</v>
      </c>
      <c r="B234" s="11" t="s">
        <v>679</v>
      </c>
      <c r="D234" s="30"/>
      <c r="E234" s="30"/>
    </row>
    <row r="235" spans="1:5" ht="15.75" customHeight="1" x14ac:dyDescent="0.35">
      <c r="A235" s="18" t="s">
        <v>680</v>
      </c>
      <c r="B235" s="11" t="s">
        <v>681</v>
      </c>
      <c r="D235" s="69" t="s">
        <v>91</v>
      </c>
      <c r="E235" s="69" t="s">
        <v>92</v>
      </c>
    </row>
    <row r="236" spans="1:5" ht="15.75" customHeight="1" x14ac:dyDescent="0.35">
      <c r="A236" s="21" t="s">
        <v>682</v>
      </c>
      <c r="B236" s="11" t="s">
        <v>683</v>
      </c>
      <c r="D236" s="70"/>
      <c r="E236" s="70"/>
    </row>
    <row r="237" spans="1:5" ht="15.75" customHeight="1" x14ac:dyDescent="0.35">
      <c r="A237" s="18" t="s">
        <v>684</v>
      </c>
      <c r="B237" s="11" t="s">
        <v>685</v>
      </c>
      <c r="D237" s="28" t="s">
        <v>686</v>
      </c>
      <c r="E237" s="29" t="s">
        <v>603</v>
      </c>
    </row>
    <row r="238" spans="1:5" ht="15.75" customHeight="1" x14ac:dyDescent="0.35">
      <c r="A238" s="21" t="s">
        <v>687</v>
      </c>
      <c r="B238" s="11" t="s">
        <v>688</v>
      </c>
      <c r="D238" s="28" t="s">
        <v>689</v>
      </c>
      <c r="E238" s="29" t="s">
        <v>606</v>
      </c>
    </row>
    <row r="239" spans="1:5" ht="15.75" customHeight="1" x14ac:dyDescent="0.35">
      <c r="A239" s="18" t="s">
        <v>690</v>
      </c>
      <c r="B239" s="11" t="s">
        <v>691</v>
      </c>
      <c r="D239" s="28" t="s">
        <v>692</v>
      </c>
      <c r="E239" s="29" t="s">
        <v>609</v>
      </c>
    </row>
    <row r="240" spans="1:5" ht="15.75" customHeight="1" x14ac:dyDescent="0.35">
      <c r="A240" s="21" t="s">
        <v>693</v>
      </c>
      <c r="B240" s="11" t="s">
        <v>694</v>
      </c>
      <c r="D240" s="28" t="s">
        <v>695</v>
      </c>
      <c r="E240" s="29" t="s">
        <v>612</v>
      </c>
    </row>
    <row r="241" spans="1:5" ht="15.75" customHeight="1" x14ac:dyDescent="0.35">
      <c r="A241" s="18" t="s">
        <v>696</v>
      </c>
      <c r="B241" s="11" t="s">
        <v>697</v>
      </c>
      <c r="D241" s="28" t="s">
        <v>698</v>
      </c>
      <c r="E241" s="29" t="s">
        <v>615</v>
      </c>
    </row>
    <row r="242" spans="1:5" ht="15.75" customHeight="1" x14ac:dyDescent="0.35">
      <c r="A242" s="21" t="s">
        <v>699</v>
      </c>
      <c r="B242" s="11" t="s">
        <v>700</v>
      </c>
      <c r="D242" s="28" t="s">
        <v>701</v>
      </c>
      <c r="E242" s="29" t="s">
        <v>618</v>
      </c>
    </row>
    <row r="243" spans="1:5" ht="15.75" customHeight="1" x14ac:dyDescent="0.35">
      <c r="A243" s="18" t="s">
        <v>702</v>
      </c>
      <c r="B243" s="11" t="s">
        <v>703</v>
      </c>
      <c r="D243" s="28" t="s">
        <v>704</v>
      </c>
      <c r="E243" s="29" t="s">
        <v>622</v>
      </c>
    </row>
    <row r="244" spans="1:5" ht="15.75" customHeight="1" x14ac:dyDescent="0.35">
      <c r="A244" s="21" t="s">
        <v>705</v>
      </c>
      <c r="B244" s="11" t="s">
        <v>706</v>
      </c>
      <c r="D244" s="28" t="s">
        <v>707</v>
      </c>
      <c r="E244" s="34" t="s">
        <v>625</v>
      </c>
    </row>
    <row r="245" spans="1:5" ht="15.75" customHeight="1" x14ac:dyDescent="0.35">
      <c r="A245" s="18" t="s">
        <v>708</v>
      </c>
      <c r="B245" s="11" t="s">
        <v>709</v>
      </c>
      <c r="D245" s="28" t="s">
        <v>710</v>
      </c>
      <c r="E245" s="29" t="s">
        <v>628</v>
      </c>
    </row>
    <row r="246" spans="1:5" ht="15.75" customHeight="1" x14ac:dyDescent="0.35">
      <c r="A246" s="21" t="s">
        <v>711</v>
      </c>
      <c r="B246" s="11" t="s">
        <v>712</v>
      </c>
      <c r="D246" s="28" t="s">
        <v>713</v>
      </c>
      <c r="E246" s="29" t="s">
        <v>631</v>
      </c>
    </row>
    <row r="247" spans="1:5" ht="15.75" customHeight="1" x14ac:dyDescent="0.35">
      <c r="A247" s="18" t="s">
        <v>714</v>
      </c>
      <c r="B247" s="11" t="s">
        <v>715</v>
      </c>
      <c r="D247" s="28" t="s">
        <v>716</v>
      </c>
      <c r="E247" s="29" t="s">
        <v>634</v>
      </c>
    </row>
    <row r="248" spans="1:5" ht="15.75" customHeight="1" x14ac:dyDescent="0.35">
      <c r="A248" s="21" t="s">
        <v>717</v>
      </c>
      <c r="B248" s="11" t="s">
        <v>718</v>
      </c>
      <c r="D248" s="28" t="s">
        <v>719</v>
      </c>
      <c r="E248" s="29" t="s">
        <v>637</v>
      </c>
    </row>
    <row r="249" spans="1:5" ht="15.75" customHeight="1" x14ac:dyDescent="0.35">
      <c r="A249" s="18" t="s">
        <v>720</v>
      </c>
      <c r="B249" s="11" t="s">
        <v>721</v>
      </c>
      <c r="D249" s="28" t="s">
        <v>722</v>
      </c>
      <c r="E249" s="29" t="s">
        <v>640</v>
      </c>
    </row>
    <row r="250" spans="1:5" ht="15.75" customHeight="1" x14ac:dyDescent="0.35">
      <c r="A250" s="21" t="s">
        <v>723</v>
      </c>
      <c r="B250" s="11" t="s">
        <v>724</v>
      </c>
      <c r="D250" s="28" t="s">
        <v>725</v>
      </c>
      <c r="E250" s="29" t="s">
        <v>643</v>
      </c>
    </row>
    <row r="251" spans="1:5" ht="15.75" customHeight="1" x14ac:dyDescent="0.35">
      <c r="A251" s="18" t="s">
        <v>726</v>
      </c>
      <c r="B251" s="11" t="s">
        <v>727</v>
      </c>
      <c r="D251" s="28" t="s">
        <v>728</v>
      </c>
      <c r="E251" s="29" t="s">
        <v>646</v>
      </c>
    </row>
    <row r="252" spans="1:5" ht="15.75" customHeight="1" x14ac:dyDescent="0.35">
      <c r="A252" s="21" t="s">
        <v>729</v>
      </c>
      <c r="B252" s="11" t="s">
        <v>730</v>
      </c>
      <c r="D252" s="28" t="s">
        <v>731</v>
      </c>
      <c r="E252" s="29" t="s">
        <v>649</v>
      </c>
    </row>
    <row r="253" spans="1:5" ht="15.75" customHeight="1" x14ac:dyDescent="0.35">
      <c r="A253" s="18" t="s">
        <v>732</v>
      </c>
      <c r="B253" s="11" t="s">
        <v>733</v>
      </c>
      <c r="D253" s="28" t="s">
        <v>734</v>
      </c>
      <c r="E253" s="29" t="s">
        <v>652</v>
      </c>
    </row>
    <row r="254" spans="1:5" ht="15.75" customHeight="1" x14ac:dyDescent="0.35">
      <c r="A254" s="21" t="s">
        <v>735</v>
      </c>
      <c r="B254" s="11" t="s">
        <v>736</v>
      </c>
      <c r="D254" s="28" t="s">
        <v>737</v>
      </c>
      <c r="E254" s="29" t="s">
        <v>655</v>
      </c>
    </row>
    <row r="255" spans="1:5" ht="15.75" customHeight="1" x14ac:dyDescent="0.35">
      <c r="A255" s="18" t="s">
        <v>738</v>
      </c>
      <c r="B255" s="11" t="s">
        <v>739</v>
      </c>
      <c r="D255" s="28" t="s">
        <v>740</v>
      </c>
      <c r="E255" s="29" t="s">
        <v>658</v>
      </c>
    </row>
    <row r="256" spans="1:5" ht="15.75" customHeight="1" x14ac:dyDescent="0.35">
      <c r="A256" s="21" t="s">
        <v>741</v>
      </c>
      <c r="B256" s="11" t="s">
        <v>742</v>
      </c>
      <c r="D256" s="28" t="s">
        <v>743</v>
      </c>
      <c r="E256" s="29" t="s">
        <v>661</v>
      </c>
    </row>
    <row r="257" spans="1:5" ht="15.75" customHeight="1" x14ac:dyDescent="0.35">
      <c r="A257" s="20" t="s">
        <v>744</v>
      </c>
      <c r="B257" s="11" t="s">
        <v>745</v>
      </c>
      <c r="D257" s="28" t="s">
        <v>746</v>
      </c>
      <c r="E257" s="29" t="s">
        <v>664</v>
      </c>
    </row>
    <row r="258" spans="1:5" ht="15.75" customHeight="1" x14ac:dyDescent="0.35">
      <c r="A258" s="23" t="s">
        <v>747</v>
      </c>
      <c r="B258" s="11" t="s">
        <v>748</v>
      </c>
      <c r="D258" s="28" t="s">
        <v>749</v>
      </c>
      <c r="E258" s="29" t="s">
        <v>667</v>
      </c>
    </row>
    <row r="259" spans="1:5" ht="15.75" customHeight="1" x14ac:dyDescent="0.35">
      <c r="A259" s="20" t="s">
        <v>750</v>
      </c>
      <c r="B259" s="11" t="s">
        <v>751</v>
      </c>
      <c r="D259" s="28" t="s">
        <v>752</v>
      </c>
      <c r="E259" s="29" t="s">
        <v>670</v>
      </c>
    </row>
    <row r="260" spans="1:5" ht="15.75" customHeight="1" x14ac:dyDescent="0.35">
      <c r="A260" s="23" t="s">
        <v>753</v>
      </c>
      <c r="B260" s="11" t="s">
        <v>754</v>
      </c>
      <c r="D260" s="28" t="s">
        <v>755</v>
      </c>
      <c r="E260" s="29" t="s">
        <v>673</v>
      </c>
    </row>
    <row r="261" spans="1:5" ht="15.75" customHeight="1" x14ac:dyDescent="0.35">
      <c r="A261" s="20" t="s">
        <v>756</v>
      </c>
      <c r="B261" s="11" t="s">
        <v>757</v>
      </c>
      <c r="D261" s="28" t="s">
        <v>758</v>
      </c>
      <c r="E261" s="29" t="s">
        <v>675</v>
      </c>
    </row>
    <row r="262" spans="1:5" ht="15.75" customHeight="1" x14ac:dyDescent="0.35">
      <c r="A262" s="23" t="s">
        <v>759</v>
      </c>
      <c r="B262" s="11" t="s">
        <v>760</v>
      </c>
      <c r="D262" s="28" t="s">
        <v>761</v>
      </c>
      <c r="E262" s="34" t="s">
        <v>677</v>
      </c>
    </row>
    <row r="263" spans="1:5" ht="15.75" customHeight="1" x14ac:dyDescent="0.35">
      <c r="A263" s="20" t="s">
        <v>762</v>
      </c>
      <c r="B263" s="11" t="s">
        <v>763</v>
      </c>
      <c r="D263" s="28" t="s">
        <v>764</v>
      </c>
      <c r="E263" s="29" t="s">
        <v>679</v>
      </c>
    </row>
    <row r="264" spans="1:5" ht="15.75" customHeight="1" x14ac:dyDescent="0.35">
      <c r="A264" s="23" t="s">
        <v>765</v>
      </c>
      <c r="B264" s="11" t="s">
        <v>766</v>
      </c>
      <c r="D264" s="28" t="s">
        <v>767</v>
      </c>
      <c r="E264" s="29" t="s">
        <v>681</v>
      </c>
    </row>
    <row r="265" spans="1:5" ht="15.75" customHeight="1" x14ac:dyDescent="0.35">
      <c r="A265" s="20" t="s">
        <v>768</v>
      </c>
      <c r="B265" s="11" t="s">
        <v>769</v>
      </c>
      <c r="D265" s="28" t="s">
        <v>770</v>
      </c>
      <c r="E265" s="29" t="s">
        <v>683</v>
      </c>
    </row>
    <row r="266" spans="1:5" ht="15.75" customHeight="1" x14ac:dyDescent="0.35">
      <c r="A266" s="23" t="s">
        <v>771</v>
      </c>
      <c r="B266" s="11" t="s">
        <v>772</v>
      </c>
      <c r="D266" s="28" t="s">
        <v>773</v>
      </c>
      <c r="E266" s="29" t="s">
        <v>685</v>
      </c>
    </row>
    <row r="267" spans="1:5" ht="15.75" customHeight="1" x14ac:dyDescent="0.35">
      <c r="A267" s="20" t="s">
        <v>774</v>
      </c>
      <c r="B267" s="11" t="s">
        <v>775</v>
      </c>
      <c r="D267" s="28" t="s">
        <v>776</v>
      </c>
      <c r="E267" s="29" t="s">
        <v>688</v>
      </c>
    </row>
    <row r="268" spans="1:5" ht="15.75" customHeight="1" x14ac:dyDescent="0.35">
      <c r="A268" s="23" t="s">
        <v>777</v>
      </c>
      <c r="B268" s="11" t="s">
        <v>778</v>
      </c>
      <c r="D268" s="28" t="s">
        <v>779</v>
      </c>
      <c r="E268" s="29" t="s">
        <v>691</v>
      </c>
    </row>
    <row r="269" spans="1:5" ht="15.75" customHeight="1" x14ac:dyDescent="0.35">
      <c r="A269" s="20" t="s">
        <v>780</v>
      </c>
      <c r="B269" s="11" t="s">
        <v>781</v>
      </c>
      <c r="D269" s="28" t="s">
        <v>782</v>
      </c>
      <c r="E269" s="29" t="s">
        <v>694</v>
      </c>
    </row>
    <row r="270" spans="1:5" ht="15.75" customHeight="1" x14ac:dyDescent="0.35">
      <c r="A270" s="23" t="s">
        <v>783</v>
      </c>
      <c r="B270" s="11" t="s">
        <v>784</v>
      </c>
      <c r="D270" s="28" t="s">
        <v>785</v>
      </c>
      <c r="E270" s="29" t="s">
        <v>697</v>
      </c>
    </row>
    <row r="271" spans="1:5" ht="15.75" customHeight="1" x14ac:dyDescent="0.35">
      <c r="A271" s="20" t="s">
        <v>786</v>
      </c>
      <c r="B271" s="11" t="s">
        <v>787</v>
      </c>
      <c r="D271" s="28" t="s">
        <v>788</v>
      </c>
      <c r="E271" s="29" t="s">
        <v>700</v>
      </c>
    </row>
    <row r="272" spans="1:5" ht="15.75" customHeight="1" x14ac:dyDescent="0.35">
      <c r="A272" s="23" t="s">
        <v>789</v>
      </c>
      <c r="B272" s="11" t="s">
        <v>790</v>
      </c>
      <c r="D272" s="28" t="s">
        <v>791</v>
      </c>
      <c r="E272" s="29" t="s">
        <v>703</v>
      </c>
    </row>
    <row r="273" spans="1:5" ht="15.75" customHeight="1" x14ac:dyDescent="0.35">
      <c r="A273" s="20" t="s">
        <v>792</v>
      </c>
      <c r="B273" s="11" t="s">
        <v>793</v>
      </c>
      <c r="D273" s="28" t="s">
        <v>794</v>
      </c>
      <c r="E273" s="29" t="s">
        <v>706</v>
      </c>
    </row>
    <row r="274" spans="1:5" ht="15.75" customHeight="1" x14ac:dyDescent="0.35">
      <c r="A274" s="23" t="s">
        <v>795</v>
      </c>
      <c r="B274" s="11" t="s">
        <v>796</v>
      </c>
      <c r="D274" s="28" t="s">
        <v>797</v>
      </c>
      <c r="E274" s="29" t="s">
        <v>709</v>
      </c>
    </row>
    <row r="275" spans="1:5" ht="15.75" customHeight="1" x14ac:dyDescent="0.35">
      <c r="A275" s="20" t="s">
        <v>798</v>
      </c>
      <c r="B275" s="11" t="s">
        <v>799</v>
      </c>
      <c r="D275" s="28" t="s">
        <v>800</v>
      </c>
      <c r="E275" s="29" t="s">
        <v>712</v>
      </c>
    </row>
    <row r="276" spans="1:5" ht="15.75" customHeight="1" x14ac:dyDescent="0.35">
      <c r="A276" s="23" t="s">
        <v>801</v>
      </c>
      <c r="B276" s="11" t="s">
        <v>802</v>
      </c>
      <c r="D276" s="28" t="s">
        <v>803</v>
      </c>
      <c r="E276" s="29" t="s">
        <v>715</v>
      </c>
    </row>
    <row r="277" spans="1:5" ht="15.75" customHeight="1" x14ac:dyDescent="0.35">
      <c r="A277" s="20" t="s">
        <v>804</v>
      </c>
      <c r="B277" s="11" t="s">
        <v>805</v>
      </c>
      <c r="D277" s="28" t="s">
        <v>806</v>
      </c>
      <c r="E277" s="29" t="s">
        <v>718</v>
      </c>
    </row>
    <row r="278" spans="1:5" ht="15.75" customHeight="1" x14ac:dyDescent="0.35">
      <c r="A278" s="23" t="s">
        <v>807</v>
      </c>
      <c r="B278" s="11" t="s">
        <v>808</v>
      </c>
      <c r="D278" s="28" t="s">
        <v>809</v>
      </c>
      <c r="E278" s="29" t="s">
        <v>721</v>
      </c>
    </row>
    <row r="279" spans="1:5" ht="15.75" customHeight="1" x14ac:dyDescent="0.35">
      <c r="A279" s="20" t="s">
        <v>810</v>
      </c>
      <c r="B279" s="11" t="s">
        <v>811</v>
      </c>
      <c r="D279" s="28" t="s">
        <v>812</v>
      </c>
      <c r="E279" s="29" t="s">
        <v>724</v>
      </c>
    </row>
    <row r="280" spans="1:5" ht="15.75" customHeight="1" x14ac:dyDescent="0.35">
      <c r="A280" s="23" t="s">
        <v>813</v>
      </c>
      <c r="B280" s="11" t="s">
        <v>814</v>
      </c>
      <c r="D280" s="28" t="s">
        <v>815</v>
      </c>
      <c r="E280" s="29" t="s">
        <v>727</v>
      </c>
    </row>
    <row r="281" spans="1:5" ht="15.75" customHeight="1" x14ac:dyDescent="0.35">
      <c r="A281" s="20" t="s">
        <v>816</v>
      </c>
      <c r="B281" s="11" t="s">
        <v>817</v>
      </c>
      <c r="D281" s="28" t="s">
        <v>818</v>
      </c>
      <c r="E281" s="29" t="s">
        <v>730</v>
      </c>
    </row>
    <row r="282" spans="1:5" ht="15.75" customHeight="1" x14ac:dyDescent="0.35">
      <c r="A282" s="23" t="s">
        <v>819</v>
      </c>
      <c r="B282" s="11" t="s">
        <v>820</v>
      </c>
      <c r="D282" s="28" t="s">
        <v>821</v>
      </c>
      <c r="E282" s="29" t="s">
        <v>733</v>
      </c>
    </row>
    <row r="283" spans="1:5" ht="15.75" customHeight="1" x14ac:dyDescent="0.35">
      <c r="A283" s="20" t="s">
        <v>822</v>
      </c>
      <c r="B283" s="11" t="s">
        <v>823</v>
      </c>
      <c r="D283" s="28" t="s">
        <v>824</v>
      </c>
      <c r="E283" s="29" t="s">
        <v>736</v>
      </c>
    </row>
    <row r="284" spans="1:5" ht="15.75" customHeight="1" x14ac:dyDescent="0.35">
      <c r="A284" s="23" t="s">
        <v>825</v>
      </c>
      <c r="B284" s="11" t="s">
        <v>826</v>
      </c>
      <c r="D284" s="28" t="s">
        <v>827</v>
      </c>
      <c r="E284" s="29" t="s">
        <v>739</v>
      </c>
    </row>
    <row r="285" spans="1:5" ht="15.75" customHeight="1" x14ac:dyDescent="0.35">
      <c r="A285" s="20" t="s">
        <v>828</v>
      </c>
      <c r="B285" s="11" t="s">
        <v>829</v>
      </c>
      <c r="D285" s="28" t="s">
        <v>830</v>
      </c>
      <c r="E285" s="29" t="s">
        <v>742</v>
      </c>
    </row>
    <row r="286" spans="1:5" ht="15.75" customHeight="1" x14ac:dyDescent="0.35">
      <c r="A286" s="23" t="s">
        <v>831</v>
      </c>
      <c r="B286" s="11" t="s">
        <v>832</v>
      </c>
      <c r="D286" s="28" t="s">
        <v>833</v>
      </c>
      <c r="E286" s="29" t="s">
        <v>834</v>
      </c>
    </row>
    <row r="287" spans="1:5" ht="15.75" customHeight="1" x14ac:dyDescent="0.35">
      <c r="A287" s="20" t="s">
        <v>835</v>
      </c>
      <c r="B287" s="19" t="s">
        <v>836</v>
      </c>
      <c r="D287" s="28" t="s">
        <v>837</v>
      </c>
      <c r="E287" s="29" t="s">
        <v>838</v>
      </c>
    </row>
    <row r="288" spans="1:5" ht="15.75" customHeight="1" x14ac:dyDescent="0.35">
      <c r="A288" s="23" t="s">
        <v>839</v>
      </c>
      <c r="B288" s="10" t="s">
        <v>840</v>
      </c>
      <c r="D288" s="28" t="s">
        <v>841</v>
      </c>
      <c r="E288" s="29" t="s">
        <v>842</v>
      </c>
    </row>
    <row r="289" spans="1:5" ht="15.75" customHeight="1" x14ac:dyDescent="0.35">
      <c r="A289" s="20" t="s">
        <v>843</v>
      </c>
      <c r="B289" s="11" t="s">
        <v>844</v>
      </c>
      <c r="D289" s="28" t="s">
        <v>845</v>
      </c>
      <c r="E289" s="29" t="s">
        <v>846</v>
      </c>
    </row>
    <row r="290" spans="1:5" ht="15.75" customHeight="1" x14ac:dyDescent="0.35">
      <c r="A290" s="23" t="s">
        <v>847</v>
      </c>
      <c r="B290" s="11" t="s">
        <v>848</v>
      </c>
      <c r="D290" s="28" t="s">
        <v>849</v>
      </c>
      <c r="E290" s="29" t="s">
        <v>850</v>
      </c>
    </row>
    <row r="291" spans="1:5" ht="15.75" customHeight="1" x14ac:dyDescent="0.35">
      <c r="A291" s="20" t="s">
        <v>851</v>
      </c>
      <c r="B291" s="11" t="s">
        <v>852</v>
      </c>
      <c r="D291" s="28" t="s">
        <v>853</v>
      </c>
      <c r="E291" s="29" t="s">
        <v>854</v>
      </c>
    </row>
    <row r="292" spans="1:5" ht="15.75" customHeight="1" x14ac:dyDescent="0.35">
      <c r="A292" s="23" t="s">
        <v>855</v>
      </c>
      <c r="B292" s="11" t="s">
        <v>856</v>
      </c>
      <c r="D292" s="30" t="s">
        <v>857</v>
      </c>
      <c r="E292" s="30" t="s">
        <v>858</v>
      </c>
    </row>
    <row r="293" spans="1:5" ht="15.75" customHeight="1" x14ac:dyDescent="0.35">
      <c r="A293" s="20" t="s">
        <v>859</v>
      </c>
      <c r="B293" s="11" t="s">
        <v>860</v>
      </c>
      <c r="D293" s="30"/>
      <c r="E293" s="30" t="s">
        <v>861</v>
      </c>
    </row>
    <row r="294" spans="1:5" ht="15.75" customHeight="1" x14ac:dyDescent="0.35">
      <c r="A294" s="23" t="s">
        <v>862</v>
      </c>
      <c r="B294" s="11" t="s">
        <v>863</v>
      </c>
      <c r="D294" s="69" t="s">
        <v>91</v>
      </c>
      <c r="E294" s="69" t="s">
        <v>92</v>
      </c>
    </row>
    <row r="295" spans="1:5" ht="15.75" customHeight="1" x14ac:dyDescent="0.35">
      <c r="A295" s="20" t="s">
        <v>864</v>
      </c>
      <c r="B295" s="11" t="s">
        <v>865</v>
      </c>
      <c r="D295" s="70"/>
      <c r="E295" s="70"/>
    </row>
    <row r="296" spans="1:5" ht="15.75" customHeight="1" x14ac:dyDescent="0.35">
      <c r="A296" s="23" t="s">
        <v>866</v>
      </c>
      <c r="B296" s="11" t="s">
        <v>867</v>
      </c>
      <c r="D296" s="28" t="s">
        <v>868</v>
      </c>
      <c r="E296" s="29" t="s">
        <v>745</v>
      </c>
    </row>
    <row r="297" spans="1:5" ht="15.75" customHeight="1" x14ac:dyDescent="0.35">
      <c r="A297" s="20" t="s">
        <v>869</v>
      </c>
      <c r="B297" s="11" t="s">
        <v>870</v>
      </c>
      <c r="D297" s="28" t="s">
        <v>871</v>
      </c>
      <c r="E297" s="29" t="s">
        <v>748</v>
      </c>
    </row>
    <row r="298" spans="1:5" ht="15.75" customHeight="1" x14ac:dyDescent="0.35">
      <c r="A298" s="23" t="s">
        <v>872</v>
      </c>
      <c r="B298" s="11" t="s">
        <v>873</v>
      </c>
      <c r="D298" s="28" t="s">
        <v>874</v>
      </c>
      <c r="E298" s="29" t="s">
        <v>751</v>
      </c>
    </row>
    <row r="299" spans="1:5" ht="15.75" customHeight="1" x14ac:dyDescent="0.35">
      <c r="A299" s="20" t="s">
        <v>875</v>
      </c>
      <c r="B299" s="11" t="s">
        <v>876</v>
      </c>
      <c r="D299" s="28" t="s">
        <v>877</v>
      </c>
      <c r="E299" s="29" t="s">
        <v>754</v>
      </c>
    </row>
    <row r="300" spans="1:5" ht="15.75" customHeight="1" x14ac:dyDescent="0.35">
      <c r="A300" s="23" t="s">
        <v>878</v>
      </c>
      <c r="B300" s="11" t="s">
        <v>879</v>
      </c>
      <c r="D300" s="28" t="s">
        <v>880</v>
      </c>
      <c r="E300" s="29" t="s">
        <v>757</v>
      </c>
    </row>
    <row r="301" spans="1:5" ht="15.75" customHeight="1" x14ac:dyDescent="0.35">
      <c r="A301" s="20" t="s">
        <v>881</v>
      </c>
      <c r="B301" s="11" t="s">
        <v>882</v>
      </c>
      <c r="D301" s="28" t="s">
        <v>883</v>
      </c>
      <c r="E301" s="29" t="s">
        <v>760</v>
      </c>
    </row>
    <row r="302" spans="1:5" ht="15.75" customHeight="1" x14ac:dyDescent="0.35">
      <c r="A302" s="23" t="s">
        <v>884</v>
      </c>
      <c r="B302" s="11" t="s">
        <v>885</v>
      </c>
      <c r="D302" s="28" t="s">
        <v>886</v>
      </c>
      <c r="E302" s="29" t="s">
        <v>763</v>
      </c>
    </row>
    <row r="303" spans="1:5" ht="15.75" customHeight="1" x14ac:dyDescent="0.35">
      <c r="A303" s="20" t="s">
        <v>887</v>
      </c>
      <c r="B303" s="11" t="s">
        <v>888</v>
      </c>
      <c r="D303" s="28" t="s">
        <v>889</v>
      </c>
      <c r="E303" s="29" t="s">
        <v>766</v>
      </c>
    </row>
    <row r="304" spans="1:5" ht="15.75" customHeight="1" x14ac:dyDescent="0.35">
      <c r="A304" s="23" t="s">
        <v>890</v>
      </c>
      <c r="B304" s="11" t="s">
        <v>891</v>
      </c>
      <c r="D304" s="28" t="s">
        <v>892</v>
      </c>
      <c r="E304" s="29" t="s">
        <v>769</v>
      </c>
    </row>
    <row r="305" spans="1:5" ht="15.75" customHeight="1" x14ac:dyDescent="0.35">
      <c r="A305" s="20" t="s">
        <v>893</v>
      </c>
      <c r="B305" s="11" t="s">
        <v>894</v>
      </c>
      <c r="D305" s="28" t="s">
        <v>895</v>
      </c>
      <c r="E305" s="29" t="s">
        <v>772</v>
      </c>
    </row>
    <row r="306" spans="1:5" ht="15.75" customHeight="1" x14ac:dyDescent="0.35">
      <c r="A306" s="23" t="s">
        <v>896</v>
      </c>
      <c r="B306" s="11" t="s">
        <v>897</v>
      </c>
      <c r="D306" s="28" t="s">
        <v>898</v>
      </c>
      <c r="E306" s="29" t="s">
        <v>775</v>
      </c>
    </row>
    <row r="307" spans="1:5" ht="15.75" customHeight="1" x14ac:dyDescent="0.35">
      <c r="A307" s="20" t="s">
        <v>899</v>
      </c>
      <c r="B307" s="11" t="s">
        <v>900</v>
      </c>
      <c r="D307" s="28" t="s">
        <v>901</v>
      </c>
      <c r="E307" s="29" t="s">
        <v>778</v>
      </c>
    </row>
    <row r="308" spans="1:5" ht="15.75" customHeight="1" x14ac:dyDescent="0.35">
      <c r="A308" s="23" t="s">
        <v>902</v>
      </c>
      <c r="B308" s="11" t="s">
        <v>903</v>
      </c>
      <c r="D308" s="28" t="s">
        <v>904</v>
      </c>
      <c r="E308" s="29" t="s">
        <v>781</v>
      </c>
    </row>
    <row r="309" spans="1:5" ht="15.75" customHeight="1" x14ac:dyDescent="0.35">
      <c r="A309" s="20" t="s">
        <v>905</v>
      </c>
      <c r="B309" s="11" t="s">
        <v>906</v>
      </c>
      <c r="D309" s="28" t="s">
        <v>907</v>
      </c>
      <c r="E309" s="29" t="s">
        <v>784</v>
      </c>
    </row>
    <row r="310" spans="1:5" ht="15.75" customHeight="1" x14ac:dyDescent="0.35">
      <c r="A310" s="23" t="s">
        <v>908</v>
      </c>
      <c r="B310" s="11" t="s">
        <v>909</v>
      </c>
      <c r="D310" s="28" t="s">
        <v>910</v>
      </c>
      <c r="E310" s="29" t="s">
        <v>787</v>
      </c>
    </row>
    <row r="311" spans="1:5" x14ac:dyDescent="0.35">
      <c r="A311" s="20" t="s">
        <v>911</v>
      </c>
      <c r="B311" s="11" t="s">
        <v>912</v>
      </c>
      <c r="D311" s="28" t="s">
        <v>913</v>
      </c>
      <c r="E311" s="29" t="s">
        <v>790</v>
      </c>
    </row>
    <row r="312" spans="1:5" x14ac:dyDescent="0.35">
      <c r="A312" s="23" t="s">
        <v>914</v>
      </c>
      <c r="B312" s="19" t="s">
        <v>915</v>
      </c>
      <c r="D312" s="28" t="s">
        <v>916</v>
      </c>
      <c r="E312" s="29" t="s">
        <v>793</v>
      </c>
    </row>
    <row r="313" spans="1:5" x14ac:dyDescent="0.35">
      <c r="A313" s="20" t="s">
        <v>917</v>
      </c>
      <c r="B313" s="10" t="s">
        <v>918</v>
      </c>
      <c r="D313" s="28" t="s">
        <v>919</v>
      </c>
      <c r="E313" s="29" t="s">
        <v>796</v>
      </c>
    </row>
    <row r="314" spans="1:5" x14ac:dyDescent="0.35">
      <c r="A314" s="23" t="s">
        <v>920</v>
      </c>
      <c r="B314" s="11" t="s">
        <v>921</v>
      </c>
      <c r="D314" s="28" t="s">
        <v>922</v>
      </c>
      <c r="E314" s="29" t="s">
        <v>799</v>
      </c>
    </row>
    <row r="315" spans="1:5" x14ac:dyDescent="0.35">
      <c r="A315" s="20" t="s">
        <v>923</v>
      </c>
      <c r="B315" s="11" t="s">
        <v>924</v>
      </c>
      <c r="D315" s="28" t="s">
        <v>925</v>
      </c>
      <c r="E315" s="29" t="s">
        <v>802</v>
      </c>
    </row>
    <row r="316" spans="1:5" x14ac:dyDescent="0.35">
      <c r="A316" s="23" t="s">
        <v>926</v>
      </c>
      <c r="B316" s="11" t="s">
        <v>927</v>
      </c>
      <c r="D316" s="28" t="s">
        <v>928</v>
      </c>
      <c r="E316" s="29" t="s">
        <v>805</v>
      </c>
    </row>
    <row r="317" spans="1:5" x14ac:dyDescent="0.35">
      <c r="A317" s="20" t="s">
        <v>929</v>
      </c>
      <c r="B317" s="11" t="s">
        <v>930</v>
      </c>
      <c r="D317" s="28" t="s">
        <v>931</v>
      </c>
      <c r="E317" s="29" t="s">
        <v>808</v>
      </c>
    </row>
    <row r="318" spans="1:5" x14ac:dyDescent="0.35">
      <c r="A318" s="23" t="s">
        <v>932</v>
      </c>
      <c r="B318" s="11" t="s">
        <v>933</v>
      </c>
      <c r="D318" s="28" t="s">
        <v>934</v>
      </c>
      <c r="E318" s="29" t="s">
        <v>811</v>
      </c>
    </row>
    <row r="319" spans="1:5" x14ac:dyDescent="0.35">
      <c r="A319" s="18" t="s">
        <v>935</v>
      </c>
      <c r="B319" s="10" t="s">
        <v>936</v>
      </c>
      <c r="D319" s="28" t="s">
        <v>937</v>
      </c>
      <c r="E319" s="29" t="s">
        <v>814</v>
      </c>
    </row>
    <row r="320" spans="1:5" x14ac:dyDescent="0.35">
      <c r="A320" s="18" t="s">
        <v>938</v>
      </c>
      <c r="B320" s="11" t="s">
        <v>939</v>
      </c>
      <c r="D320" s="28" t="s">
        <v>940</v>
      </c>
      <c r="E320" s="29" t="s">
        <v>817</v>
      </c>
    </row>
    <row r="321" spans="1:5" x14ac:dyDescent="0.35">
      <c r="A321" s="18" t="s">
        <v>941</v>
      </c>
      <c r="B321" s="11" t="s">
        <v>942</v>
      </c>
      <c r="D321" s="28" t="s">
        <v>943</v>
      </c>
      <c r="E321" s="29" t="s">
        <v>820</v>
      </c>
    </row>
    <row r="322" spans="1:5" x14ac:dyDescent="0.35">
      <c r="A322" s="18" t="s">
        <v>944</v>
      </c>
      <c r="B322" s="11" t="s">
        <v>945</v>
      </c>
      <c r="D322" s="28" t="s">
        <v>946</v>
      </c>
      <c r="E322" s="29" t="s">
        <v>823</v>
      </c>
    </row>
    <row r="323" spans="1:5" x14ac:dyDescent="0.35">
      <c r="A323" s="18" t="s">
        <v>947</v>
      </c>
      <c r="B323" s="11" t="s">
        <v>948</v>
      </c>
      <c r="D323" s="28" t="s">
        <v>949</v>
      </c>
      <c r="E323" s="29" t="s">
        <v>826</v>
      </c>
    </row>
    <row r="324" spans="1:5" x14ac:dyDescent="0.35">
      <c r="A324" s="18" t="s">
        <v>950</v>
      </c>
      <c r="B324" s="11" t="s">
        <v>951</v>
      </c>
      <c r="D324" s="28" t="s">
        <v>952</v>
      </c>
      <c r="E324" s="29" t="s">
        <v>829</v>
      </c>
    </row>
    <row r="325" spans="1:5" x14ac:dyDescent="0.35">
      <c r="A325" s="18" t="s">
        <v>953</v>
      </c>
      <c r="B325" s="11" t="s">
        <v>954</v>
      </c>
      <c r="D325" s="28" t="s">
        <v>955</v>
      </c>
      <c r="E325" s="29" t="s">
        <v>832</v>
      </c>
    </row>
    <row r="326" spans="1:5" x14ac:dyDescent="0.35">
      <c r="A326" s="18" t="s">
        <v>956</v>
      </c>
      <c r="B326" s="11" t="s">
        <v>957</v>
      </c>
      <c r="D326" s="28" t="s">
        <v>958</v>
      </c>
      <c r="E326" s="31" t="s">
        <v>836</v>
      </c>
    </row>
    <row r="327" spans="1:5" x14ac:dyDescent="0.35">
      <c r="A327" s="18" t="s">
        <v>959</v>
      </c>
      <c r="B327" s="11" t="s">
        <v>960</v>
      </c>
      <c r="D327" s="28" t="s">
        <v>961</v>
      </c>
      <c r="E327" s="27" t="s">
        <v>840</v>
      </c>
    </row>
    <row r="328" spans="1:5" x14ac:dyDescent="0.35">
      <c r="A328" s="18" t="s">
        <v>962</v>
      </c>
      <c r="B328" s="11" t="s">
        <v>963</v>
      </c>
      <c r="D328" s="28" t="s">
        <v>964</v>
      </c>
      <c r="E328" s="29" t="s">
        <v>844</v>
      </c>
    </row>
    <row r="329" spans="1:5" x14ac:dyDescent="0.35">
      <c r="A329" s="18" t="s">
        <v>965</v>
      </c>
      <c r="B329" s="11" t="s">
        <v>966</v>
      </c>
      <c r="D329" s="28" t="s">
        <v>967</v>
      </c>
      <c r="E329" s="29" t="s">
        <v>848</v>
      </c>
    </row>
    <row r="330" spans="1:5" x14ac:dyDescent="0.35">
      <c r="A330" s="18" t="s">
        <v>968</v>
      </c>
      <c r="B330" s="11" t="s">
        <v>969</v>
      </c>
      <c r="D330" s="28" t="s">
        <v>970</v>
      </c>
      <c r="E330" s="29" t="s">
        <v>852</v>
      </c>
    </row>
    <row r="331" spans="1:5" x14ac:dyDescent="0.35">
      <c r="A331" s="18" t="s">
        <v>971</v>
      </c>
      <c r="B331" s="11" t="s">
        <v>972</v>
      </c>
      <c r="D331" s="28" t="s">
        <v>973</v>
      </c>
      <c r="E331" s="29" t="s">
        <v>856</v>
      </c>
    </row>
    <row r="332" spans="1:5" x14ac:dyDescent="0.35">
      <c r="A332" s="18" t="s">
        <v>974</v>
      </c>
      <c r="B332" s="11" t="s">
        <v>975</v>
      </c>
      <c r="D332" s="28" t="s">
        <v>976</v>
      </c>
      <c r="E332" s="29" t="s">
        <v>860</v>
      </c>
    </row>
    <row r="333" spans="1:5" x14ac:dyDescent="0.35">
      <c r="A333" s="18" t="s">
        <v>977</v>
      </c>
      <c r="B333" s="11" t="s">
        <v>978</v>
      </c>
      <c r="D333" s="28" t="s">
        <v>979</v>
      </c>
      <c r="E333" s="29" t="s">
        <v>863</v>
      </c>
    </row>
    <row r="334" spans="1:5" x14ac:dyDescent="0.35">
      <c r="A334" s="18" t="s">
        <v>980</v>
      </c>
      <c r="B334" s="11" t="s">
        <v>981</v>
      </c>
      <c r="D334" s="28" t="s">
        <v>982</v>
      </c>
      <c r="E334" s="29" t="s">
        <v>865</v>
      </c>
    </row>
    <row r="335" spans="1:5" x14ac:dyDescent="0.35">
      <c r="A335" s="18" t="s">
        <v>983</v>
      </c>
      <c r="B335" s="11" t="s">
        <v>984</v>
      </c>
      <c r="D335" s="28" t="s">
        <v>985</v>
      </c>
      <c r="E335" s="29" t="s">
        <v>867</v>
      </c>
    </row>
    <row r="336" spans="1:5" x14ac:dyDescent="0.35">
      <c r="A336" s="18" t="s">
        <v>986</v>
      </c>
      <c r="B336" s="11" t="s">
        <v>987</v>
      </c>
      <c r="D336" s="28" t="s">
        <v>988</v>
      </c>
      <c r="E336" s="29" t="s">
        <v>870</v>
      </c>
    </row>
    <row r="337" spans="1:5" x14ac:dyDescent="0.35">
      <c r="A337" s="18" t="s">
        <v>989</v>
      </c>
      <c r="B337" s="11" t="s">
        <v>990</v>
      </c>
      <c r="D337" s="28" t="s">
        <v>991</v>
      </c>
      <c r="E337" s="29" t="s">
        <v>873</v>
      </c>
    </row>
    <row r="338" spans="1:5" x14ac:dyDescent="0.35">
      <c r="A338" s="18" t="s">
        <v>992</v>
      </c>
      <c r="B338" s="11" t="s">
        <v>993</v>
      </c>
      <c r="D338" s="28" t="s">
        <v>994</v>
      </c>
      <c r="E338" s="29" t="s">
        <v>876</v>
      </c>
    </row>
    <row r="339" spans="1:5" x14ac:dyDescent="0.35">
      <c r="A339" s="18" t="s">
        <v>995</v>
      </c>
      <c r="B339" s="11" t="s">
        <v>996</v>
      </c>
      <c r="D339" s="28" t="s">
        <v>997</v>
      </c>
      <c r="E339" s="29" t="s">
        <v>879</v>
      </c>
    </row>
    <row r="340" spans="1:5" x14ac:dyDescent="0.35">
      <c r="A340" s="18" t="s">
        <v>998</v>
      </c>
      <c r="B340" s="11" t="s">
        <v>999</v>
      </c>
      <c r="D340" s="28" t="s">
        <v>1000</v>
      </c>
      <c r="E340" s="29" t="s">
        <v>882</v>
      </c>
    </row>
    <row r="341" spans="1:5" x14ac:dyDescent="0.35">
      <c r="A341" s="18" t="s">
        <v>1001</v>
      </c>
      <c r="B341" s="11" t="s">
        <v>1002</v>
      </c>
      <c r="D341" s="28" t="s">
        <v>1003</v>
      </c>
      <c r="E341" s="29" t="s">
        <v>885</v>
      </c>
    </row>
    <row r="342" spans="1:5" x14ac:dyDescent="0.35">
      <c r="A342" s="18" t="s">
        <v>1004</v>
      </c>
      <c r="B342" s="11" t="s">
        <v>1005</v>
      </c>
      <c r="D342" s="28" t="s">
        <v>1006</v>
      </c>
      <c r="E342" s="29" t="s">
        <v>888</v>
      </c>
    </row>
    <row r="343" spans="1:5" x14ac:dyDescent="0.35">
      <c r="A343" s="18" t="s">
        <v>1007</v>
      </c>
      <c r="B343" s="11" t="s">
        <v>1008</v>
      </c>
      <c r="D343" s="28" t="s">
        <v>1009</v>
      </c>
      <c r="E343" s="29" t="s">
        <v>891</v>
      </c>
    </row>
    <row r="344" spans="1:5" x14ac:dyDescent="0.35">
      <c r="A344" s="18" t="s">
        <v>1010</v>
      </c>
      <c r="B344" s="11" t="s">
        <v>1011</v>
      </c>
      <c r="D344" s="28" t="s">
        <v>1012</v>
      </c>
      <c r="E344" s="29" t="s">
        <v>894</v>
      </c>
    </row>
    <row r="345" spans="1:5" x14ac:dyDescent="0.35">
      <c r="A345" s="18" t="s">
        <v>1013</v>
      </c>
      <c r="B345" s="11" t="s">
        <v>1014</v>
      </c>
      <c r="D345" s="28" t="s">
        <v>1015</v>
      </c>
      <c r="E345" s="29" t="s">
        <v>897</v>
      </c>
    </row>
    <row r="346" spans="1:5" x14ac:dyDescent="0.35">
      <c r="A346" s="18" t="s">
        <v>1016</v>
      </c>
      <c r="B346" s="11" t="s">
        <v>1017</v>
      </c>
      <c r="D346" s="28" t="s">
        <v>1018</v>
      </c>
      <c r="E346" s="35" t="s">
        <v>900</v>
      </c>
    </row>
    <row r="347" spans="1:5" x14ac:dyDescent="0.35">
      <c r="A347" s="18" t="s">
        <v>1019</v>
      </c>
      <c r="B347" s="11" t="s">
        <v>1020</v>
      </c>
      <c r="D347" s="28" t="s">
        <v>1021</v>
      </c>
      <c r="E347" s="35" t="s">
        <v>903</v>
      </c>
    </row>
    <row r="348" spans="1:5" x14ac:dyDescent="0.35">
      <c r="A348" s="18" t="s">
        <v>1022</v>
      </c>
      <c r="B348" s="11" t="s">
        <v>1023</v>
      </c>
      <c r="D348" s="28" t="s">
        <v>1024</v>
      </c>
      <c r="E348" s="35" t="s">
        <v>906</v>
      </c>
    </row>
    <row r="349" spans="1:5" x14ac:dyDescent="0.35">
      <c r="A349" s="18" t="s">
        <v>1025</v>
      </c>
      <c r="B349" s="11" t="s">
        <v>1026</v>
      </c>
      <c r="D349" s="28" t="s">
        <v>1027</v>
      </c>
      <c r="E349" s="35" t="s">
        <v>1028</v>
      </c>
    </row>
    <row r="350" spans="1:5" x14ac:dyDescent="0.35">
      <c r="A350" s="18" t="s">
        <v>1029</v>
      </c>
      <c r="B350" s="10" t="s">
        <v>1030</v>
      </c>
      <c r="D350" s="28" t="s">
        <v>1031</v>
      </c>
      <c r="E350" s="29" t="s">
        <v>918</v>
      </c>
    </row>
    <row r="351" spans="1:5" x14ac:dyDescent="0.35">
      <c r="A351" s="18" t="s">
        <v>1032</v>
      </c>
      <c r="B351" s="11" t="s">
        <v>1033</v>
      </c>
      <c r="D351" s="28" t="s">
        <v>1034</v>
      </c>
      <c r="E351" s="29" t="s">
        <v>1035</v>
      </c>
    </row>
    <row r="352" spans="1:5" x14ac:dyDescent="0.35">
      <c r="A352" s="18" t="s">
        <v>1036</v>
      </c>
      <c r="B352" s="11" t="s">
        <v>1037</v>
      </c>
      <c r="D352" s="28" t="s">
        <v>1038</v>
      </c>
      <c r="E352" s="29" t="s">
        <v>1039</v>
      </c>
    </row>
    <row r="353" spans="1:5" x14ac:dyDescent="0.35">
      <c r="A353" s="18" t="s">
        <v>1040</v>
      </c>
      <c r="B353" s="11" t="s">
        <v>1041</v>
      </c>
      <c r="D353" s="28" t="s">
        <v>1042</v>
      </c>
      <c r="E353" s="29" t="s">
        <v>1043</v>
      </c>
    </row>
    <row r="354" spans="1:5" x14ac:dyDescent="0.35">
      <c r="A354" s="18" t="s">
        <v>1044</v>
      </c>
      <c r="B354" s="11" t="s">
        <v>1045</v>
      </c>
      <c r="D354" s="28" t="s">
        <v>1046</v>
      </c>
      <c r="E354" s="29" t="s">
        <v>1047</v>
      </c>
    </row>
    <row r="355" spans="1:5" x14ac:dyDescent="0.35">
      <c r="A355" s="18" t="s">
        <v>1048</v>
      </c>
      <c r="B355" s="11" t="s">
        <v>1049</v>
      </c>
      <c r="D355" s="28" t="s">
        <v>1050</v>
      </c>
      <c r="E355" s="29" t="s">
        <v>933</v>
      </c>
    </row>
    <row r="356" spans="1:5" x14ac:dyDescent="0.35">
      <c r="A356" s="18" t="s">
        <v>1051</v>
      </c>
      <c r="B356" s="11" t="s">
        <v>1052</v>
      </c>
      <c r="D356" s="28" t="s">
        <v>1053</v>
      </c>
      <c r="E356" s="35" t="s">
        <v>1054</v>
      </c>
    </row>
    <row r="357" spans="1:5" ht="26" x14ac:dyDescent="0.35">
      <c r="A357" s="18" t="s">
        <v>1055</v>
      </c>
      <c r="B357" s="22" t="s">
        <v>1056</v>
      </c>
      <c r="D357" s="28" t="s">
        <v>1057</v>
      </c>
      <c r="E357" s="35" t="s">
        <v>1058</v>
      </c>
    </row>
    <row r="358" spans="1:5" x14ac:dyDescent="0.35">
      <c r="A358" s="18" t="s">
        <v>1059</v>
      </c>
      <c r="B358" s="11" t="s">
        <v>1060</v>
      </c>
      <c r="D358" s="28" t="s">
        <v>1061</v>
      </c>
      <c r="E358" s="29" t="s">
        <v>1062</v>
      </c>
    </row>
    <row r="359" spans="1:5" x14ac:dyDescent="0.35">
      <c r="A359" s="18" t="s">
        <v>1063</v>
      </c>
      <c r="B359" s="11" t="s">
        <v>1064</v>
      </c>
      <c r="D359" s="28" t="s">
        <v>1065</v>
      </c>
      <c r="E359" s="29" t="s">
        <v>1066</v>
      </c>
    </row>
    <row r="360" spans="1:5" x14ac:dyDescent="0.35">
      <c r="A360" s="18" t="s">
        <v>1067</v>
      </c>
      <c r="B360" s="11" t="s">
        <v>1068</v>
      </c>
      <c r="D360" s="28" t="s">
        <v>1069</v>
      </c>
      <c r="E360" s="29" t="s">
        <v>1070</v>
      </c>
    </row>
    <row r="361" spans="1:5" ht="26" x14ac:dyDescent="0.35">
      <c r="A361" s="18" t="s">
        <v>1071</v>
      </c>
      <c r="B361" s="24" t="s">
        <v>1072</v>
      </c>
      <c r="D361" s="28" t="s">
        <v>1073</v>
      </c>
      <c r="E361" s="29" t="s">
        <v>1074</v>
      </c>
    </row>
    <row r="362" spans="1:5" x14ac:dyDescent="0.35">
      <c r="A362" s="18" t="s">
        <v>1075</v>
      </c>
      <c r="B362" s="10" t="s">
        <v>1076</v>
      </c>
      <c r="D362" s="28" t="s">
        <v>1077</v>
      </c>
      <c r="E362" s="29" t="s">
        <v>1078</v>
      </c>
    </row>
    <row r="363" spans="1:5" x14ac:dyDescent="0.35">
      <c r="A363" s="18" t="s">
        <v>1079</v>
      </c>
      <c r="B363" s="11" t="s">
        <v>1080</v>
      </c>
      <c r="D363" s="28" t="s">
        <v>1081</v>
      </c>
      <c r="E363" s="29" t="s">
        <v>1082</v>
      </c>
    </row>
    <row r="364" spans="1:5" x14ac:dyDescent="0.35">
      <c r="A364" s="18" t="s">
        <v>1083</v>
      </c>
      <c r="B364" s="11" t="s">
        <v>1084</v>
      </c>
      <c r="D364" s="28" t="s">
        <v>1085</v>
      </c>
      <c r="E364" s="29" t="s">
        <v>1086</v>
      </c>
    </row>
    <row r="365" spans="1:5" x14ac:dyDescent="0.35">
      <c r="A365" s="18" t="s">
        <v>1087</v>
      </c>
      <c r="B365" s="11" t="s">
        <v>1088</v>
      </c>
      <c r="D365" s="28" t="s">
        <v>1089</v>
      </c>
      <c r="E365" s="29" t="s">
        <v>1090</v>
      </c>
    </row>
    <row r="366" spans="1:5" x14ac:dyDescent="0.35">
      <c r="A366" s="18" t="s">
        <v>1091</v>
      </c>
      <c r="B366" s="11" t="s">
        <v>1092</v>
      </c>
      <c r="D366" s="28" t="s">
        <v>1093</v>
      </c>
      <c r="E366" s="29" t="s">
        <v>1094</v>
      </c>
    </row>
    <row r="367" spans="1:5" x14ac:dyDescent="0.35">
      <c r="A367" s="18" t="s">
        <v>1095</v>
      </c>
      <c r="B367" s="11" t="s">
        <v>1096</v>
      </c>
      <c r="D367" s="28" t="s">
        <v>1097</v>
      </c>
      <c r="E367" s="29" t="s">
        <v>1098</v>
      </c>
    </row>
    <row r="368" spans="1:5" x14ac:dyDescent="0.35">
      <c r="A368" s="18" t="s">
        <v>1099</v>
      </c>
      <c r="B368" s="11" t="s">
        <v>1100</v>
      </c>
      <c r="D368" s="28" t="s">
        <v>1101</v>
      </c>
      <c r="E368" s="29" t="s">
        <v>1102</v>
      </c>
    </row>
    <row r="369" spans="1:5" x14ac:dyDescent="0.35">
      <c r="A369" s="18" t="s">
        <v>1103</v>
      </c>
      <c r="B369" s="11" t="s">
        <v>1104</v>
      </c>
      <c r="D369" s="28" t="s">
        <v>1105</v>
      </c>
      <c r="E369" s="29" t="s">
        <v>1106</v>
      </c>
    </row>
    <row r="370" spans="1:5" x14ac:dyDescent="0.35">
      <c r="A370" s="18" t="s">
        <v>1107</v>
      </c>
      <c r="B370" s="11" t="s">
        <v>1108</v>
      </c>
      <c r="D370" s="28" t="s">
        <v>1109</v>
      </c>
      <c r="E370" s="29" t="s">
        <v>1110</v>
      </c>
    </row>
    <row r="371" spans="1:5" x14ac:dyDescent="0.35">
      <c r="A371" s="18" t="s">
        <v>1111</v>
      </c>
      <c r="B371" s="11" t="s">
        <v>1112</v>
      </c>
      <c r="D371" s="28" t="s">
        <v>1113</v>
      </c>
      <c r="E371" s="29" t="s">
        <v>1114</v>
      </c>
    </row>
    <row r="372" spans="1:5" x14ac:dyDescent="0.35">
      <c r="A372" s="18" t="s">
        <v>1115</v>
      </c>
      <c r="B372" s="11" t="s">
        <v>1116</v>
      </c>
      <c r="D372" s="28" t="s">
        <v>1117</v>
      </c>
      <c r="E372" s="29" t="s">
        <v>1118</v>
      </c>
    </row>
    <row r="373" spans="1:5" x14ac:dyDescent="0.35">
      <c r="A373" s="18" t="s">
        <v>1119</v>
      </c>
      <c r="B373" s="11" t="s">
        <v>1120</v>
      </c>
      <c r="D373" s="30"/>
      <c r="E373" s="30"/>
    </row>
    <row r="374" spans="1:5" x14ac:dyDescent="0.35">
      <c r="A374" s="18" t="s">
        <v>1121</v>
      </c>
      <c r="B374" s="11" t="s">
        <v>1122</v>
      </c>
      <c r="D374" s="30"/>
      <c r="E374" s="30"/>
    </row>
    <row r="375" spans="1:5" x14ac:dyDescent="0.35">
      <c r="A375" s="18" t="s">
        <v>1123</v>
      </c>
      <c r="B375" s="11" t="s">
        <v>1124</v>
      </c>
      <c r="D375" s="30"/>
      <c r="E375" s="30" t="s">
        <v>1125</v>
      </c>
    </row>
    <row r="376" spans="1:5" x14ac:dyDescent="0.35">
      <c r="A376" s="18" t="s">
        <v>1126</v>
      </c>
      <c r="B376" s="11" t="s">
        <v>1127</v>
      </c>
      <c r="D376" s="69" t="s">
        <v>91</v>
      </c>
      <c r="E376" s="69" t="s">
        <v>92</v>
      </c>
    </row>
    <row r="377" spans="1:5" x14ac:dyDescent="0.35">
      <c r="A377" s="18" t="s">
        <v>1128</v>
      </c>
      <c r="B377" s="11" t="s">
        <v>1129</v>
      </c>
      <c r="D377" s="71"/>
      <c r="E377" s="71"/>
    </row>
    <row r="378" spans="1:5" x14ac:dyDescent="0.35">
      <c r="A378" s="18" t="s">
        <v>1130</v>
      </c>
      <c r="B378" s="11" t="s">
        <v>1131</v>
      </c>
      <c r="D378" s="28" t="s">
        <v>1132</v>
      </c>
      <c r="E378" s="29" t="s">
        <v>936</v>
      </c>
    </row>
    <row r="379" spans="1:5" x14ac:dyDescent="0.35">
      <c r="A379" s="18" t="s">
        <v>1133</v>
      </c>
      <c r="B379" s="11" t="s">
        <v>1134</v>
      </c>
      <c r="D379" s="28" t="s">
        <v>1135</v>
      </c>
      <c r="E379" s="29" t="s">
        <v>939</v>
      </c>
    </row>
    <row r="380" spans="1:5" x14ac:dyDescent="0.35">
      <c r="A380" s="18" t="s">
        <v>1136</v>
      </c>
      <c r="B380" s="11" t="s">
        <v>1137</v>
      </c>
      <c r="D380" s="28" t="s">
        <v>1138</v>
      </c>
      <c r="E380" s="29" t="s">
        <v>984</v>
      </c>
    </row>
    <row r="381" spans="1:5" x14ac:dyDescent="0.35">
      <c r="A381" s="18" t="s">
        <v>1139</v>
      </c>
      <c r="B381" s="11" t="s">
        <v>1140</v>
      </c>
      <c r="D381" s="28" t="s">
        <v>1141</v>
      </c>
      <c r="E381" s="29" t="s">
        <v>993</v>
      </c>
    </row>
    <row r="382" spans="1:5" x14ac:dyDescent="0.35">
      <c r="A382" s="18" t="s">
        <v>1142</v>
      </c>
      <c r="B382" s="11" t="s">
        <v>1143</v>
      </c>
      <c r="D382" s="28" t="s">
        <v>1144</v>
      </c>
      <c r="E382" s="29" t="s">
        <v>996</v>
      </c>
    </row>
    <row r="383" spans="1:5" x14ac:dyDescent="0.35">
      <c r="A383" s="18" t="s">
        <v>1145</v>
      </c>
      <c r="B383" s="11" t="s">
        <v>1146</v>
      </c>
      <c r="D383" s="28" t="s">
        <v>1147</v>
      </c>
      <c r="E383" s="29" t="s">
        <v>1002</v>
      </c>
    </row>
    <row r="384" spans="1:5" x14ac:dyDescent="0.35">
      <c r="A384" s="18" t="s">
        <v>1148</v>
      </c>
      <c r="B384" s="11" t="s">
        <v>1149</v>
      </c>
      <c r="D384" s="28" t="s">
        <v>1150</v>
      </c>
      <c r="E384" s="29" t="s">
        <v>1008</v>
      </c>
    </row>
    <row r="385" spans="1:5" x14ac:dyDescent="0.35">
      <c r="A385" s="18" t="s">
        <v>1151</v>
      </c>
      <c r="B385" s="11" t="s">
        <v>1152</v>
      </c>
      <c r="D385" s="28" t="s">
        <v>1153</v>
      </c>
      <c r="E385" s="29" t="s">
        <v>1154</v>
      </c>
    </row>
    <row r="386" spans="1:5" ht="26" x14ac:dyDescent="0.35">
      <c r="A386" s="18" t="s">
        <v>1155</v>
      </c>
      <c r="B386" s="22" t="s">
        <v>1156</v>
      </c>
      <c r="D386" s="30"/>
      <c r="E386" s="36" t="s">
        <v>1157</v>
      </c>
    </row>
    <row r="387" spans="1:5" x14ac:dyDescent="0.35">
      <c r="A387" s="18" t="s">
        <v>1158</v>
      </c>
      <c r="B387" s="11" t="s">
        <v>1159</v>
      </c>
      <c r="D387" s="30"/>
      <c r="E387" s="30"/>
    </row>
    <row r="388" spans="1:5" x14ac:dyDescent="0.35">
      <c r="A388" s="18" t="s">
        <v>1160</v>
      </c>
      <c r="B388" s="11" t="s">
        <v>1161</v>
      </c>
      <c r="D388" s="30"/>
      <c r="E388" s="30"/>
    </row>
    <row r="389" spans="1:5" x14ac:dyDescent="0.35">
      <c r="A389" s="18" t="s">
        <v>1162</v>
      </c>
      <c r="B389" s="11" t="s">
        <v>1163</v>
      </c>
      <c r="D389" s="30"/>
      <c r="E389" s="30"/>
    </row>
    <row r="390" spans="1:5" x14ac:dyDescent="0.35">
      <c r="A390" s="18" t="s">
        <v>1164</v>
      </c>
      <c r="B390" s="11" t="s">
        <v>1165</v>
      </c>
      <c r="D390" s="30"/>
      <c r="E390" s="30"/>
    </row>
    <row r="391" spans="1:5" x14ac:dyDescent="0.35">
      <c r="A391" s="18" t="s">
        <v>1166</v>
      </c>
      <c r="B391" s="11" t="s">
        <v>1167</v>
      </c>
      <c r="D391" s="30"/>
      <c r="E391" s="30"/>
    </row>
    <row r="392" spans="1:5" x14ac:dyDescent="0.35">
      <c r="A392" s="18" t="s">
        <v>1168</v>
      </c>
      <c r="B392" s="11" t="s">
        <v>1169</v>
      </c>
      <c r="D392" s="30"/>
      <c r="E392" s="30"/>
    </row>
    <row r="393" spans="1:5" x14ac:dyDescent="0.35">
      <c r="A393" s="18" t="s">
        <v>1170</v>
      </c>
      <c r="B393" s="11" t="s">
        <v>1171</v>
      </c>
      <c r="D393" s="30"/>
      <c r="E393" s="30"/>
    </row>
    <row r="394" spans="1:5" x14ac:dyDescent="0.35">
      <c r="A394" s="18" t="s">
        <v>1172</v>
      </c>
      <c r="B394" s="11" t="s">
        <v>1173</v>
      </c>
      <c r="D394" s="30"/>
      <c r="E394" s="30"/>
    </row>
    <row r="395" spans="1:5" x14ac:dyDescent="0.35">
      <c r="A395" s="18" t="s">
        <v>1174</v>
      </c>
      <c r="B395" s="11" t="s">
        <v>1175</v>
      </c>
      <c r="D395" s="30"/>
      <c r="E395" s="30" t="s">
        <v>1176</v>
      </c>
    </row>
    <row r="396" spans="1:5" x14ac:dyDescent="0.35">
      <c r="A396" s="18" t="s">
        <v>1177</v>
      </c>
      <c r="B396" s="11" t="s">
        <v>1178</v>
      </c>
      <c r="D396" s="69" t="s">
        <v>91</v>
      </c>
      <c r="E396" s="69" t="s">
        <v>92</v>
      </c>
    </row>
    <row r="397" spans="1:5" x14ac:dyDescent="0.35">
      <c r="D397" s="70"/>
      <c r="E397" s="70"/>
    </row>
    <row r="398" spans="1:5" x14ac:dyDescent="0.35">
      <c r="D398" s="28" t="s">
        <v>1179</v>
      </c>
      <c r="E398" s="29" t="s">
        <v>1030</v>
      </c>
    </row>
    <row r="399" spans="1:5" x14ac:dyDescent="0.35">
      <c r="D399" s="28" t="s">
        <v>1180</v>
      </c>
      <c r="E399" s="29" t="s">
        <v>1033</v>
      </c>
    </row>
    <row r="400" spans="1:5" x14ac:dyDescent="0.35">
      <c r="D400" s="28" t="s">
        <v>1181</v>
      </c>
      <c r="E400" s="29" t="s">
        <v>1037</v>
      </c>
    </row>
    <row r="401" spans="4:5" x14ac:dyDescent="0.35">
      <c r="D401" s="28" t="s">
        <v>1182</v>
      </c>
      <c r="E401" s="29" t="s">
        <v>1041</v>
      </c>
    </row>
    <row r="402" spans="4:5" x14ac:dyDescent="0.35">
      <c r="D402" s="28" t="s">
        <v>1183</v>
      </c>
      <c r="E402" s="29" t="s">
        <v>1045</v>
      </c>
    </row>
    <row r="403" spans="4:5" x14ac:dyDescent="0.35">
      <c r="D403" s="28" t="s">
        <v>1184</v>
      </c>
      <c r="E403" s="29" t="s">
        <v>1049</v>
      </c>
    </row>
    <row r="404" spans="4:5" x14ac:dyDescent="0.35">
      <c r="D404" s="28" t="s">
        <v>1185</v>
      </c>
      <c r="E404" s="29" t="s">
        <v>1052</v>
      </c>
    </row>
    <row r="405" spans="4:5" ht="26.5" x14ac:dyDescent="0.35">
      <c r="D405" s="28" t="s">
        <v>1186</v>
      </c>
      <c r="E405" s="34" t="s">
        <v>1056</v>
      </c>
    </row>
    <row r="406" spans="4:5" x14ac:dyDescent="0.35">
      <c r="D406" s="28" t="s">
        <v>1187</v>
      </c>
      <c r="E406" s="29" t="s">
        <v>1060</v>
      </c>
    </row>
    <row r="407" spans="4:5" x14ac:dyDescent="0.35">
      <c r="D407" s="28" t="s">
        <v>1188</v>
      </c>
      <c r="E407" s="29" t="s">
        <v>1064</v>
      </c>
    </row>
    <row r="408" spans="4:5" x14ac:dyDescent="0.35">
      <c r="D408" s="28" t="s">
        <v>1189</v>
      </c>
      <c r="E408" s="29" t="s">
        <v>1068</v>
      </c>
    </row>
    <row r="409" spans="4:5" ht="26.5" x14ac:dyDescent="0.35">
      <c r="D409" s="28" t="s">
        <v>1190</v>
      </c>
      <c r="E409" s="37" t="s">
        <v>1072</v>
      </c>
    </row>
    <row r="410" spans="4:5" x14ac:dyDescent="0.35">
      <c r="D410" s="28" t="s">
        <v>1191</v>
      </c>
      <c r="E410" s="27" t="s">
        <v>1076</v>
      </c>
    </row>
    <row r="411" spans="4:5" x14ac:dyDescent="0.35">
      <c r="D411" s="28" t="s">
        <v>1192</v>
      </c>
      <c r="E411" s="29" t="s">
        <v>1080</v>
      </c>
    </row>
    <row r="412" spans="4:5" x14ac:dyDescent="0.35">
      <c r="D412" s="28" t="s">
        <v>1193</v>
      </c>
      <c r="E412" s="29" t="s">
        <v>1084</v>
      </c>
    </row>
    <row r="413" spans="4:5" x14ac:dyDescent="0.35">
      <c r="D413" s="28" t="s">
        <v>1194</v>
      </c>
      <c r="E413" s="29" t="s">
        <v>1152</v>
      </c>
    </row>
    <row r="414" spans="4:5" ht="26.5" x14ac:dyDescent="0.35">
      <c r="D414" s="28" t="s">
        <v>1195</v>
      </c>
      <c r="E414" s="34" t="s">
        <v>1156</v>
      </c>
    </row>
    <row r="415" spans="4:5" x14ac:dyDescent="0.35">
      <c r="D415" s="28" t="s">
        <v>1196</v>
      </c>
      <c r="E415" s="29" t="s">
        <v>1163</v>
      </c>
    </row>
    <row r="416" spans="4:5" x14ac:dyDescent="0.35">
      <c r="D416" s="28" t="s">
        <v>1197</v>
      </c>
      <c r="E416" s="30" t="s">
        <v>1198</v>
      </c>
    </row>
    <row r="417" spans="4:5" x14ac:dyDescent="0.35">
      <c r="D417" s="28" t="s">
        <v>1199</v>
      </c>
      <c r="E417" s="27" t="s">
        <v>1149</v>
      </c>
    </row>
    <row r="418" spans="4:5" x14ac:dyDescent="0.35">
      <c r="D418" s="28" t="s">
        <v>1200</v>
      </c>
      <c r="E418" s="29" t="s">
        <v>358</v>
      </c>
    </row>
    <row r="419" spans="4:5" x14ac:dyDescent="0.35">
      <c r="D419" s="28" t="s">
        <v>1201</v>
      </c>
      <c r="E419" s="29" t="s">
        <v>1202</v>
      </c>
    </row>
    <row r="420" spans="4:5" x14ac:dyDescent="0.35">
      <c r="D420" s="28" t="s">
        <v>1203</v>
      </c>
      <c r="E420" s="29" t="s">
        <v>1204</v>
      </c>
    </row>
    <row r="421" spans="4:5" x14ac:dyDescent="0.35">
      <c r="D421" s="28" t="s">
        <v>1205</v>
      </c>
      <c r="E421" s="29" t="s">
        <v>1206</v>
      </c>
    </row>
    <row r="422" spans="4:5" x14ac:dyDescent="0.35">
      <c r="D422" s="28" t="s">
        <v>1207</v>
      </c>
      <c r="E422" s="29" t="s">
        <v>1208</v>
      </c>
    </row>
    <row r="423" spans="4:5" x14ac:dyDescent="0.35">
      <c r="D423" s="28" t="s">
        <v>1209</v>
      </c>
      <c r="E423" s="29" t="s">
        <v>1210</v>
      </c>
    </row>
    <row r="424" spans="4:5" x14ac:dyDescent="0.35">
      <c r="D424" s="28" t="s">
        <v>1211</v>
      </c>
      <c r="E424" s="35" t="s">
        <v>1212</v>
      </c>
    </row>
    <row r="425" spans="4:5" x14ac:dyDescent="0.35">
      <c r="D425" s="28" t="s">
        <v>1213</v>
      </c>
      <c r="E425" s="35" t="s">
        <v>1214</v>
      </c>
    </row>
    <row r="426" spans="4:5" x14ac:dyDescent="0.35">
      <c r="D426" s="28" t="s">
        <v>1215</v>
      </c>
      <c r="E426" s="35" t="s">
        <v>1216</v>
      </c>
    </row>
    <row r="427" spans="4:5" x14ac:dyDescent="0.35">
      <c r="D427" s="28" t="s">
        <v>1217</v>
      </c>
      <c r="E427" s="35" t="s">
        <v>1218</v>
      </c>
    </row>
    <row r="428" spans="4:5" x14ac:dyDescent="0.35">
      <c r="D428" s="30"/>
      <c r="E428" s="36" t="s">
        <v>1157</v>
      </c>
    </row>
    <row r="429" spans="4:5" x14ac:dyDescent="0.35">
      <c r="D429" s="30"/>
      <c r="E429" s="36" t="s">
        <v>1157</v>
      </c>
    </row>
    <row r="430" spans="4:5" x14ac:dyDescent="0.35">
      <c r="D430" s="30"/>
      <c r="E430" s="36" t="s">
        <v>1157</v>
      </c>
    </row>
    <row r="431" spans="4:5" x14ac:dyDescent="0.35">
      <c r="D431" s="30"/>
      <c r="E431" s="30"/>
    </row>
    <row r="432" spans="4:5" x14ac:dyDescent="0.35">
      <c r="D432" s="30"/>
      <c r="E432" s="30" t="s">
        <v>1219</v>
      </c>
    </row>
    <row r="433" spans="4:5" x14ac:dyDescent="0.35">
      <c r="D433" s="26" t="s">
        <v>1220</v>
      </c>
      <c r="E433" s="27" t="s">
        <v>963</v>
      </c>
    </row>
    <row r="434" spans="4:5" x14ac:dyDescent="0.35">
      <c r="D434" s="28" t="s">
        <v>1221</v>
      </c>
      <c r="E434" s="29" t="s">
        <v>966</v>
      </c>
    </row>
    <row r="435" spans="4:5" x14ac:dyDescent="0.35">
      <c r="D435" s="28" t="s">
        <v>1222</v>
      </c>
      <c r="E435" s="29" t="s">
        <v>969</v>
      </c>
    </row>
    <row r="436" spans="4:5" x14ac:dyDescent="0.35">
      <c r="D436" s="28" t="s">
        <v>1223</v>
      </c>
      <c r="E436" s="29" t="s">
        <v>972</v>
      </c>
    </row>
    <row r="437" spans="4:5" x14ac:dyDescent="0.35">
      <c r="D437" s="28" t="s">
        <v>1224</v>
      </c>
      <c r="E437" s="29" t="s">
        <v>975</v>
      </c>
    </row>
    <row r="438" spans="4:5" x14ac:dyDescent="0.35">
      <c r="D438" s="28" t="s">
        <v>1225</v>
      </c>
      <c r="E438" s="30" t="s">
        <v>1198</v>
      </c>
    </row>
    <row r="439" spans="4:5" x14ac:dyDescent="0.35">
      <c r="D439" s="28" t="s">
        <v>1226</v>
      </c>
      <c r="E439" s="27" t="s">
        <v>1005</v>
      </c>
    </row>
    <row r="440" spans="4:5" x14ac:dyDescent="0.35">
      <c r="D440" s="28" t="s">
        <v>1227</v>
      </c>
      <c r="E440" s="29" t="s">
        <v>1228</v>
      </c>
    </row>
    <row r="441" spans="4:5" x14ac:dyDescent="0.35">
      <c r="D441" s="28" t="s">
        <v>1229</v>
      </c>
      <c r="E441" s="29" t="s">
        <v>1230</v>
      </c>
    </row>
    <row r="442" spans="4:5" x14ac:dyDescent="0.35">
      <c r="D442" s="28" t="s">
        <v>1231</v>
      </c>
      <c r="E442" s="29" t="s">
        <v>1232</v>
      </c>
    </row>
    <row r="443" spans="4:5" x14ac:dyDescent="0.35">
      <c r="D443" s="28" t="s">
        <v>1233</v>
      </c>
      <c r="E443" s="29" t="s">
        <v>1234</v>
      </c>
    </row>
    <row r="444" spans="4:5" x14ac:dyDescent="0.35">
      <c r="D444" s="28" t="s">
        <v>1235</v>
      </c>
      <c r="E444" s="29" t="s">
        <v>1236</v>
      </c>
    </row>
    <row r="445" spans="4:5" x14ac:dyDescent="0.35">
      <c r="D445" s="28" t="s">
        <v>1237</v>
      </c>
      <c r="E445" s="29" t="s">
        <v>1238</v>
      </c>
    </row>
    <row r="446" spans="4:5" x14ac:dyDescent="0.35">
      <c r="D446" s="28" t="s">
        <v>1239</v>
      </c>
      <c r="E446" s="29" t="s">
        <v>1240</v>
      </c>
    </row>
    <row r="447" spans="4:5" x14ac:dyDescent="0.35">
      <c r="D447" s="28" t="s">
        <v>1241</v>
      </c>
      <c r="E447" s="29" t="s">
        <v>1175</v>
      </c>
    </row>
    <row r="448" spans="4:5" x14ac:dyDescent="0.35">
      <c r="D448" s="28" t="s">
        <v>1242</v>
      </c>
      <c r="E448" s="29" t="s">
        <v>1243</v>
      </c>
    </row>
    <row r="449" spans="4:5" x14ac:dyDescent="0.35">
      <c r="D449" s="28" t="s">
        <v>1244</v>
      </c>
      <c r="E449" s="29" t="s">
        <v>1245</v>
      </c>
    </row>
    <row r="450" spans="4:5" x14ac:dyDescent="0.35">
      <c r="D450" s="28" t="s">
        <v>1246</v>
      </c>
      <c r="E450" s="29" t="s">
        <v>999</v>
      </c>
    </row>
    <row r="451" spans="4:5" x14ac:dyDescent="0.35">
      <c r="D451" s="30"/>
      <c r="E451" s="30"/>
    </row>
    <row r="452" spans="4:5" x14ac:dyDescent="0.35">
      <c r="D452" s="30"/>
      <c r="E452" s="30" t="s">
        <v>1247</v>
      </c>
    </row>
    <row r="453" spans="4:5" x14ac:dyDescent="0.35">
      <c r="D453" s="26" t="s">
        <v>1248</v>
      </c>
      <c r="E453" s="27" t="s">
        <v>1092</v>
      </c>
    </row>
    <row r="454" spans="4:5" x14ac:dyDescent="0.35">
      <c r="D454" s="28" t="s">
        <v>1249</v>
      </c>
      <c r="E454" s="29" t="s">
        <v>1096</v>
      </c>
    </row>
    <row r="455" spans="4:5" x14ac:dyDescent="0.35">
      <c r="D455" s="28" t="s">
        <v>1250</v>
      </c>
      <c r="E455" s="29" t="s">
        <v>1100</v>
      </c>
    </row>
    <row r="456" spans="4:5" x14ac:dyDescent="0.35">
      <c r="D456" s="28" t="s">
        <v>1251</v>
      </c>
      <c r="E456" s="29" t="s">
        <v>1104</v>
      </c>
    </row>
    <row r="457" spans="4:5" x14ac:dyDescent="0.35">
      <c r="D457" s="28" t="s">
        <v>1252</v>
      </c>
      <c r="E457" s="29" t="s">
        <v>1108</v>
      </c>
    </row>
    <row r="458" spans="4:5" x14ac:dyDescent="0.35">
      <c r="D458" s="28" t="s">
        <v>1253</v>
      </c>
      <c r="E458" s="29" t="s">
        <v>1112</v>
      </c>
    </row>
    <row r="459" spans="4:5" x14ac:dyDescent="0.35">
      <c r="D459" s="28" t="s">
        <v>1254</v>
      </c>
      <c r="E459" s="29" t="s">
        <v>1116</v>
      </c>
    </row>
    <row r="460" spans="4:5" x14ac:dyDescent="0.35">
      <c r="D460" s="28" t="s">
        <v>1255</v>
      </c>
      <c r="E460" s="29" t="s">
        <v>1120</v>
      </c>
    </row>
    <row r="461" spans="4:5" x14ac:dyDescent="0.35">
      <c r="D461" s="28" t="s">
        <v>1256</v>
      </c>
      <c r="E461" s="29" t="s">
        <v>1127</v>
      </c>
    </row>
    <row r="462" spans="4:5" x14ac:dyDescent="0.35">
      <c r="D462" s="28" t="s">
        <v>1257</v>
      </c>
      <c r="E462" s="29" t="s">
        <v>1129</v>
      </c>
    </row>
    <row r="463" spans="4:5" x14ac:dyDescent="0.35">
      <c r="D463" s="28" t="s">
        <v>1258</v>
      </c>
      <c r="E463" s="29" t="s">
        <v>1131</v>
      </c>
    </row>
    <row r="464" spans="4:5" x14ac:dyDescent="0.35">
      <c r="D464" s="28" t="s">
        <v>1259</v>
      </c>
      <c r="E464" s="29" t="s">
        <v>1134</v>
      </c>
    </row>
    <row r="465" spans="4:5" x14ac:dyDescent="0.35">
      <c r="D465" s="28" t="s">
        <v>1260</v>
      </c>
      <c r="E465" s="29" t="s">
        <v>1137</v>
      </c>
    </row>
    <row r="466" spans="4:5" x14ac:dyDescent="0.35">
      <c r="D466" s="28" t="s">
        <v>1261</v>
      </c>
      <c r="E466" s="29" t="s">
        <v>1143</v>
      </c>
    </row>
    <row r="467" spans="4:5" x14ac:dyDescent="0.35">
      <c r="D467" s="28" t="s">
        <v>1262</v>
      </c>
      <c r="E467" s="29" t="s">
        <v>1146</v>
      </c>
    </row>
    <row r="468" spans="4:5" x14ac:dyDescent="0.35">
      <c r="D468" s="30"/>
      <c r="E468" s="30"/>
    </row>
    <row r="469" spans="4:5" x14ac:dyDescent="0.35">
      <c r="D469" s="30"/>
      <c r="E469" s="30"/>
    </row>
    <row r="470" spans="4:5" x14ac:dyDescent="0.35">
      <c r="D470" s="30"/>
      <c r="E470" s="30"/>
    </row>
    <row r="471" spans="4:5" x14ac:dyDescent="0.35">
      <c r="D471" s="30"/>
      <c r="E471" s="30"/>
    </row>
    <row r="472" spans="4:5" x14ac:dyDescent="0.35">
      <c r="D472" s="30"/>
      <c r="E472" s="30"/>
    </row>
    <row r="473" spans="4:5" x14ac:dyDescent="0.35">
      <c r="D473" s="30"/>
      <c r="E473" s="30" t="s">
        <v>1263</v>
      </c>
    </row>
    <row r="474" spans="4:5" x14ac:dyDescent="0.35">
      <c r="D474" s="26" t="s">
        <v>1264</v>
      </c>
      <c r="E474" s="27" t="s">
        <v>217</v>
      </c>
    </row>
    <row r="475" spans="4:5" x14ac:dyDescent="0.35">
      <c r="D475" s="28" t="s">
        <v>1265</v>
      </c>
      <c r="E475" s="29" t="s">
        <v>201</v>
      </c>
    </row>
    <row r="476" spans="4:5" x14ac:dyDescent="0.35">
      <c r="D476" s="28" t="s">
        <v>1266</v>
      </c>
      <c r="E476" s="29" t="s">
        <v>1020</v>
      </c>
    </row>
    <row r="477" spans="4:5" x14ac:dyDescent="0.35">
      <c r="D477" s="28" t="s">
        <v>1267</v>
      </c>
      <c r="E477" s="29" t="s">
        <v>1023</v>
      </c>
    </row>
    <row r="478" spans="4:5" x14ac:dyDescent="0.35">
      <c r="D478" s="28" t="s">
        <v>1268</v>
      </c>
      <c r="E478" s="29" t="s">
        <v>945</v>
      </c>
    </row>
    <row r="479" spans="4:5" x14ac:dyDescent="0.35">
      <c r="D479" s="28" t="s">
        <v>1269</v>
      </c>
      <c r="E479" s="38" t="s">
        <v>1270</v>
      </c>
    </row>
    <row r="480" spans="4:5" x14ac:dyDescent="0.35">
      <c r="D480" s="28" t="s">
        <v>1271</v>
      </c>
      <c r="E480" s="38" t="s">
        <v>1272</v>
      </c>
    </row>
    <row r="481" spans="4:5" x14ac:dyDescent="0.35">
      <c r="D481" s="28" t="s">
        <v>1273</v>
      </c>
      <c r="E481" s="38" t="s">
        <v>1274</v>
      </c>
    </row>
    <row r="482" spans="4:5" x14ac:dyDescent="0.35">
      <c r="D482" s="28" t="s">
        <v>1275</v>
      </c>
      <c r="E482" s="38" t="s">
        <v>1276</v>
      </c>
    </row>
    <row r="483" spans="4:5" x14ac:dyDescent="0.35">
      <c r="D483" s="28" t="s">
        <v>1277</v>
      </c>
      <c r="E483" s="38" t="s">
        <v>1278</v>
      </c>
    </row>
    <row r="484" spans="4:5" x14ac:dyDescent="0.35">
      <c r="D484" s="28" t="s">
        <v>1279</v>
      </c>
      <c r="E484" s="38" t="s">
        <v>1280</v>
      </c>
    </row>
    <row r="485" spans="4:5" x14ac:dyDescent="0.35">
      <c r="D485" s="28" t="s">
        <v>1281</v>
      </c>
      <c r="E485" s="38" t="s">
        <v>1282</v>
      </c>
    </row>
    <row r="486" spans="4:5" x14ac:dyDescent="0.35">
      <c r="D486" s="30"/>
      <c r="E486" s="39"/>
    </row>
    <row r="487" spans="4:5" x14ac:dyDescent="0.35">
      <c r="D487" s="30"/>
      <c r="E487" s="30"/>
    </row>
    <row r="488" spans="4:5" x14ac:dyDescent="0.35">
      <c r="D488" s="30"/>
      <c r="E488" s="30" t="s">
        <v>1283</v>
      </c>
    </row>
    <row r="489" spans="4:5" x14ac:dyDescent="0.35">
      <c r="D489" s="26" t="s">
        <v>1284</v>
      </c>
      <c r="E489" s="27" t="s">
        <v>978</v>
      </c>
    </row>
    <row r="490" spans="4:5" x14ac:dyDescent="0.35">
      <c r="D490" s="28" t="s">
        <v>1285</v>
      </c>
      <c r="E490" s="29" t="s">
        <v>981</v>
      </c>
    </row>
    <row r="491" spans="4:5" x14ac:dyDescent="0.35">
      <c r="D491" s="28" t="s">
        <v>1286</v>
      </c>
      <c r="E491" s="29" t="s">
        <v>987</v>
      </c>
    </row>
    <row r="492" spans="4:5" x14ac:dyDescent="0.35">
      <c r="D492" s="28" t="s">
        <v>1287</v>
      </c>
      <c r="E492" s="29" t="s">
        <v>960</v>
      </c>
    </row>
    <row r="493" spans="4:5" x14ac:dyDescent="0.35">
      <c r="D493" s="30"/>
      <c r="E493" s="30"/>
    </row>
    <row r="494" spans="4:5" x14ac:dyDescent="0.35">
      <c r="D494" s="30"/>
      <c r="E494" s="30"/>
    </row>
    <row r="495" spans="4:5" x14ac:dyDescent="0.35">
      <c r="D495" s="30"/>
      <c r="E495" s="30" t="s">
        <v>1288</v>
      </c>
    </row>
    <row r="496" spans="4:5" x14ac:dyDescent="0.35">
      <c r="D496" s="26" t="s">
        <v>1289</v>
      </c>
      <c r="E496" s="27" t="s">
        <v>292</v>
      </c>
    </row>
    <row r="497" spans="4:5" x14ac:dyDescent="0.35">
      <c r="D497" s="28" t="s">
        <v>1290</v>
      </c>
      <c r="E497" s="29" t="s">
        <v>1291</v>
      </c>
    </row>
    <row r="498" spans="4:5" x14ac:dyDescent="0.35">
      <c r="D498" s="30"/>
      <c r="E498" s="30"/>
    </row>
    <row r="499" spans="4:5" x14ac:dyDescent="0.35">
      <c r="D499" s="30"/>
      <c r="E499" s="30"/>
    </row>
    <row r="500" spans="4:5" x14ac:dyDescent="0.35">
      <c r="D500" s="30"/>
      <c r="E500" s="30" t="s">
        <v>1292</v>
      </c>
    </row>
    <row r="501" spans="4:5" x14ac:dyDescent="0.35">
      <c r="D501" s="26" t="s">
        <v>1293</v>
      </c>
      <c r="E501" s="27" t="s">
        <v>1294</v>
      </c>
    </row>
    <row r="502" spans="4:5" x14ac:dyDescent="0.35">
      <c r="D502" s="28" t="s">
        <v>1295</v>
      </c>
      <c r="E502" s="29" t="s">
        <v>1165</v>
      </c>
    </row>
    <row r="503" spans="4:5" x14ac:dyDescent="0.35">
      <c r="D503" s="30"/>
      <c r="E503" s="30"/>
    </row>
    <row r="504" spans="4:5" x14ac:dyDescent="0.35">
      <c r="D504" s="30"/>
      <c r="E504" s="30"/>
    </row>
    <row r="505" spans="4:5" x14ac:dyDescent="0.35">
      <c r="D505" s="30"/>
      <c r="E505" s="30" t="s">
        <v>1296</v>
      </c>
    </row>
    <row r="506" spans="4:5" x14ac:dyDescent="0.35">
      <c r="D506" s="26" t="s">
        <v>1297</v>
      </c>
      <c r="E506" s="27" t="s">
        <v>1298</v>
      </c>
    </row>
    <row r="507" spans="4:5" x14ac:dyDescent="0.35">
      <c r="D507" s="28" t="s">
        <v>1299</v>
      </c>
      <c r="E507" s="29" t="s">
        <v>1026</v>
      </c>
    </row>
    <row r="508" spans="4:5" x14ac:dyDescent="0.35">
      <c r="D508" s="28" t="s">
        <v>1300</v>
      </c>
      <c r="E508" s="29" t="s">
        <v>1301</v>
      </c>
    </row>
    <row r="509" spans="4:5" x14ac:dyDescent="0.35">
      <c r="D509" s="28" t="s">
        <v>1302</v>
      </c>
      <c r="E509" s="29" t="s">
        <v>1303</v>
      </c>
    </row>
    <row r="510" spans="4:5" x14ac:dyDescent="0.35">
      <c r="D510" s="28" t="s">
        <v>1304</v>
      </c>
      <c r="E510" s="29" t="s">
        <v>1305</v>
      </c>
    </row>
    <row r="511" spans="4:5" x14ac:dyDescent="0.35">
      <c r="D511" s="30"/>
      <c r="E511" s="30"/>
    </row>
    <row r="512" spans="4:5" x14ac:dyDescent="0.35">
      <c r="D512" s="30"/>
      <c r="E512" s="30"/>
    </row>
    <row r="513" spans="4:5" x14ac:dyDescent="0.35">
      <c r="D513" s="30"/>
      <c r="E513" s="30"/>
    </row>
    <row r="514" spans="4:5" x14ac:dyDescent="0.35">
      <c r="D514" s="30"/>
      <c r="E514" s="30" t="s">
        <v>1306</v>
      </c>
    </row>
    <row r="515" spans="4:5" x14ac:dyDescent="0.35">
      <c r="D515" s="26" t="s">
        <v>1307</v>
      </c>
      <c r="E515" s="27" t="s">
        <v>1308</v>
      </c>
    </row>
    <row r="516" spans="4:5" x14ac:dyDescent="0.35">
      <c r="D516" s="28" t="s">
        <v>1309</v>
      </c>
      <c r="E516" s="29" t="s">
        <v>1310</v>
      </c>
    </row>
    <row r="517" spans="4:5" x14ac:dyDescent="0.35">
      <c r="D517" s="28" t="s">
        <v>1311</v>
      </c>
      <c r="E517" s="29" t="s">
        <v>1312</v>
      </c>
    </row>
    <row r="518" spans="4:5" x14ac:dyDescent="0.35">
      <c r="D518" s="28" t="s">
        <v>1313</v>
      </c>
      <c r="E518" s="29" t="s">
        <v>1314</v>
      </c>
    </row>
    <row r="519" spans="4:5" x14ac:dyDescent="0.35">
      <c r="D519" s="30"/>
      <c r="E519" s="30"/>
    </row>
    <row r="520" spans="4:5" x14ac:dyDescent="0.35">
      <c r="D520" s="30"/>
      <c r="E520" s="30"/>
    </row>
    <row r="521" spans="4:5" x14ac:dyDescent="0.35">
      <c r="D521" s="30"/>
      <c r="E521" s="30" t="s">
        <v>1315</v>
      </c>
    </row>
    <row r="522" spans="4:5" x14ac:dyDescent="0.35">
      <c r="D522" s="26" t="s">
        <v>1316</v>
      </c>
      <c r="E522" s="27" t="s">
        <v>1011</v>
      </c>
    </row>
    <row r="523" spans="4:5" x14ac:dyDescent="0.35">
      <c r="D523" s="28" t="s">
        <v>1317</v>
      </c>
      <c r="E523" s="29" t="s">
        <v>1318</v>
      </c>
    </row>
    <row r="524" spans="4:5" x14ac:dyDescent="0.35">
      <c r="D524" s="28" t="s">
        <v>1319</v>
      </c>
      <c r="E524" s="29" t="s">
        <v>1320</v>
      </c>
    </row>
  </sheetData>
  <mergeCells count="18">
    <mergeCell ref="D31:D32"/>
    <mergeCell ref="E31:E32"/>
    <mergeCell ref="D71:D72"/>
    <mergeCell ref="E71:E72"/>
    <mergeCell ref="D114:D115"/>
    <mergeCell ref="E114:E115"/>
    <mergeCell ref="D153:D154"/>
    <mergeCell ref="E153:E154"/>
    <mergeCell ref="D194:D195"/>
    <mergeCell ref="E194:E195"/>
    <mergeCell ref="D235:D236"/>
    <mergeCell ref="E235:E236"/>
    <mergeCell ref="D294:D295"/>
    <mergeCell ref="E294:E295"/>
    <mergeCell ref="D376:D377"/>
    <mergeCell ref="E376:E377"/>
    <mergeCell ref="D396:D397"/>
    <mergeCell ref="E396:E39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A277-75E2-4B55-A8C9-97DC4624A535}">
  <dimension ref="A1:L113"/>
  <sheetViews>
    <sheetView topLeftCell="B14" workbookViewId="0">
      <selection activeCell="G15" sqref="G15"/>
    </sheetView>
  </sheetViews>
  <sheetFormatPr defaultColWidth="9.1796875" defaultRowHeight="15.5" x14ac:dyDescent="0.35"/>
  <cols>
    <col min="1" max="1" width="11.453125" style="2" customWidth="1"/>
    <col min="2" max="2" width="5.1796875" style="2" customWidth="1"/>
    <col min="3" max="3" width="20.81640625" style="2" customWidth="1"/>
    <col min="4" max="4" width="8.453125" style="2" customWidth="1"/>
    <col min="5" max="5" width="10.7265625" style="2" customWidth="1"/>
    <col min="6" max="6" width="8" style="2" customWidth="1"/>
    <col min="7" max="7" width="11" style="1" customWidth="1"/>
    <col min="8" max="8" width="38.26953125" style="1" customWidth="1"/>
    <col min="9" max="9" width="13.54296875" style="1" customWidth="1"/>
    <col min="10" max="10" width="8.54296875" style="2" customWidth="1"/>
    <col min="11" max="11" width="9.7265625" style="1" customWidth="1"/>
    <col min="12" max="12" width="13.26953125" style="1" customWidth="1"/>
    <col min="13" max="13" width="6.7265625" style="1" customWidth="1"/>
    <col min="14" max="14" width="8" style="1" customWidth="1"/>
    <col min="15" max="15" width="6.54296875" style="1" customWidth="1"/>
    <col min="16" max="16384" width="9.1796875" style="1"/>
  </cols>
  <sheetData>
    <row r="1" spans="1:12" ht="25" customHeight="1" x14ac:dyDescent="0.35">
      <c r="A1" s="74" t="s">
        <v>1387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2"/>
    </row>
    <row r="3" spans="1:12" ht="25" customHeight="1" x14ac:dyDescent="0.35">
      <c r="A3" s="4" t="s">
        <v>1322</v>
      </c>
      <c r="B3" s="3" t="s">
        <v>1323</v>
      </c>
      <c r="C3" s="5" t="s">
        <v>1324</v>
      </c>
      <c r="D3" s="1"/>
      <c r="E3" s="3"/>
      <c r="F3" s="3"/>
      <c r="G3" s="3"/>
      <c r="H3" s="3"/>
      <c r="I3" s="4" t="s">
        <v>1325</v>
      </c>
      <c r="J3" s="2" t="s">
        <v>1323</v>
      </c>
      <c r="K3" s="5" t="s">
        <v>1474</v>
      </c>
    </row>
    <row r="4" spans="1:12" ht="25" customHeight="1" x14ac:dyDescent="0.35">
      <c r="A4" s="4" t="s">
        <v>1327</v>
      </c>
      <c r="B4" s="3" t="s">
        <v>1323</v>
      </c>
      <c r="C4" s="4" t="s">
        <v>1328</v>
      </c>
      <c r="D4" s="1"/>
      <c r="E4" s="3"/>
      <c r="F4" s="3"/>
      <c r="G4" s="3"/>
      <c r="H4" s="3"/>
      <c r="I4" s="4" t="s">
        <v>1329</v>
      </c>
      <c r="J4" s="2" t="s">
        <v>1323</v>
      </c>
      <c r="K4" s="67">
        <v>2024</v>
      </c>
    </row>
    <row r="5" spans="1:12" ht="25" customHeight="1" x14ac:dyDescent="0.35">
      <c r="A5" s="4" t="s">
        <v>1330</v>
      </c>
      <c r="B5" s="2" t="s">
        <v>1323</v>
      </c>
      <c r="C5" s="1" t="s">
        <v>1331</v>
      </c>
      <c r="D5" s="1"/>
      <c r="E5" s="67"/>
      <c r="F5" s="67"/>
      <c r="K5" s="2"/>
    </row>
    <row r="6" spans="1:12" ht="25" customHeight="1" x14ac:dyDescent="0.35">
      <c r="A6" s="67"/>
      <c r="B6" s="67"/>
      <c r="C6" s="67"/>
      <c r="D6" s="67"/>
      <c r="E6" s="67"/>
      <c r="F6" s="67"/>
      <c r="J6" s="1"/>
      <c r="K6" s="2"/>
    </row>
    <row r="7" spans="1:12" ht="49.5" customHeight="1" x14ac:dyDescent="0.35">
      <c r="A7" s="12" t="s">
        <v>1332</v>
      </c>
      <c r="B7" s="12" t="s">
        <v>1333</v>
      </c>
      <c r="C7" s="12" t="s">
        <v>1334</v>
      </c>
      <c r="D7" s="12" t="s">
        <v>1335</v>
      </c>
      <c r="E7" s="13" t="s">
        <v>1336</v>
      </c>
      <c r="F7" s="13" t="s">
        <v>1337</v>
      </c>
      <c r="G7" s="13" t="s">
        <v>1338</v>
      </c>
      <c r="H7" s="14" t="s">
        <v>1339</v>
      </c>
      <c r="I7" s="15" t="s">
        <v>1340</v>
      </c>
      <c r="J7" s="15" t="s">
        <v>1341</v>
      </c>
      <c r="K7" s="15" t="s">
        <v>1342</v>
      </c>
      <c r="L7" s="16" t="s">
        <v>1343</v>
      </c>
    </row>
    <row r="8" spans="1:12" ht="30" customHeight="1" x14ac:dyDescent="0.35">
      <c r="A8" s="17">
        <v>45499</v>
      </c>
      <c r="B8" s="43">
        <v>1</v>
      </c>
      <c r="C8" s="44" t="s">
        <v>1475</v>
      </c>
      <c r="D8" s="43" t="s">
        <v>1476</v>
      </c>
      <c r="E8" s="43">
        <v>1</v>
      </c>
      <c r="F8" s="43" t="s">
        <v>1346</v>
      </c>
      <c r="G8" s="7" t="s">
        <v>1289</v>
      </c>
      <c r="H8" s="45" t="str">
        <f>VLOOKUP(TBLMASUK6356781024567891112134562345789101112132345678910111223456789[[#This Row],[KODE BARANG]],'TABEL ACUAN'!D:E,2,0)</f>
        <v>Garam Oralit</v>
      </c>
      <c r="I8" s="25" t="s">
        <v>1391</v>
      </c>
      <c r="J8" s="25">
        <v>3</v>
      </c>
      <c r="K8" s="25" t="s">
        <v>1348</v>
      </c>
      <c r="L8" s="48" t="s">
        <v>1358</v>
      </c>
    </row>
    <row r="9" spans="1:12" ht="30" customHeight="1" x14ac:dyDescent="0.35">
      <c r="A9" s="17">
        <v>45504</v>
      </c>
      <c r="B9" s="43">
        <v>2</v>
      </c>
      <c r="C9" s="44" t="s">
        <v>1477</v>
      </c>
      <c r="D9" s="43">
        <v>51</v>
      </c>
      <c r="E9" s="43">
        <v>2</v>
      </c>
      <c r="F9" s="43" t="s">
        <v>1346</v>
      </c>
      <c r="G9" s="6" t="s">
        <v>383</v>
      </c>
      <c r="H9" s="45" t="str">
        <f>VLOOKUP(TBLMASUK6356781024567891112134562345789101112132345678910111223456789[[#This Row],[KODE BARANG]],'TABEL ACUAN'!D:E,2,0)</f>
        <v>Attapulgite/New Antides /selediar/ molagit</v>
      </c>
      <c r="I9" s="25" t="s">
        <v>1390</v>
      </c>
      <c r="J9" s="25">
        <v>5</v>
      </c>
      <c r="K9" s="25" t="s">
        <v>1348</v>
      </c>
      <c r="L9" s="48" t="s">
        <v>1358</v>
      </c>
    </row>
    <row r="10" spans="1:12" ht="30" customHeight="1" x14ac:dyDescent="0.35">
      <c r="A10" s="17"/>
      <c r="B10" s="43"/>
      <c r="C10" s="44"/>
      <c r="D10" s="43"/>
      <c r="E10" s="43"/>
      <c r="F10" s="43"/>
      <c r="G10" s="7" t="s">
        <v>659</v>
      </c>
      <c r="H10" s="45" t="str">
        <f>VLOOKUP(TBLMASUK6356781024567891112134562345789101112132345678910111223456789[[#This Row],[KODE BARANG]],'TABEL ACUAN'!D:E,2,0)</f>
        <v>Hyoscin + Paracetamol Tablet ( Scopma plus tablet )</v>
      </c>
      <c r="I10" s="25" t="s">
        <v>1391</v>
      </c>
      <c r="J10" s="25">
        <v>3</v>
      </c>
      <c r="K10" s="25" t="s">
        <v>1348</v>
      </c>
      <c r="L10" s="46"/>
    </row>
    <row r="11" spans="1:12" ht="30" customHeight="1" x14ac:dyDescent="0.35">
      <c r="A11" s="17">
        <v>45509</v>
      </c>
      <c r="B11" s="6">
        <v>3</v>
      </c>
      <c r="C11" s="47" t="s">
        <v>1478</v>
      </c>
      <c r="D11" s="6">
        <v>4</v>
      </c>
      <c r="E11" s="6">
        <v>3</v>
      </c>
      <c r="F11" s="6" t="s">
        <v>1346</v>
      </c>
      <c r="G11" s="7" t="s">
        <v>1289</v>
      </c>
      <c r="H11" s="45" t="str">
        <f>VLOOKUP(TBLMASUK6356781024567891112134562345789101112132345678910111223456789[[#This Row],[KODE BARANG]],'TABEL ACUAN'!D:E,2,0)</f>
        <v>Garam Oralit</v>
      </c>
      <c r="I11" s="25" t="s">
        <v>1391</v>
      </c>
      <c r="J11" s="25">
        <v>3</v>
      </c>
      <c r="K11" s="25" t="s">
        <v>1348</v>
      </c>
      <c r="L11" s="48" t="s">
        <v>1353</v>
      </c>
    </row>
    <row r="12" spans="1:12" ht="30" customHeight="1" x14ac:dyDescent="0.35">
      <c r="A12" s="17"/>
      <c r="B12" s="43"/>
      <c r="C12" s="44"/>
      <c r="D12" s="43"/>
      <c r="E12" s="43"/>
      <c r="F12" s="43"/>
      <c r="G12" s="6" t="s">
        <v>26</v>
      </c>
      <c r="H12" s="45" t="str">
        <f>VLOOKUP(TBLMASUK6356781024567891112134562345789101112132345678910111223456789[[#This Row],[KODE BARANG]],'TABEL ACUAN'!D:E,2,0)</f>
        <v>Antasida doen tablet, kombinasi</v>
      </c>
      <c r="I12" s="25" t="s">
        <v>1359</v>
      </c>
      <c r="J12" s="25">
        <v>3</v>
      </c>
      <c r="K12" s="25" t="s">
        <v>1348</v>
      </c>
      <c r="L12" s="48" t="s">
        <v>1358</v>
      </c>
    </row>
    <row r="13" spans="1:12" ht="30" customHeight="1" x14ac:dyDescent="0.35">
      <c r="A13" s="17"/>
      <c r="B13" s="43"/>
      <c r="C13" s="44"/>
      <c r="D13" s="43"/>
      <c r="E13" s="43"/>
      <c r="F13" s="43"/>
      <c r="G13" s="52" t="s">
        <v>1418</v>
      </c>
      <c r="H13" s="45" t="s">
        <v>1459</v>
      </c>
      <c r="I13" s="6" t="s">
        <v>1350</v>
      </c>
      <c r="J13" s="25">
        <v>5</v>
      </c>
      <c r="K13" s="25" t="s">
        <v>1348</v>
      </c>
      <c r="L13" s="48"/>
    </row>
    <row r="14" spans="1:12" ht="30" customHeight="1" x14ac:dyDescent="0.35">
      <c r="A14" s="17">
        <v>45512</v>
      </c>
      <c r="B14" s="43">
        <v>4</v>
      </c>
      <c r="C14" s="44" t="s">
        <v>1479</v>
      </c>
      <c r="D14" s="43">
        <v>50</v>
      </c>
      <c r="E14" s="43">
        <v>4</v>
      </c>
      <c r="F14" s="43" t="s">
        <v>1346</v>
      </c>
      <c r="G14" s="6" t="s">
        <v>383</v>
      </c>
      <c r="H14" s="45" t="str">
        <f>VLOOKUP(TBLMASUK6356781024567891112134562345789101112132345678910111223456789[[#This Row],[KODE BARANG]],'TABEL ACUAN'!D:E,2,0)</f>
        <v>Attapulgite/New Antides /selediar/ molagit</v>
      </c>
      <c r="I14" s="25" t="s">
        <v>1390</v>
      </c>
      <c r="J14" s="25">
        <v>5</v>
      </c>
      <c r="K14" s="25" t="s">
        <v>1348</v>
      </c>
      <c r="L14" s="48" t="s">
        <v>1353</v>
      </c>
    </row>
    <row r="15" spans="1:12" ht="30" customHeight="1" x14ac:dyDescent="0.35">
      <c r="A15" s="17"/>
      <c r="B15" s="6"/>
      <c r="C15" s="47"/>
      <c r="D15" s="6"/>
      <c r="E15" s="6"/>
      <c r="F15" s="6"/>
      <c r="G15" s="7" t="s">
        <v>26</v>
      </c>
      <c r="H15" s="45" t="str">
        <f>VLOOKUP(TBLMASUK6356781024567891112134562345789101112132345678910111223456789[[#This Row],[KODE BARANG]],'TABEL ACUAN'!D:E,2,0)</f>
        <v>Antasida doen tablet, kombinasi</v>
      </c>
      <c r="I15" s="25" t="s">
        <v>1480</v>
      </c>
      <c r="J15" s="25">
        <v>3</v>
      </c>
      <c r="K15" s="25" t="s">
        <v>1348</v>
      </c>
      <c r="L15" s="48"/>
    </row>
    <row r="16" spans="1:12" ht="30" customHeight="1" x14ac:dyDescent="0.35">
      <c r="A16" s="17"/>
      <c r="B16" s="43"/>
      <c r="C16" s="44"/>
      <c r="D16" s="43"/>
      <c r="E16" s="43"/>
      <c r="F16" s="43"/>
      <c r="G16" s="6" t="s">
        <v>1289</v>
      </c>
      <c r="H16" s="45" t="str">
        <f>VLOOKUP(TBLMASUK6356781024567891112134562345789101112132345678910111223456789[[#This Row],[KODE BARANG]],'TABEL ACUAN'!D:E,2,0)</f>
        <v>Garam Oralit</v>
      </c>
      <c r="I16" s="25" t="s">
        <v>1391</v>
      </c>
      <c r="J16" s="25">
        <v>5</v>
      </c>
      <c r="K16" s="25" t="s">
        <v>1348</v>
      </c>
      <c r="L16" s="48"/>
    </row>
    <row r="17" spans="1:12" ht="30" customHeight="1" x14ac:dyDescent="0.35">
      <c r="A17" s="40"/>
      <c r="B17" s="50"/>
      <c r="C17" s="51"/>
      <c r="D17" s="50"/>
      <c r="E17" s="50"/>
      <c r="F17" s="50"/>
      <c r="G17" s="7" t="s">
        <v>659</v>
      </c>
      <c r="H17" s="45" t="str">
        <f>VLOOKUP(TBLMASUK6356781024567891112134562345789101112132345678910111223456789[[#This Row],[KODE BARANG]],'TABEL ACUAN'!D:E,2,0)</f>
        <v>Hyoscin + Paracetamol Tablet ( Scopma plus tablet )</v>
      </c>
      <c r="I17" s="25" t="s">
        <v>1359</v>
      </c>
      <c r="J17" s="25">
        <v>3</v>
      </c>
      <c r="K17" s="25" t="s">
        <v>1348</v>
      </c>
      <c r="L17" s="48"/>
    </row>
    <row r="18" spans="1:12" ht="30" customHeight="1" x14ac:dyDescent="0.35">
      <c r="A18" s="54">
        <v>45516</v>
      </c>
      <c r="B18" s="55">
        <v>5</v>
      </c>
      <c r="C18" s="56" t="s">
        <v>1481</v>
      </c>
      <c r="D18" s="55" t="s">
        <v>1482</v>
      </c>
      <c r="E18" s="55">
        <v>1</v>
      </c>
      <c r="F18" s="55" t="s">
        <v>1346</v>
      </c>
      <c r="G18" s="52" t="s">
        <v>1289</v>
      </c>
      <c r="H18" s="45" t="str">
        <f>VLOOKUP(TBLMASUK6356781024567891112134562345789101112132345678910111223456789[[#This Row],[KODE BARANG]],'TABEL ACUAN'!D:E,2,0)</f>
        <v>Garam Oralit</v>
      </c>
      <c r="I18" s="6" t="s">
        <v>1483</v>
      </c>
      <c r="J18" s="6">
        <v>5</v>
      </c>
      <c r="K18" s="6" t="s">
        <v>1348</v>
      </c>
      <c r="L18" s="48" t="s">
        <v>1358</v>
      </c>
    </row>
    <row r="19" spans="1:12" ht="30" customHeight="1" x14ac:dyDescent="0.35">
      <c r="A19" s="54">
        <v>45518</v>
      </c>
      <c r="B19" s="55">
        <v>6</v>
      </c>
      <c r="C19" s="56" t="s">
        <v>1484</v>
      </c>
      <c r="D19" s="55">
        <v>13</v>
      </c>
      <c r="E19" s="55">
        <v>3</v>
      </c>
      <c r="F19" s="55" t="s">
        <v>1346</v>
      </c>
      <c r="G19" s="7" t="s">
        <v>251</v>
      </c>
      <c r="H19" s="45" t="str">
        <f>VLOOKUP(TBLMASUK6356781024567891112134562345789101112132345678910111223456789[[#This Row],[KODE BARANG]],'TABEL ACUAN'!D:E,2,0)</f>
        <v>Parasetamol tab. 500 mg</v>
      </c>
      <c r="I19" s="25" t="s">
        <v>1359</v>
      </c>
      <c r="J19" s="25">
        <v>3</v>
      </c>
      <c r="K19" s="25" t="s">
        <v>1348</v>
      </c>
      <c r="L19" s="49" t="s">
        <v>1353</v>
      </c>
    </row>
    <row r="20" spans="1:12" ht="30" customHeight="1" x14ac:dyDescent="0.35">
      <c r="A20" s="54"/>
      <c r="B20" s="55"/>
      <c r="C20" s="56"/>
      <c r="D20" s="55"/>
      <c r="E20" s="55"/>
      <c r="F20" s="55"/>
      <c r="G20" s="52" t="s">
        <v>383</v>
      </c>
      <c r="H20" s="53" t="str">
        <f>VLOOKUP(TBLMASUK6356781024567891112134562345789101112132345678910111223456789[[#This Row],[KODE BARANG]],'TABEL ACUAN'!D:E,2,0)</f>
        <v>Attapulgite/New Antides /selediar/ molagit</v>
      </c>
      <c r="I20" s="6" t="s">
        <v>1390</v>
      </c>
      <c r="J20" s="6">
        <v>5</v>
      </c>
      <c r="K20" s="6" t="s">
        <v>1348</v>
      </c>
      <c r="L20" s="48"/>
    </row>
    <row r="21" spans="1:12" ht="30" customHeight="1" x14ac:dyDescent="0.35">
      <c r="A21" s="54"/>
      <c r="B21" s="55"/>
      <c r="C21" s="56"/>
      <c r="D21" s="55"/>
      <c r="E21" s="55"/>
      <c r="F21" s="55"/>
      <c r="G21" s="6" t="s">
        <v>1289</v>
      </c>
      <c r="H21" s="53" t="str">
        <f>VLOOKUP(TBLMASUK6356781024567891112134562345789101112132345678910111223456789[[#This Row],[KODE BARANG]],'TABEL ACUAN'!D:E,2,0)</f>
        <v>Garam Oralit</v>
      </c>
      <c r="I21" s="6" t="s">
        <v>1391</v>
      </c>
      <c r="J21" s="25">
        <v>5</v>
      </c>
      <c r="K21" s="25" t="s">
        <v>1348</v>
      </c>
      <c r="L21" s="48"/>
    </row>
    <row r="22" spans="1:12" ht="30" customHeight="1" x14ac:dyDescent="0.35">
      <c r="A22" s="54"/>
      <c r="B22" s="55"/>
      <c r="C22" s="56"/>
      <c r="D22" s="55"/>
      <c r="E22" s="55"/>
      <c r="F22" s="55"/>
      <c r="G22" s="7"/>
      <c r="H22" s="53" t="e">
        <f>VLOOKUP(TBLMASUK6356781024567891112134562345789101112132345678910111223456789[[#This Row],[KODE BARANG]],'TABEL ACUAN'!D:E,2,0)</f>
        <v>#N/A</v>
      </c>
      <c r="I22" s="25"/>
      <c r="J22" s="25"/>
      <c r="K22" s="25"/>
      <c r="L22" s="48"/>
    </row>
    <row r="23" spans="1:12" ht="30" customHeight="1" x14ac:dyDescent="0.35">
      <c r="A23" s="54"/>
      <c r="B23" s="55"/>
      <c r="C23" s="56"/>
      <c r="D23" s="55"/>
      <c r="E23" s="55"/>
      <c r="F23" s="55"/>
      <c r="G23" s="7"/>
      <c r="H23" s="53" t="e">
        <f>VLOOKUP(TBLMASUK6356781024567891112134562345789101112132345678910111223456789[[#This Row],[KODE BARANG]],'TABEL ACUAN'!D:E,2,0)</f>
        <v>#N/A</v>
      </c>
      <c r="I23" s="25"/>
      <c r="J23" s="25"/>
      <c r="K23" s="25"/>
      <c r="L23" s="48"/>
    </row>
    <row r="24" spans="1:12" ht="30" customHeight="1" x14ac:dyDescent="0.35">
      <c r="A24" s="17"/>
      <c r="B24" s="25"/>
      <c r="C24" s="57"/>
      <c r="D24" s="25"/>
      <c r="E24" s="25"/>
      <c r="F24" s="25"/>
      <c r="G24" s="52"/>
      <c r="H24" s="53" t="e">
        <f>VLOOKUP(TBLMASUK6356781024567891112134562345789101112132345678910111223456789[[#This Row],[KODE BARANG]],'TABEL ACUAN'!D:E,2,0)</f>
        <v>#N/A</v>
      </c>
      <c r="I24" s="6"/>
      <c r="J24" s="6"/>
      <c r="K24" s="6"/>
      <c r="L24" s="48"/>
    </row>
    <row r="25" spans="1:12" ht="30" customHeight="1" x14ac:dyDescent="0.35">
      <c r="A25" s="58"/>
      <c r="B25" s="55"/>
      <c r="C25" s="56"/>
      <c r="D25" s="55"/>
      <c r="E25" s="55"/>
      <c r="F25" s="55"/>
      <c r="G25" s="6"/>
      <c r="H25" s="53" t="e">
        <f>VLOOKUP(TBLMASUK6356781024567891112134562345789101112132345678910111223456789[[#This Row],[KODE BARANG]],'TABEL ACUAN'!D:E,2,0)</f>
        <v>#N/A</v>
      </c>
      <c r="I25" s="6"/>
      <c r="J25" s="6"/>
      <c r="K25" s="6"/>
      <c r="L25" s="48"/>
    </row>
    <row r="26" spans="1:12" ht="30" customHeight="1" x14ac:dyDescent="0.35">
      <c r="A26" s="54"/>
      <c r="B26" s="55"/>
      <c r="C26" s="56"/>
      <c r="D26" s="55"/>
      <c r="E26" s="55"/>
      <c r="F26" s="55"/>
      <c r="G26" s="6"/>
      <c r="H26" s="53" t="e">
        <f>VLOOKUP(TBLMASUK6356781024567891112134562345789101112132345678910111223456789[[#This Row],[KODE BARANG]],'TABEL ACUAN'!D:E,2,0)</f>
        <v>#N/A</v>
      </c>
      <c r="I26" s="6"/>
      <c r="J26" s="6"/>
      <c r="K26" s="6"/>
      <c r="L26" s="46"/>
    </row>
    <row r="27" spans="1:12" ht="30" customHeight="1" x14ac:dyDescent="0.35">
      <c r="A27" s="54"/>
      <c r="B27" s="55"/>
      <c r="C27" s="56"/>
      <c r="D27" s="55"/>
      <c r="E27" s="55"/>
      <c r="F27" s="55"/>
      <c r="G27" s="6"/>
      <c r="H27" s="53" t="e">
        <f>VLOOKUP(TBLMASUK6356781024567891112134562345789101112132345678910111223456789[[#This Row],[KODE BARANG]],'TABEL ACUAN'!D:E,2,0)</f>
        <v>#N/A</v>
      </c>
      <c r="I27" s="6"/>
      <c r="J27" s="6"/>
      <c r="K27" s="6"/>
      <c r="L27" s="48"/>
    </row>
    <row r="28" spans="1:12" ht="30" customHeight="1" x14ac:dyDescent="0.35">
      <c r="A28" s="58"/>
      <c r="B28" s="55"/>
      <c r="C28" s="56"/>
      <c r="D28" s="55"/>
      <c r="E28" s="55"/>
      <c r="F28" s="55"/>
      <c r="G28" s="52"/>
      <c r="H28" s="53" t="e">
        <f>VLOOKUP(TBLMASUK6356781024567891112134562345789101112132345678910111223456789[[#This Row],[KODE BARANG]],'TABEL ACUAN'!D:E,2,0)</f>
        <v>#N/A</v>
      </c>
      <c r="I28" s="6"/>
      <c r="J28" s="6"/>
      <c r="K28" s="6"/>
      <c r="L28" s="49"/>
    </row>
    <row r="29" spans="1:12" ht="30" customHeight="1" x14ac:dyDescent="0.35">
      <c r="A29" s="54"/>
      <c r="B29" s="55"/>
      <c r="C29" s="56"/>
      <c r="D29" s="55"/>
      <c r="E29" s="55"/>
      <c r="F29" s="55"/>
      <c r="G29" s="7"/>
      <c r="H29" s="53" t="e">
        <f>VLOOKUP(TBLMASUK6356781024567891112134562345789101112132345678910111223456789[[#This Row],[KODE BARANG]],'TABEL ACUAN'!D:E,2,0)</f>
        <v>#N/A</v>
      </c>
      <c r="I29" s="6"/>
      <c r="J29" s="6"/>
      <c r="K29" s="6"/>
      <c r="L29" s="48"/>
    </row>
    <row r="30" spans="1:12" ht="30" customHeight="1" x14ac:dyDescent="0.35">
      <c r="A30" s="54"/>
      <c r="B30" s="55"/>
      <c r="C30" s="56"/>
      <c r="D30" s="55"/>
      <c r="E30" s="55"/>
      <c r="F30" s="55"/>
      <c r="G30" s="6"/>
      <c r="H30" s="53" t="e">
        <f>VLOOKUP(TBLMASUK6356781024567891112134562345789101112132345678910111223456789[[#This Row],[KODE BARANG]],'TABEL ACUAN'!D:E,2,0)</f>
        <v>#N/A</v>
      </c>
      <c r="I30" s="6"/>
      <c r="J30" s="6"/>
      <c r="K30" s="6"/>
      <c r="L30" s="48"/>
    </row>
    <row r="31" spans="1:12" ht="30" customHeight="1" x14ac:dyDescent="0.35">
      <c r="A31" s="54"/>
      <c r="B31" s="55"/>
      <c r="C31" s="56"/>
      <c r="D31" s="55"/>
      <c r="E31" s="55"/>
      <c r="F31" s="55"/>
      <c r="G31" s="59"/>
      <c r="H31" s="53" t="e">
        <f>VLOOKUP(TBLMASUK6356781024567891112134562345789101112132345678910111223456789[[#This Row],[KODE BARANG]],'TABEL ACUAN'!D:E,2,0)</f>
        <v>#N/A</v>
      </c>
      <c r="I31" s="6"/>
      <c r="J31" s="6"/>
      <c r="K31" s="6"/>
      <c r="L31" s="46"/>
    </row>
    <row r="32" spans="1:12" ht="30" customHeight="1" x14ac:dyDescent="0.35">
      <c r="A32" s="58"/>
      <c r="B32" s="55"/>
      <c r="C32" s="56"/>
      <c r="D32" s="55"/>
      <c r="E32" s="55"/>
      <c r="F32" s="55"/>
      <c r="G32" s="7"/>
      <c r="H32" s="53" t="e">
        <f>VLOOKUP(TBLMASUK6356781024567891112134562345789101112132345678910111223456789[[#This Row],[KODE BARANG]],'TABEL ACUAN'!D:E,2,0)</f>
        <v>#N/A</v>
      </c>
      <c r="I32" s="6"/>
      <c r="J32" s="6"/>
      <c r="K32" s="6"/>
      <c r="L32" s="46"/>
    </row>
    <row r="33" spans="1:12" ht="30" customHeight="1" x14ac:dyDescent="0.35">
      <c r="A33" s="54"/>
      <c r="B33" s="55"/>
      <c r="C33" s="56"/>
      <c r="D33" s="55"/>
      <c r="E33" s="55"/>
      <c r="F33" s="55"/>
      <c r="G33" s="6"/>
      <c r="H33" s="45" t="e">
        <f>VLOOKUP(TBLMASUK6356781024567891112134562345789101112132345678910111223456789[[#This Row],[KODE BARANG]],'TABEL ACUAN'!D:E,2,0)</f>
        <v>#N/A</v>
      </c>
      <c r="I33" s="6"/>
      <c r="J33" s="6"/>
      <c r="K33" s="6"/>
      <c r="L33" s="48"/>
    </row>
    <row r="34" spans="1:12" ht="30" customHeight="1" x14ac:dyDescent="0.35">
      <c r="A34" s="58"/>
      <c r="B34" s="55"/>
      <c r="C34" s="47"/>
      <c r="D34" s="55"/>
      <c r="E34" s="55"/>
      <c r="F34" s="55"/>
      <c r="G34" s="52"/>
      <c r="H34" s="45" t="e">
        <f>VLOOKUP(TBLMASUK6356781024567891112134562345789101112132345678910111223456789[[#This Row],[KODE BARANG]],'TABEL ACUAN'!D:E,2,0)</f>
        <v>#N/A</v>
      </c>
      <c r="I34" s="6"/>
      <c r="J34" s="6"/>
      <c r="K34" s="6"/>
      <c r="L34" s="48"/>
    </row>
    <row r="35" spans="1:12" ht="30" customHeight="1" x14ac:dyDescent="0.35">
      <c r="A35" s="54"/>
      <c r="B35" s="55"/>
      <c r="C35" s="56"/>
      <c r="D35" s="66"/>
      <c r="E35" s="55"/>
      <c r="F35" s="55"/>
      <c r="G35" s="59"/>
      <c r="H35" s="45" t="e">
        <f>VLOOKUP(TBLMASUK6356781024567891112134562345789101112132345678910111223456789[[#This Row],[KODE BARANG]],'TABEL ACUAN'!D:E,2,0)</f>
        <v>#N/A</v>
      </c>
      <c r="I35" s="6"/>
      <c r="J35" s="6"/>
      <c r="K35" s="6"/>
      <c r="L35" s="48"/>
    </row>
    <row r="36" spans="1:12" ht="30" customHeight="1" x14ac:dyDescent="0.35">
      <c r="A36" s="58"/>
      <c r="B36" s="55"/>
      <c r="C36" s="56"/>
      <c r="D36" s="55"/>
      <c r="E36" s="55"/>
      <c r="F36" s="55"/>
      <c r="G36" s="7"/>
      <c r="H36" s="45" t="e">
        <f>VLOOKUP(TBLMASUK6356781024567891112134562345789101112132345678910111223456789[[#This Row],[KODE BARANG]],'TABEL ACUAN'!D:E,2,0)</f>
        <v>#N/A</v>
      </c>
      <c r="I36" s="63"/>
      <c r="J36" s="6"/>
      <c r="K36" s="6"/>
      <c r="L36" s="46"/>
    </row>
    <row r="37" spans="1:12" ht="30" customHeight="1" x14ac:dyDescent="0.35">
      <c r="A37" s="60"/>
      <c r="B37" s="61"/>
      <c r="C37" s="62"/>
      <c r="D37" s="61"/>
      <c r="E37" s="61"/>
      <c r="F37" s="61"/>
      <c r="G37" s="59"/>
      <c r="H37" s="64" t="e">
        <f>VLOOKUP(TBLMASUK6356781024567891112134562345789101112132345678910111223456789[[#This Row],[KODE BARANG]],'TABEL ACUAN'!D:E,2,0)</f>
        <v>#N/A</v>
      </c>
      <c r="I37" s="63"/>
      <c r="J37" s="63"/>
      <c r="K37" s="63"/>
      <c r="L37" s="48"/>
    </row>
    <row r="38" spans="1:12" ht="30" customHeight="1" x14ac:dyDescent="0.35">
      <c r="A38" s="60"/>
      <c r="B38" s="61"/>
      <c r="C38" s="62"/>
      <c r="D38" s="61"/>
      <c r="E38" s="61"/>
      <c r="F38" s="61"/>
      <c r="G38" s="52"/>
      <c r="H38" s="64" t="e">
        <f>VLOOKUP(TBLMASUK6356781024567891112134562345789101112132345678910111223456789[[#This Row],[KODE BARANG]],'TABEL ACUAN'!D:E,2,0)</f>
        <v>#N/A</v>
      </c>
      <c r="I38" s="63"/>
      <c r="J38" s="6"/>
      <c r="K38" s="6"/>
      <c r="L38" s="48"/>
    </row>
    <row r="39" spans="1:12" ht="30" customHeight="1" x14ac:dyDescent="0.35">
      <c r="A39" s="60"/>
      <c r="B39" s="61"/>
      <c r="C39" s="62"/>
      <c r="D39" s="61"/>
      <c r="E39" s="61"/>
      <c r="F39" s="61"/>
      <c r="G39" s="6"/>
      <c r="H39" s="64" t="e">
        <f>VLOOKUP(TBLMASUK6356781024567891112134562345789101112132345678910111223456789[[#This Row],[KODE BARANG]],'TABEL ACUAN'!D:E,2,0)</f>
        <v>#N/A</v>
      </c>
      <c r="I39" s="63"/>
      <c r="J39" s="63"/>
      <c r="K39" s="63"/>
      <c r="L39" s="65"/>
    </row>
    <row r="40" spans="1:12" ht="30" customHeight="1" x14ac:dyDescent="0.35">
      <c r="A40" s="60"/>
      <c r="B40" s="61"/>
      <c r="C40" s="62"/>
      <c r="D40" s="61"/>
      <c r="E40" s="61"/>
      <c r="F40" s="61"/>
      <c r="G40" s="59"/>
      <c r="H40" s="64" t="e">
        <f>VLOOKUP(TBLMASUK6356781024567891112134562345789101112132345678910111223456789[[#This Row],[KODE BARANG]],'TABEL ACUAN'!D:E,2,0)</f>
        <v>#N/A</v>
      </c>
      <c r="I40" s="63"/>
      <c r="J40" s="63"/>
      <c r="K40" s="63"/>
      <c r="L40" s="65"/>
    </row>
    <row r="41" spans="1:12" ht="30" customHeight="1" x14ac:dyDescent="0.35">
      <c r="A41" s="58"/>
      <c r="B41" s="55"/>
      <c r="C41" s="56"/>
      <c r="D41" s="55"/>
      <c r="E41" s="55"/>
      <c r="F41" s="55"/>
      <c r="G41" s="6"/>
      <c r="H41" s="45" t="e">
        <f>VLOOKUP(TBLMASUK6356781024567891112134562345789101112132345678910111223456789[[#This Row],[KODE BARANG]],'TABEL ACUAN'!D:E,2,0)</f>
        <v>#N/A</v>
      </c>
      <c r="I41" s="6"/>
      <c r="J41" s="6"/>
      <c r="K41" s="6"/>
      <c r="L41" s="48"/>
    </row>
    <row r="42" spans="1:12" ht="30" customHeight="1" x14ac:dyDescent="0.35">
      <c r="A42" s="67" t="s">
        <v>1378</v>
      </c>
      <c r="E42" s="1"/>
      <c r="F42" s="1"/>
      <c r="J42" s="67" t="s">
        <v>1379</v>
      </c>
      <c r="K42" s="2"/>
    </row>
    <row r="43" spans="1:12" ht="30" customHeight="1" x14ac:dyDescent="0.35">
      <c r="A43" s="75" t="s">
        <v>1380</v>
      </c>
      <c r="B43" s="75"/>
      <c r="C43" s="75"/>
      <c r="D43" s="2" t="s">
        <v>1381</v>
      </c>
      <c r="E43" s="2">
        <v>6</v>
      </c>
      <c r="F43" s="1"/>
      <c r="J43" s="67"/>
      <c r="K43" s="2"/>
    </row>
    <row r="44" spans="1:12" ht="30" customHeight="1" x14ac:dyDescent="0.35">
      <c r="A44" s="75" t="s">
        <v>1337</v>
      </c>
      <c r="B44" s="75"/>
      <c r="C44" s="75"/>
      <c r="D44" s="2" t="s">
        <v>1381</v>
      </c>
      <c r="E44" s="2">
        <v>0</v>
      </c>
      <c r="F44" s="1"/>
      <c r="J44" s="67"/>
      <c r="K44" s="2"/>
    </row>
    <row r="45" spans="1:12" ht="30" customHeight="1" x14ac:dyDescent="0.35">
      <c r="A45" s="75" t="s">
        <v>1382</v>
      </c>
      <c r="B45" s="75"/>
      <c r="C45" s="75"/>
      <c r="D45" s="2" t="s">
        <v>1381</v>
      </c>
      <c r="E45" s="2">
        <f>SUM(TBLMASUK6356781024567891112134562345789101112132345678910111223456789[JUMLAH ITEM OBAT])</f>
        <v>14</v>
      </c>
      <c r="F45" s="1"/>
      <c r="J45" s="67"/>
      <c r="K45" s="2"/>
    </row>
    <row r="46" spans="1:12" ht="30" customHeight="1" x14ac:dyDescent="0.35">
      <c r="A46" s="75" t="s">
        <v>1383</v>
      </c>
      <c r="B46" s="75"/>
      <c r="C46" s="75"/>
      <c r="D46" s="2" t="s">
        <v>1381</v>
      </c>
      <c r="E46" s="2">
        <f>E44/E43*100</f>
        <v>0</v>
      </c>
      <c r="F46" s="1"/>
      <c r="J46" s="8" t="s">
        <v>1384</v>
      </c>
      <c r="K46" s="2"/>
    </row>
    <row r="47" spans="1:12" ht="30" customHeight="1" x14ac:dyDescent="0.35">
      <c r="A47" s="73" t="s">
        <v>1385</v>
      </c>
      <c r="B47" s="73"/>
      <c r="C47" s="73"/>
      <c r="D47" s="2" t="s">
        <v>1381</v>
      </c>
      <c r="E47" s="9">
        <f>E45/E43</f>
        <v>2.3333333333333335</v>
      </c>
      <c r="F47" s="1"/>
      <c r="J47" s="67" t="s">
        <v>1386</v>
      </c>
      <c r="K47" s="2"/>
    </row>
    <row r="48" spans="1:12" ht="30" customHeight="1" x14ac:dyDescent="0.35">
      <c r="E48" s="1"/>
      <c r="F48" s="1"/>
      <c r="H48" s="5"/>
    </row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7:C47"/>
    <mergeCell ref="A1:L1"/>
    <mergeCell ref="A43:C43"/>
    <mergeCell ref="A44:C44"/>
    <mergeCell ref="A45:C45"/>
    <mergeCell ref="A46:C46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5EF7-941F-4205-A20A-8395D273E4BD}">
  <dimension ref="A1:L113"/>
  <sheetViews>
    <sheetView topLeftCell="B22" workbookViewId="0">
      <selection activeCell="L33" sqref="L33"/>
    </sheetView>
  </sheetViews>
  <sheetFormatPr defaultColWidth="9.1796875" defaultRowHeight="15.5" x14ac:dyDescent="0.35"/>
  <cols>
    <col min="1" max="1" width="11.453125" style="2" customWidth="1"/>
    <col min="2" max="2" width="5.1796875" style="2" customWidth="1"/>
    <col min="3" max="3" width="20.81640625" style="2" customWidth="1"/>
    <col min="4" max="4" width="8.453125" style="2" customWidth="1"/>
    <col min="5" max="5" width="10.7265625" style="2" customWidth="1"/>
    <col min="6" max="6" width="8" style="2" customWidth="1"/>
    <col min="7" max="7" width="11" style="1" customWidth="1"/>
    <col min="8" max="8" width="38.26953125" style="1" customWidth="1"/>
    <col min="9" max="9" width="13.54296875" style="1" customWidth="1"/>
    <col min="10" max="10" width="8.54296875" style="2" customWidth="1"/>
    <col min="11" max="11" width="9.7265625" style="1" customWidth="1"/>
    <col min="12" max="12" width="13.26953125" style="1" customWidth="1"/>
    <col min="13" max="13" width="6.7265625" style="1" customWidth="1"/>
    <col min="14" max="14" width="8" style="1" customWidth="1"/>
    <col min="15" max="15" width="6.54296875" style="1" customWidth="1"/>
    <col min="16" max="16384" width="9.1796875" style="1"/>
  </cols>
  <sheetData>
    <row r="1" spans="1:12" ht="25" customHeight="1" x14ac:dyDescent="0.35">
      <c r="A1" s="74" t="s">
        <v>1387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2"/>
    </row>
    <row r="3" spans="1:12" ht="25" customHeight="1" x14ac:dyDescent="0.35">
      <c r="A3" s="4" t="s">
        <v>1322</v>
      </c>
      <c r="B3" s="3" t="s">
        <v>1323</v>
      </c>
      <c r="C3" s="5" t="s">
        <v>1324</v>
      </c>
      <c r="D3" s="1"/>
      <c r="E3" s="3"/>
      <c r="F3" s="3"/>
      <c r="G3" s="3"/>
      <c r="H3" s="3"/>
      <c r="I3" s="4" t="s">
        <v>1325</v>
      </c>
      <c r="J3" s="2" t="s">
        <v>1323</v>
      </c>
      <c r="K3" s="5" t="s">
        <v>1485</v>
      </c>
    </row>
    <row r="4" spans="1:12" ht="25" customHeight="1" x14ac:dyDescent="0.35">
      <c r="A4" s="4" t="s">
        <v>1327</v>
      </c>
      <c r="B4" s="3" t="s">
        <v>1323</v>
      </c>
      <c r="C4" s="4" t="s">
        <v>1328</v>
      </c>
      <c r="D4" s="1"/>
      <c r="E4" s="3"/>
      <c r="F4" s="3"/>
      <c r="G4" s="3"/>
      <c r="H4" s="3"/>
      <c r="I4" s="4" t="s">
        <v>1329</v>
      </c>
      <c r="J4" s="2" t="s">
        <v>1323</v>
      </c>
      <c r="K4" s="67">
        <v>2024</v>
      </c>
    </row>
    <row r="5" spans="1:12" ht="25" customHeight="1" x14ac:dyDescent="0.35">
      <c r="A5" s="4" t="s">
        <v>1330</v>
      </c>
      <c r="B5" s="2" t="s">
        <v>1323</v>
      </c>
      <c r="C5" s="1" t="s">
        <v>1331</v>
      </c>
      <c r="D5" s="1"/>
      <c r="E5" s="67"/>
      <c r="F5" s="67"/>
      <c r="K5" s="2"/>
    </row>
    <row r="6" spans="1:12" ht="25" customHeight="1" x14ac:dyDescent="0.35">
      <c r="A6" s="67"/>
      <c r="B6" s="67"/>
      <c r="C6" s="67"/>
      <c r="D6" s="67"/>
      <c r="E6" s="67"/>
      <c r="F6" s="67"/>
      <c r="J6" s="1"/>
      <c r="K6" s="2"/>
    </row>
    <row r="7" spans="1:12" ht="49.5" customHeight="1" x14ac:dyDescent="0.35">
      <c r="A7" s="12" t="s">
        <v>1332</v>
      </c>
      <c r="B7" s="12" t="s">
        <v>1333</v>
      </c>
      <c r="C7" s="12" t="s">
        <v>1334</v>
      </c>
      <c r="D7" s="12" t="s">
        <v>1335</v>
      </c>
      <c r="E7" s="13" t="s">
        <v>1336</v>
      </c>
      <c r="F7" s="13" t="s">
        <v>1337</v>
      </c>
      <c r="G7" s="13" t="s">
        <v>1338</v>
      </c>
      <c r="H7" s="14" t="s">
        <v>1339</v>
      </c>
      <c r="I7" s="15" t="s">
        <v>1340</v>
      </c>
      <c r="J7" s="15" t="s">
        <v>1341</v>
      </c>
      <c r="K7" s="15" t="s">
        <v>1342</v>
      </c>
      <c r="L7" s="16" t="s">
        <v>1343</v>
      </c>
    </row>
    <row r="8" spans="1:12" ht="30" customHeight="1" x14ac:dyDescent="0.35">
      <c r="A8" s="17">
        <v>45530</v>
      </c>
      <c r="B8" s="43">
        <v>1</v>
      </c>
      <c r="C8" s="44" t="s">
        <v>1486</v>
      </c>
      <c r="D8" s="43">
        <v>9</v>
      </c>
      <c r="E8" s="43">
        <v>4</v>
      </c>
      <c r="F8" s="43" t="s">
        <v>1346</v>
      </c>
      <c r="G8" s="6" t="s">
        <v>383</v>
      </c>
      <c r="H8" s="45" t="str">
        <f>VLOOKUP(TBLMASUK635678102456789111213456234578910111213234567891011122345678910[[#This Row],[KODE BARANG]],'TABEL ACUAN'!D:E,2,0)</f>
        <v>Attapulgite/New Antides /selediar/ molagit</v>
      </c>
      <c r="I8" s="25" t="s">
        <v>1487</v>
      </c>
      <c r="J8" s="25">
        <v>3</v>
      </c>
      <c r="K8" s="25" t="s">
        <v>1348</v>
      </c>
      <c r="L8" s="48" t="s">
        <v>1358</v>
      </c>
    </row>
    <row r="9" spans="1:12" ht="30" customHeight="1" x14ac:dyDescent="0.35">
      <c r="A9" s="17"/>
      <c r="B9" s="43"/>
      <c r="C9" s="44"/>
      <c r="D9" s="43"/>
      <c r="E9" s="43"/>
      <c r="F9" s="43"/>
      <c r="G9" s="7" t="s">
        <v>251</v>
      </c>
      <c r="H9" s="45" t="str">
        <f>VLOOKUP(TBLMASUK635678102456789111213456234578910111213234567891011122345678910[[#This Row],[KODE BARANG]],'TABEL ACUAN'!D:E,2,0)</f>
        <v>Parasetamol tab. 500 mg</v>
      </c>
      <c r="I9" s="25" t="s">
        <v>1359</v>
      </c>
      <c r="J9" s="25">
        <v>3</v>
      </c>
      <c r="K9" s="25" t="s">
        <v>1348</v>
      </c>
      <c r="L9" s="48"/>
    </row>
    <row r="10" spans="1:12" ht="30" customHeight="1" x14ac:dyDescent="0.35">
      <c r="A10" s="17"/>
      <c r="B10" s="43"/>
      <c r="C10" s="44"/>
      <c r="D10" s="43"/>
      <c r="E10" s="43"/>
      <c r="F10" s="43"/>
      <c r="G10" s="7" t="s">
        <v>26</v>
      </c>
      <c r="H10" s="45" t="str">
        <f>VLOOKUP(TBLMASUK635678102456789111213456234578910111213234567891011122345678910[[#This Row],[KODE BARANG]],'TABEL ACUAN'!D:E,2,0)</f>
        <v>Antasida doen tablet, kombinasi</v>
      </c>
      <c r="I10" s="25" t="s">
        <v>1359</v>
      </c>
      <c r="J10" s="25">
        <v>3</v>
      </c>
      <c r="K10" s="25" t="s">
        <v>1348</v>
      </c>
      <c r="L10" s="46"/>
    </row>
    <row r="11" spans="1:12" ht="30" customHeight="1" x14ac:dyDescent="0.35">
      <c r="A11" s="17"/>
      <c r="B11" s="6"/>
      <c r="C11" s="47"/>
      <c r="D11" s="6"/>
      <c r="E11" s="6"/>
      <c r="F11" s="6"/>
      <c r="G11" s="7" t="s">
        <v>1289</v>
      </c>
      <c r="H11" s="45" t="str">
        <f>VLOOKUP(TBLMASUK635678102456789111213456234578910111213234567891011122345678910[[#This Row],[KODE BARANG]],'TABEL ACUAN'!D:E,2,0)</f>
        <v>Garam Oralit</v>
      </c>
      <c r="I11" s="25" t="s">
        <v>1391</v>
      </c>
      <c r="J11" s="25">
        <v>3</v>
      </c>
      <c r="K11" s="25" t="s">
        <v>1348</v>
      </c>
      <c r="L11" s="48"/>
    </row>
    <row r="12" spans="1:12" ht="30" customHeight="1" x14ac:dyDescent="0.35">
      <c r="A12" s="17">
        <v>45533</v>
      </c>
      <c r="B12" s="43">
        <v>2</v>
      </c>
      <c r="C12" s="44" t="s">
        <v>1488</v>
      </c>
      <c r="D12" s="43">
        <v>11</v>
      </c>
      <c r="E12" s="43">
        <v>2</v>
      </c>
      <c r="F12" s="43" t="s">
        <v>1346</v>
      </c>
      <c r="G12" s="6" t="s">
        <v>1290</v>
      </c>
      <c r="H12" s="45" t="str">
        <f>VLOOKUP(TBLMASUK635678102456789111213456234578910111213234567891011122345678910[[#This Row],[KODE BARANG]],'TABEL ACUAN'!D:E,2,0)</f>
        <v>Zink Tablet 20mg</v>
      </c>
      <c r="I12" s="25" t="s">
        <v>1350</v>
      </c>
      <c r="J12" s="25">
        <v>10</v>
      </c>
      <c r="K12" s="25" t="s">
        <v>1348</v>
      </c>
      <c r="L12" s="48" t="s">
        <v>1353</v>
      </c>
    </row>
    <row r="13" spans="1:12" ht="30" customHeight="1" x14ac:dyDescent="0.35">
      <c r="A13" s="17"/>
      <c r="B13" s="43"/>
      <c r="C13" s="44"/>
      <c r="D13" s="43"/>
      <c r="E13" s="43"/>
      <c r="F13" s="43"/>
      <c r="G13" s="7" t="s">
        <v>1289</v>
      </c>
      <c r="H13" s="45" t="str">
        <f>VLOOKUP(TBLMASUK635678102456789111213456234578910111213234567891011122345678910[[#This Row],[KODE BARANG]],'TABEL ACUAN'!D:E,2,0)</f>
        <v>Garam Oralit</v>
      </c>
      <c r="I13" s="6" t="s">
        <v>1391</v>
      </c>
      <c r="J13" s="25">
        <v>5</v>
      </c>
      <c r="K13" s="25" t="s">
        <v>1348</v>
      </c>
      <c r="L13" s="48"/>
    </row>
    <row r="14" spans="1:12" ht="30" customHeight="1" x14ac:dyDescent="0.35">
      <c r="A14" s="17">
        <v>45534</v>
      </c>
      <c r="B14" s="43">
        <v>3</v>
      </c>
      <c r="C14" s="44" t="s">
        <v>1489</v>
      </c>
      <c r="D14" s="43">
        <v>5</v>
      </c>
      <c r="E14" s="43">
        <v>1</v>
      </c>
      <c r="F14" s="43" t="s">
        <v>1346</v>
      </c>
      <c r="G14" s="6" t="s">
        <v>1290</v>
      </c>
      <c r="H14" s="45" t="str">
        <f>VLOOKUP(TBLMASUK635678102456789111213456234578910111213234567891011122345678910[[#This Row],[KODE BARANG]],'TABEL ACUAN'!D:E,2,0)</f>
        <v>Zink Tablet 20mg</v>
      </c>
      <c r="I14" s="25" t="s">
        <v>1350</v>
      </c>
      <c r="J14" s="25">
        <v>10</v>
      </c>
      <c r="K14" s="25" t="s">
        <v>1348</v>
      </c>
      <c r="L14" s="48" t="s">
        <v>1358</v>
      </c>
    </row>
    <row r="15" spans="1:12" ht="30" customHeight="1" x14ac:dyDescent="0.35">
      <c r="A15" s="17">
        <v>45538</v>
      </c>
      <c r="B15" s="6">
        <v>4</v>
      </c>
      <c r="C15" s="47" t="s">
        <v>1490</v>
      </c>
      <c r="D15" s="6">
        <v>16</v>
      </c>
      <c r="E15" s="6">
        <v>2</v>
      </c>
      <c r="F15" s="6" t="s">
        <v>1346</v>
      </c>
      <c r="G15" s="7" t="s">
        <v>383</v>
      </c>
      <c r="H15" s="45" t="str">
        <f>VLOOKUP(TBLMASUK635678102456789111213456234578910111213234567891011122345678910[[#This Row],[KODE BARANG]],'TABEL ACUAN'!D:E,2,0)</f>
        <v>Attapulgite/New Antides /selediar/ molagit</v>
      </c>
      <c r="I15" s="25" t="s">
        <v>1390</v>
      </c>
      <c r="J15" s="25">
        <v>5</v>
      </c>
      <c r="K15" s="25" t="s">
        <v>1348</v>
      </c>
      <c r="L15" s="48" t="s">
        <v>1491</v>
      </c>
    </row>
    <row r="16" spans="1:12" ht="30" customHeight="1" x14ac:dyDescent="0.35">
      <c r="A16" s="17"/>
      <c r="B16" s="43"/>
      <c r="C16" s="44"/>
      <c r="D16" s="43"/>
      <c r="E16" s="43"/>
      <c r="F16" s="43"/>
      <c r="G16" s="6" t="s">
        <v>26</v>
      </c>
      <c r="H16" s="45" t="str">
        <f>VLOOKUP(TBLMASUK635678102456789111213456234578910111213234567891011122345678910[[#This Row],[KODE BARANG]],'TABEL ACUAN'!D:E,2,0)</f>
        <v>Antasida doen tablet, kombinasi</v>
      </c>
      <c r="I16" s="25" t="s">
        <v>1359</v>
      </c>
      <c r="J16" s="25">
        <v>3</v>
      </c>
      <c r="K16" s="25" t="s">
        <v>1348</v>
      </c>
      <c r="L16" s="48"/>
    </row>
    <row r="17" spans="1:12" ht="30" customHeight="1" x14ac:dyDescent="0.35">
      <c r="A17" s="40">
        <v>45546</v>
      </c>
      <c r="B17" s="50">
        <v>5</v>
      </c>
      <c r="C17" s="51" t="s">
        <v>1492</v>
      </c>
      <c r="D17" s="50">
        <v>2</v>
      </c>
      <c r="E17" s="50">
        <v>1</v>
      </c>
      <c r="F17" s="50" t="s">
        <v>1346</v>
      </c>
      <c r="G17" s="6" t="s">
        <v>1290</v>
      </c>
      <c r="H17" s="45" t="str">
        <f>VLOOKUP(TBLMASUK635678102456789111213456234578910111213234567891011122345678910[[#This Row],[KODE BARANG]],'TABEL ACUAN'!D:E,2,0)</f>
        <v>Zink Tablet 20mg</v>
      </c>
      <c r="I17" s="25" t="s">
        <v>1350</v>
      </c>
      <c r="J17" s="25">
        <v>10</v>
      </c>
      <c r="K17" s="25" t="s">
        <v>1348</v>
      </c>
      <c r="L17" s="48" t="s">
        <v>1358</v>
      </c>
    </row>
    <row r="18" spans="1:12" ht="30" customHeight="1" x14ac:dyDescent="0.35">
      <c r="A18" s="54">
        <v>45553</v>
      </c>
      <c r="B18" s="55">
        <v>6</v>
      </c>
      <c r="C18" s="56" t="s">
        <v>1493</v>
      </c>
      <c r="D18" s="55">
        <v>7</v>
      </c>
      <c r="E18" s="55">
        <v>3</v>
      </c>
      <c r="F18" s="55" t="s">
        <v>1346</v>
      </c>
      <c r="G18" s="6" t="s">
        <v>383</v>
      </c>
      <c r="H18" s="45" t="str">
        <f>VLOOKUP(TBLMASUK635678102456789111213456234578910111213234567891011122345678910[[#This Row],[KODE BARANG]],'TABEL ACUAN'!D:E,2,0)</f>
        <v>Attapulgite/New Antides /selediar/ molagit</v>
      </c>
      <c r="I18" s="6" t="s">
        <v>1391</v>
      </c>
      <c r="J18" s="6">
        <v>5</v>
      </c>
      <c r="K18" s="6" t="s">
        <v>1348</v>
      </c>
      <c r="L18" s="48" t="s">
        <v>1358</v>
      </c>
    </row>
    <row r="19" spans="1:12" ht="30" customHeight="1" x14ac:dyDescent="0.35">
      <c r="A19" s="54"/>
      <c r="B19" s="55"/>
      <c r="C19" s="56"/>
      <c r="D19" s="55"/>
      <c r="E19" s="55"/>
      <c r="F19" s="55"/>
      <c r="G19" s="7" t="s">
        <v>779</v>
      </c>
      <c r="H19" s="45" t="str">
        <f>VLOOKUP(TBLMASUK635678102456789111213456234578910111213234567891011122345678910[[#This Row],[KODE BARANG]],'TABEL ACUAN'!D:E,2,0)</f>
        <v>Domperidon syr</v>
      </c>
      <c r="I19" s="25" t="s">
        <v>1359</v>
      </c>
      <c r="J19" s="25">
        <v>5</v>
      </c>
      <c r="K19" s="25" t="s">
        <v>1348</v>
      </c>
      <c r="L19" s="49"/>
    </row>
    <row r="20" spans="1:12" ht="30" customHeight="1" x14ac:dyDescent="0.35">
      <c r="A20" s="54"/>
      <c r="B20" s="55"/>
      <c r="C20" s="56"/>
      <c r="D20" s="55"/>
      <c r="E20" s="55"/>
      <c r="F20" s="55"/>
      <c r="G20" s="6" t="s">
        <v>1290</v>
      </c>
      <c r="H20" s="45" t="str">
        <f>VLOOKUP(TBLMASUK635678102456789111213456234578910111213234567891011122345678910[[#This Row],[KODE BARANG]],'TABEL ACUAN'!D:E,2,0)</f>
        <v>Zink Tablet 20mg</v>
      </c>
      <c r="I20" s="6" t="s">
        <v>1350</v>
      </c>
      <c r="J20" s="6">
        <v>10</v>
      </c>
      <c r="K20" s="6" t="s">
        <v>1348</v>
      </c>
      <c r="L20" s="48"/>
    </row>
    <row r="21" spans="1:12" ht="30" customHeight="1" x14ac:dyDescent="0.35">
      <c r="A21" s="54">
        <v>45559</v>
      </c>
      <c r="B21" s="55">
        <v>7</v>
      </c>
      <c r="C21" s="56" t="s">
        <v>1494</v>
      </c>
      <c r="D21" s="55">
        <v>1</v>
      </c>
      <c r="E21" s="55">
        <v>2</v>
      </c>
      <c r="F21" s="55" t="s">
        <v>1346</v>
      </c>
      <c r="G21" s="6" t="s">
        <v>1290</v>
      </c>
      <c r="H21" s="45" t="str">
        <f>VLOOKUP(TBLMASUK635678102456789111213456234578910111213234567891011122345678910[[#This Row],[KODE BARANG]],'TABEL ACUAN'!D:E,2,0)</f>
        <v>Zink Tablet 20mg</v>
      </c>
      <c r="I21" s="6" t="s">
        <v>1350</v>
      </c>
      <c r="J21" s="25">
        <v>10</v>
      </c>
      <c r="K21" s="25" t="s">
        <v>1348</v>
      </c>
      <c r="L21" s="48" t="s">
        <v>1358</v>
      </c>
    </row>
    <row r="22" spans="1:12" ht="30" customHeight="1" x14ac:dyDescent="0.35">
      <c r="A22" s="54"/>
      <c r="B22" s="55"/>
      <c r="C22" s="56"/>
      <c r="D22" s="55"/>
      <c r="E22" s="55"/>
      <c r="F22" s="55"/>
      <c r="G22" s="7" t="s">
        <v>1289</v>
      </c>
      <c r="H22" s="53" t="str">
        <f>VLOOKUP(TBLMASUK635678102456789111213456234578910111213234567891011122345678910[[#This Row],[KODE BARANG]],'TABEL ACUAN'!D:E,2,0)</f>
        <v>Garam Oralit</v>
      </c>
      <c r="I22" s="25" t="s">
        <v>1391</v>
      </c>
      <c r="J22" s="25">
        <v>5</v>
      </c>
      <c r="K22" s="25" t="s">
        <v>1348</v>
      </c>
      <c r="L22" s="48"/>
    </row>
    <row r="23" spans="1:12" ht="30" customHeight="1" x14ac:dyDescent="0.35">
      <c r="A23" s="54">
        <v>45560</v>
      </c>
      <c r="B23" s="55">
        <v>8</v>
      </c>
      <c r="C23" s="56" t="s">
        <v>1495</v>
      </c>
      <c r="D23" s="55">
        <v>27</v>
      </c>
      <c r="E23" s="55">
        <v>3</v>
      </c>
      <c r="F23" s="55" t="s">
        <v>1346</v>
      </c>
      <c r="G23" s="7" t="s">
        <v>251</v>
      </c>
      <c r="H23" s="53" t="str">
        <f>VLOOKUP(TBLMASUK635678102456789111213456234578910111213234567891011122345678910[[#This Row],[KODE BARANG]],'TABEL ACUAN'!D:E,2,0)</f>
        <v>Parasetamol tab. 500 mg</v>
      </c>
      <c r="I23" s="25" t="s">
        <v>1359</v>
      </c>
      <c r="J23" s="25">
        <v>3</v>
      </c>
      <c r="K23" s="25" t="s">
        <v>1348</v>
      </c>
      <c r="L23" s="48" t="s">
        <v>1358</v>
      </c>
    </row>
    <row r="24" spans="1:12" ht="30" customHeight="1" x14ac:dyDescent="0.35">
      <c r="A24" s="17"/>
      <c r="B24" s="25"/>
      <c r="C24" s="57"/>
      <c r="D24" s="25"/>
      <c r="E24" s="25"/>
      <c r="F24" s="25"/>
      <c r="G24" s="52" t="s">
        <v>383</v>
      </c>
      <c r="H24" s="53" t="str">
        <f>VLOOKUP(TBLMASUK635678102456789111213456234578910111213234567891011122345678910[[#This Row],[KODE BARANG]],'TABEL ACUAN'!D:E,2,0)</f>
        <v>Attapulgite/New Antides /selediar/ molagit</v>
      </c>
      <c r="I24" s="6" t="s">
        <v>1390</v>
      </c>
      <c r="J24" s="6">
        <v>5</v>
      </c>
      <c r="K24" s="6" t="s">
        <v>1348</v>
      </c>
      <c r="L24" s="48"/>
    </row>
    <row r="25" spans="1:12" ht="30" customHeight="1" x14ac:dyDescent="0.35">
      <c r="A25" s="58"/>
      <c r="B25" s="55"/>
      <c r="C25" s="56"/>
      <c r="D25" s="55"/>
      <c r="E25" s="55"/>
      <c r="F25" s="55"/>
      <c r="G25" s="6" t="s">
        <v>1289</v>
      </c>
      <c r="H25" s="53" t="str">
        <f>VLOOKUP(TBLMASUK635678102456789111213456234578910111213234567891011122345678910[[#This Row],[KODE BARANG]],'TABEL ACUAN'!D:E,2,0)</f>
        <v>Garam Oralit</v>
      </c>
      <c r="I25" s="6" t="s">
        <v>1391</v>
      </c>
      <c r="J25" s="6">
        <v>5</v>
      </c>
      <c r="K25" s="6" t="s">
        <v>1348</v>
      </c>
      <c r="L25" s="48"/>
    </row>
    <row r="26" spans="1:12" ht="30" customHeight="1" x14ac:dyDescent="0.35">
      <c r="A26" s="54">
        <v>45565</v>
      </c>
      <c r="B26" s="55">
        <v>9</v>
      </c>
      <c r="C26" s="56" t="s">
        <v>1496</v>
      </c>
      <c r="D26" s="55">
        <v>22</v>
      </c>
      <c r="E26" s="55">
        <v>4</v>
      </c>
      <c r="F26" s="55" t="s">
        <v>1346</v>
      </c>
      <c r="G26" s="6" t="s">
        <v>383</v>
      </c>
      <c r="H26" s="53" t="str">
        <f>VLOOKUP(TBLMASUK635678102456789111213456234578910111213234567891011122345678910[[#This Row],[KODE BARANG]],'TABEL ACUAN'!D:E,2,0)</f>
        <v>Attapulgite/New Antides /selediar/ molagit</v>
      </c>
      <c r="I26" s="6" t="s">
        <v>1390</v>
      </c>
      <c r="J26" s="6">
        <v>3</v>
      </c>
      <c r="K26" s="6" t="s">
        <v>1348</v>
      </c>
      <c r="L26" s="48" t="s">
        <v>1353</v>
      </c>
    </row>
    <row r="27" spans="1:12" ht="30" customHeight="1" x14ac:dyDescent="0.35">
      <c r="A27" s="54"/>
      <c r="B27" s="55"/>
      <c r="C27" s="56"/>
      <c r="D27" s="55"/>
      <c r="E27" s="55"/>
      <c r="F27" s="55"/>
      <c r="G27" s="7" t="s">
        <v>251</v>
      </c>
      <c r="H27" s="53" t="str">
        <f>VLOOKUP(TBLMASUK635678102456789111213456234578910111213234567891011122345678910[[#This Row],[KODE BARANG]],'TABEL ACUAN'!D:E,2,0)</f>
        <v>Parasetamol tab. 500 mg</v>
      </c>
      <c r="I27" s="6" t="s">
        <v>1359</v>
      </c>
      <c r="J27" s="6">
        <v>3</v>
      </c>
      <c r="K27" s="6" t="s">
        <v>1348</v>
      </c>
      <c r="L27" s="48"/>
    </row>
    <row r="28" spans="1:12" ht="30" customHeight="1" x14ac:dyDescent="0.35">
      <c r="A28" s="58"/>
      <c r="B28" s="55"/>
      <c r="C28" s="56"/>
      <c r="D28" s="55"/>
      <c r="E28" s="55"/>
      <c r="F28" s="55"/>
      <c r="G28" s="6" t="s">
        <v>26</v>
      </c>
      <c r="H28" s="53" t="str">
        <f>VLOOKUP(TBLMASUK635678102456789111213456234578910111213234567891011122345678910[[#This Row],[KODE BARANG]],'TABEL ACUAN'!D:E,2,0)</f>
        <v>Antasida doen tablet, kombinasi</v>
      </c>
      <c r="I28" s="6" t="s">
        <v>1359</v>
      </c>
      <c r="J28" s="6">
        <v>3</v>
      </c>
      <c r="K28" s="6" t="s">
        <v>1348</v>
      </c>
      <c r="L28" s="49"/>
    </row>
    <row r="29" spans="1:12" ht="30" customHeight="1" x14ac:dyDescent="0.35">
      <c r="A29" s="54"/>
      <c r="B29" s="55"/>
      <c r="C29" s="56"/>
      <c r="D29" s="55"/>
      <c r="E29" s="55"/>
      <c r="F29" s="55"/>
      <c r="G29" s="7" t="s">
        <v>1289</v>
      </c>
      <c r="H29" s="53" t="str">
        <f>VLOOKUP(TBLMASUK635678102456789111213456234578910111213234567891011122345678910[[#This Row],[KODE BARANG]],'TABEL ACUAN'!D:E,2,0)</f>
        <v>Garam Oralit</v>
      </c>
      <c r="I29" s="6" t="s">
        <v>1391</v>
      </c>
      <c r="J29" s="6">
        <v>3</v>
      </c>
      <c r="K29" s="6" t="s">
        <v>1348</v>
      </c>
      <c r="L29" s="48"/>
    </row>
    <row r="30" spans="1:12" ht="30" customHeight="1" x14ac:dyDescent="0.35">
      <c r="A30" s="54">
        <v>45301</v>
      </c>
      <c r="B30" s="55">
        <v>10</v>
      </c>
      <c r="C30" s="56" t="s">
        <v>1497</v>
      </c>
      <c r="D30" s="55">
        <v>22</v>
      </c>
      <c r="E30" s="55">
        <v>3</v>
      </c>
      <c r="F30" s="55" t="s">
        <v>1346</v>
      </c>
      <c r="G30" s="7" t="s">
        <v>779</v>
      </c>
      <c r="H30" s="53" t="str">
        <f>VLOOKUP(TBLMASUK635678102456789111213456234578910111213234567891011122345678910[[#This Row],[KODE BARANG]],'TABEL ACUAN'!D:E,2,0)</f>
        <v>Domperidon syr</v>
      </c>
      <c r="I30" s="6" t="s">
        <v>1390</v>
      </c>
      <c r="J30" s="6">
        <v>3</v>
      </c>
      <c r="K30" s="6" t="s">
        <v>1348</v>
      </c>
      <c r="L30" s="48" t="s">
        <v>1353</v>
      </c>
    </row>
    <row r="31" spans="1:12" ht="30" customHeight="1" x14ac:dyDescent="0.35">
      <c r="A31" s="54"/>
      <c r="B31" s="55"/>
      <c r="C31" s="56"/>
      <c r="D31" s="55"/>
      <c r="E31" s="55"/>
      <c r="F31" s="55"/>
      <c r="G31" s="6" t="s">
        <v>26</v>
      </c>
      <c r="H31" s="53" t="str">
        <f>VLOOKUP(TBLMASUK635678102456789111213456234578910111213234567891011122345678910[[#This Row],[KODE BARANG]],'TABEL ACUAN'!D:E,2,0)</f>
        <v>Antasida doen tablet, kombinasi</v>
      </c>
      <c r="I31" s="6" t="s">
        <v>1359</v>
      </c>
      <c r="J31" s="6">
        <v>3</v>
      </c>
      <c r="K31" s="6" t="s">
        <v>1348</v>
      </c>
      <c r="L31" s="49"/>
    </row>
    <row r="32" spans="1:12" ht="30" customHeight="1" x14ac:dyDescent="0.35">
      <c r="A32" s="58"/>
      <c r="B32" s="55"/>
      <c r="C32" s="56"/>
      <c r="D32" s="55"/>
      <c r="E32" s="55"/>
      <c r="F32" s="55"/>
      <c r="G32" s="7" t="s">
        <v>1289</v>
      </c>
      <c r="H32" s="53" t="str">
        <f>VLOOKUP(TBLMASUK635678102456789111213456234578910111213234567891011122345678910[[#This Row],[KODE BARANG]],'TABEL ACUAN'!D:E,2,0)</f>
        <v>Garam Oralit</v>
      </c>
      <c r="I32" s="6" t="s">
        <v>1391</v>
      </c>
      <c r="J32" s="6">
        <v>3</v>
      </c>
      <c r="K32" s="6" t="s">
        <v>1348</v>
      </c>
      <c r="L32" s="46"/>
    </row>
    <row r="33" spans="1:12" ht="30" customHeight="1" x14ac:dyDescent="0.35">
      <c r="A33" s="54">
        <v>45567</v>
      </c>
      <c r="B33" s="55">
        <v>11</v>
      </c>
      <c r="C33" s="56" t="s">
        <v>1498</v>
      </c>
      <c r="D33" s="55">
        <v>6</v>
      </c>
      <c r="E33" s="55">
        <v>4</v>
      </c>
      <c r="F33" s="55" t="s">
        <v>1346</v>
      </c>
      <c r="G33" s="6" t="s">
        <v>245</v>
      </c>
      <c r="H33" s="45" t="str">
        <f>VLOOKUP(TBLMASUK635678102456789111213456234578910111213234567891011122345678910[[#This Row],[KODE BARANG]],'TABEL ACUAN'!D:E,2,0)</f>
        <v>Parasetamol sirup 120 mg / 5 ml</v>
      </c>
      <c r="I33" s="6" t="s">
        <v>1499</v>
      </c>
      <c r="J33" s="6">
        <v>3</v>
      </c>
      <c r="K33" s="6" t="s">
        <v>1348</v>
      </c>
      <c r="L33" s="48" t="s">
        <v>1500</v>
      </c>
    </row>
    <row r="34" spans="1:12" ht="30" customHeight="1" x14ac:dyDescent="0.35">
      <c r="A34" s="58"/>
      <c r="B34" s="55"/>
      <c r="C34" s="47"/>
      <c r="D34" s="55"/>
      <c r="E34" s="55"/>
      <c r="F34" s="55"/>
      <c r="G34" s="7" t="s">
        <v>779</v>
      </c>
      <c r="H34" s="45" t="str">
        <f>VLOOKUP(TBLMASUK635678102456789111213456234578910111213234567891011122345678910[[#This Row],[KODE BARANG]],'TABEL ACUAN'!D:E,2,0)</f>
        <v>Domperidon syr</v>
      </c>
      <c r="I34" s="6" t="s">
        <v>1359</v>
      </c>
      <c r="J34" s="6">
        <v>3</v>
      </c>
      <c r="K34" s="6" t="s">
        <v>1348</v>
      </c>
      <c r="L34" s="48"/>
    </row>
    <row r="35" spans="1:12" ht="30" customHeight="1" x14ac:dyDescent="0.35">
      <c r="A35" s="54"/>
      <c r="B35" s="55"/>
      <c r="C35" s="56"/>
      <c r="D35" s="66"/>
      <c r="E35" s="55"/>
      <c r="F35" s="55"/>
      <c r="G35" s="6" t="s">
        <v>383</v>
      </c>
      <c r="H35" s="45" t="str">
        <f>VLOOKUP(TBLMASUK635678102456789111213456234578910111213234567891011122345678910[[#This Row],[KODE BARANG]],'TABEL ACUAN'!D:E,2,0)</f>
        <v>Attapulgite/New Antides /selediar/ molagit</v>
      </c>
      <c r="I35" s="6" t="s">
        <v>1391</v>
      </c>
      <c r="J35" s="6">
        <v>3</v>
      </c>
      <c r="K35" s="6" t="s">
        <v>1348</v>
      </c>
      <c r="L35" s="48"/>
    </row>
    <row r="36" spans="1:12" ht="30" customHeight="1" x14ac:dyDescent="0.35">
      <c r="A36" s="58"/>
      <c r="B36" s="55"/>
      <c r="C36" s="56"/>
      <c r="D36" s="55"/>
      <c r="E36" s="55"/>
      <c r="F36" s="55"/>
      <c r="G36" s="6" t="s">
        <v>1289</v>
      </c>
      <c r="H36" s="45" t="str">
        <f>VLOOKUP(TBLMASUK635678102456789111213456234578910111213234567891011122345678910[[#This Row],[KODE BARANG]],'TABEL ACUAN'!D:E,2,0)</f>
        <v>Garam Oralit</v>
      </c>
      <c r="I36" s="6" t="s">
        <v>1391</v>
      </c>
      <c r="J36" s="6">
        <v>3</v>
      </c>
      <c r="K36" s="6" t="s">
        <v>1348</v>
      </c>
      <c r="L36" s="46"/>
    </row>
    <row r="37" spans="1:12" ht="30" customHeight="1" x14ac:dyDescent="0.35">
      <c r="A37" s="60"/>
      <c r="B37" s="61"/>
      <c r="C37" s="62"/>
      <c r="D37" s="61"/>
      <c r="E37" s="61"/>
      <c r="F37" s="61"/>
      <c r="G37" s="59"/>
      <c r="H37" s="64" t="e">
        <f>VLOOKUP(TBLMASUK635678102456789111213456234578910111213234567891011122345678910[[#This Row],[KODE BARANG]],'TABEL ACUAN'!D:E,2,0)</f>
        <v>#N/A</v>
      </c>
      <c r="I37" s="63"/>
      <c r="J37" s="63"/>
      <c r="K37" s="63"/>
      <c r="L37" s="48"/>
    </row>
    <row r="38" spans="1:12" ht="30" customHeight="1" x14ac:dyDescent="0.35">
      <c r="A38" s="60"/>
      <c r="B38" s="61"/>
      <c r="C38" s="62"/>
      <c r="D38" s="61"/>
      <c r="E38" s="61"/>
      <c r="F38" s="61"/>
      <c r="G38" s="52"/>
      <c r="H38" s="64" t="e">
        <f>VLOOKUP(TBLMASUK635678102456789111213456234578910111213234567891011122345678910[[#This Row],[KODE BARANG]],'TABEL ACUAN'!D:E,2,0)</f>
        <v>#N/A</v>
      </c>
      <c r="I38" s="63"/>
      <c r="J38" s="6"/>
      <c r="K38" s="6"/>
      <c r="L38" s="48"/>
    </row>
    <row r="39" spans="1:12" ht="30" customHeight="1" x14ac:dyDescent="0.35">
      <c r="A39" s="60"/>
      <c r="B39" s="61"/>
      <c r="C39" s="62"/>
      <c r="D39" s="61"/>
      <c r="E39" s="61"/>
      <c r="F39" s="61"/>
      <c r="G39" s="6"/>
      <c r="H39" s="64" t="e">
        <f>VLOOKUP(TBLMASUK635678102456789111213456234578910111213234567891011122345678910[[#This Row],[KODE BARANG]],'TABEL ACUAN'!D:E,2,0)</f>
        <v>#N/A</v>
      </c>
      <c r="I39" s="63"/>
      <c r="J39" s="63"/>
      <c r="K39" s="63"/>
      <c r="L39" s="65"/>
    </row>
    <row r="40" spans="1:12" ht="30" customHeight="1" x14ac:dyDescent="0.35">
      <c r="A40" s="60"/>
      <c r="B40" s="61"/>
      <c r="C40" s="62"/>
      <c r="D40" s="61"/>
      <c r="E40" s="61"/>
      <c r="F40" s="61"/>
      <c r="G40" s="59"/>
      <c r="H40" s="64" t="e">
        <f>VLOOKUP(TBLMASUK635678102456789111213456234578910111213234567891011122345678910[[#This Row],[KODE BARANG]],'TABEL ACUAN'!D:E,2,0)</f>
        <v>#N/A</v>
      </c>
      <c r="I40" s="63"/>
      <c r="J40" s="63"/>
      <c r="K40" s="63"/>
      <c r="L40" s="65"/>
    </row>
    <row r="41" spans="1:12" ht="30" customHeight="1" x14ac:dyDescent="0.35">
      <c r="A41" s="58"/>
      <c r="B41" s="55"/>
      <c r="C41" s="56"/>
      <c r="D41" s="55"/>
      <c r="E41" s="55"/>
      <c r="F41" s="55"/>
      <c r="G41" s="6"/>
      <c r="H41" s="45" t="e">
        <f>VLOOKUP(TBLMASUK635678102456789111213456234578910111213234567891011122345678910[[#This Row],[KODE BARANG]],'TABEL ACUAN'!D:E,2,0)</f>
        <v>#N/A</v>
      </c>
      <c r="I41" s="6"/>
      <c r="J41" s="6"/>
      <c r="K41" s="6"/>
      <c r="L41" s="48"/>
    </row>
    <row r="42" spans="1:12" ht="30" customHeight="1" x14ac:dyDescent="0.35">
      <c r="A42" s="67" t="s">
        <v>1378</v>
      </c>
      <c r="E42" s="1"/>
      <c r="F42" s="1"/>
      <c r="J42" s="67" t="s">
        <v>1379</v>
      </c>
      <c r="K42" s="2"/>
    </row>
    <row r="43" spans="1:12" ht="30" customHeight="1" x14ac:dyDescent="0.35">
      <c r="A43" s="75" t="s">
        <v>1380</v>
      </c>
      <c r="B43" s="75"/>
      <c r="C43" s="75"/>
      <c r="D43" s="2" t="s">
        <v>1381</v>
      </c>
      <c r="E43" s="2">
        <v>8</v>
      </c>
      <c r="F43" s="1"/>
      <c r="J43" s="67"/>
      <c r="K43" s="2"/>
    </row>
    <row r="44" spans="1:12" ht="30" customHeight="1" x14ac:dyDescent="0.35">
      <c r="A44" s="75" t="s">
        <v>1337</v>
      </c>
      <c r="B44" s="75"/>
      <c r="C44" s="75"/>
      <c r="D44" s="2" t="s">
        <v>1381</v>
      </c>
      <c r="E44" s="2">
        <v>0</v>
      </c>
      <c r="F44" s="1"/>
      <c r="J44" s="67"/>
      <c r="K44" s="2"/>
    </row>
    <row r="45" spans="1:12" ht="30" customHeight="1" x14ac:dyDescent="0.35">
      <c r="A45" s="75" t="s">
        <v>1382</v>
      </c>
      <c r="B45" s="75"/>
      <c r="C45" s="75"/>
      <c r="D45" s="2" t="s">
        <v>1381</v>
      </c>
      <c r="E45" s="2">
        <f>SUM(TBLMASUK635678102456789111213456234578910111213234567891011122345678910[JUMLAH ITEM OBAT])</f>
        <v>29</v>
      </c>
      <c r="F45" s="1"/>
      <c r="J45" s="67"/>
      <c r="K45" s="2"/>
    </row>
    <row r="46" spans="1:12" ht="30" customHeight="1" x14ac:dyDescent="0.35">
      <c r="A46" s="75" t="s">
        <v>1383</v>
      </c>
      <c r="B46" s="75"/>
      <c r="C46" s="75"/>
      <c r="D46" s="2" t="s">
        <v>1381</v>
      </c>
      <c r="E46" s="2">
        <f>E44/E43*100</f>
        <v>0</v>
      </c>
      <c r="F46" s="1"/>
      <c r="J46" s="8" t="s">
        <v>1384</v>
      </c>
      <c r="K46" s="2"/>
    </row>
    <row r="47" spans="1:12" ht="30" customHeight="1" x14ac:dyDescent="0.35">
      <c r="A47" s="73" t="s">
        <v>1385</v>
      </c>
      <c r="B47" s="73"/>
      <c r="C47" s="73"/>
      <c r="D47" s="2" t="s">
        <v>1381</v>
      </c>
      <c r="E47" s="9">
        <f>E45/E43</f>
        <v>3.625</v>
      </c>
      <c r="F47" s="1"/>
      <c r="J47" s="67" t="s">
        <v>1386</v>
      </c>
      <c r="K47" s="2"/>
    </row>
    <row r="48" spans="1:12" ht="30" customHeight="1" x14ac:dyDescent="0.35">
      <c r="E48" s="1"/>
      <c r="F48" s="1"/>
      <c r="H48" s="5"/>
    </row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7:C47"/>
    <mergeCell ref="A1:L1"/>
    <mergeCell ref="A43:C43"/>
    <mergeCell ref="A44:C44"/>
    <mergeCell ref="A45:C45"/>
    <mergeCell ref="A46:C46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B66B1-15BF-4361-A19A-3FB208865BBC}">
  <dimension ref="A1:L113"/>
  <sheetViews>
    <sheetView topLeftCell="C7" workbookViewId="0">
      <selection activeCell="G14" sqref="G14"/>
    </sheetView>
  </sheetViews>
  <sheetFormatPr defaultColWidth="9.1796875" defaultRowHeight="15.5" x14ac:dyDescent="0.35"/>
  <cols>
    <col min="1" max="1" width="11.453125" style="2" customWidth="1"/>
    <col min="2" max="2" width="5.1796875" style="2" customWidth="1"/>
    <col min="3" max="3" width="20.81640625" style="2" customWidth="1"/>
    <col min="4" max="4" width="8.453125" style="2" customWidth="1"/>
    <col min="5" max="5" width="10.7265625" style="2" customWidth="1"/>
    <col min="6" max="6" width="8" style="2" customWidth="1"/>
    <col min="7" max="7" width="11" style="1" customWidth="1"/>
    <col min="8" max="8" width="38.26953125" style="1" customWidth="1"/>
    <col min="9" max="9" width="13.54296875" style="1" customWidth="1"/>
    <col min="10" max="10" width="8.54296875" style="2" customWidth="1"/>
    <col min="11" max="11" width="9.7265625" style="1" customWidth="1"/>
    <col min="12" max="12" width="13.26953125" style="1" customWidth="1"/>
    <col min="13" max="13" width="6.7265625" style="1" customWidth="1"/>
    <col min="14" max="14" width="8" style="1" customWidth="1"/>
    <col min="15" max="15" width="6.54296875" style="1" customWidth="1"/>
    <col min="16" max="16384" width="9.1796875" style="1"/>
  </cols>
  <sheetData>
    <row r="1" spans="1:12" ht="25" customHeight="1" x14ac:dyDescent="0.35">
      <c r="A1" s="74" t="s">
        <v>1387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2"/>
    </row>
    <row r="3" spans="1:12" ht="25" customHeight="1" x14ac:dyDescent="0.35">
      <c r="A3" s="4" t="s">
        <v>1322</v>
      </c>
      <c r="B3" s="3" t="s">
        <v>1323</v>
      </c>
      <c r="C3" s="5" t="s">
        <v>1324</v>
      </c>
      <c r="D3" s="1"/>
      <c r="E3" s="3"/>
      <c r="F3" s="3"/>
      <c r="G3" s="3"/>
      <c r="H3" s="3"/>
      <c r="I3" s="4" t="s">
        <v>1325</v>
      </c>
      <c r="J3" s="2" t="s">
        <v>1323</v>
      </c>
      <c r="K3" s="5" t="s">
        <v>1501</v>
      </c>
    </row>
    <row r="4" spans="1:12" ht="25" customHeight="1" x14ac:dyDescent="0.35">
      <c r="A4" s="4" t="s">
        <v>1327</v>
      </c>
      <c r="B4" s="3" t="s">
        <v>1323</v>
      </c>
      <c r="C4" s="4" t="s">
        <v>1328</v>
      </c>
      <c r="D4" s="1"/>
      <c r="E4" s="3"/>
      <c r="F4" s="3"/>
      <c r="G4" s="3"/>
      <c r="H4" s="3"/>
      <c r="I4" s="4" t="s">
        <v>1329</v>
      </c>
      <c r="J4" s="2" t="s">
        <v>1323</v>
      </c>
      <c r="K4" s="67">
        <v>2024</v>
      </c>
    </row>
    <row r="5" spans="1:12" ht="25" customHeight="1" x14ac:dyDescent="0.35">
      <c r="A5" s="4" t="s">
        <v>1330</v>
      </c>
      <c r="B5" s="2" t="s">
        <v>1323</v>
      </c>
      <c r="C5" s="1" t="s">
        <v>1331</v>
      </c>
      <c r="D5" s="1"/>
      <c r="E5" s="67"/>
      <c r="F5" s="67"/>
      <c r="K5" s="2"/>
    </row>
    <row r="6" spans="1:12" ht="25" customHeight="1" x14ac:dyDescent="0.35">
      <c r="A6" s="67"/>
      <c r="B6" s="67"/>
      <c r="C6" s="67"/>
      <c r="D6" s="67"/>
      <c r="E6" s="67"/>
      <c r="F6" s="67"/>
      <c r="J6" s="1"/>
      <c r="K6" s="2"/>
    </row>
    <row r="7" spans="1:12" ht="49.5" customHeight="1" x14ac:dyDescent="0.35">
      <c r="A7" s="12" t="s">
        <v>1332</v>
      </c>
      <c r="B7" s="12" t="s">
        <v>1333</v>
      </c>
      <c r="C7" s="12" t="s">
        <v>1334</v>
      </c>
      <c r="D7" s="12" t="s">
        <v>1335</v>
      </c>
      <c r="E7" s="13" t="s">
        <v>1336</v>
      </c>
      <c r="F7" s="13" t="s">
        <v>1337</v>
      </c>
      <c r="G7" s="13" t="s">
        <v>1338</v>
      </c>
      <c r="H7" s="14" t="s">
        <v>1339</v>
      </c>
      <c r="I7" s="15" t="s">
        <v>1340</v>
      </c>
      <c r="J7" s="15" t="s">
        <v>1341</v>
      </c>
      <c r="K7" s="15" t="s">
        <v>1342</v>
      </c>
      <c r="L7" s="16" t="s">
        <v>1343</v>
      </c>
    </row>
    <row r="8" spans="1:12" ht="30" customHeight="1" x14ac:dyDescent="0.35">
      <c r="A8" s="17">
        <v>45562</v>
      </c>
      <c r="B8" s="43">
        <v>1</v>
      </c>
      <c r="C8" s="44" t="s">
        <v>1502</v>
      </c>
      <c r="D8" s="43">
        <v>9</v>
      </c>
      <c r="E8" s="43">
        <v>2</v>
      </c>
      <c r="F8" s="43" t="s">
        <v>1346</v>
      </c>
      <c r="G8" s="6" t="s">
        <v>383</v>
      </c>
      <c r="H8" s="45" t="str">
        <f>VLOOKUP(TBLMASUK63567810245678911121345623457891011121323456789101112234567891011[[#This Row],[KODE BARANG]],'TABEL ACUAN'!D:E,2,0)</f>
        <v>Attapulgite/New Antides /selediar/ molagit</v>
      </c>
      <c r="I8" s="25" t="s">
        <v>1487</v>
      </c>
      <c r="J8" s="25">
        <v>3</v>
      </c>
      <c r="K8" s="25" t="s">
        <v>1348</v>
      </c>
      <c r="L8" s="48" t="s">
        <v>1358</v>
      </c>
    </row>
    <row r="9" spans="1:12" ht="30" customHeight="1" x14ac:dyDescent="0.35">
      <c r="A9" s="17"/>
      <c r="B9" s="43"/>
      <c r="C9" s="44"/>
      <c r="D9" s="43"/>
      <c r="E9" s="43"/>
      <c r="F9" s="43"/>
      <c r="G9" s="7" t="s">
        <v>779</v>
      </c>
      <c r="H9" s="45" t="str">
        <f>VLOOKUP(TBLMASUK63567810245678911121345623457891011121323456789101112234567891011[[#This Row],[KODE BARANG]],'TABEL ACUAN'!D:E,2,0)</f>
        <v>Domperidon syr</v>
      </c>
      <c r="I9" s="25" t="s">
        <v>1359</v>
      </c>
      <c r="J9" s="25">
        <v>3</v>
      </c>
      <c r="K9" s="25" t="s">
        <v>1348</v>
      </c>
      <c r="L9" s="48"/>
    </row>
    <row r="10" spans="1:12" ht="30" customHeight="1" x14ac:dyDescent="0.35">
      <c r="A10" s="17">
        <v>45572</v>
      </c>
      <c r="B10" s="43">
        <v>2</v>
      </c>
      <c r="C10" s="44" t="s">
        <v>1503</v>
      </c>
      <c r="D10" s="43">
        <v>24</v>
      </c>
      <c r="E10" s="43">
        <v>3</v>
      </c>
      <c r="F10" s="43" t="s">
        <v>1346</v>
      </c>
      <c r="G10" s="7" t="s">
        <v>383</v>
      </c>
      <c r="H10" s="45" t="str">
        <f>VLOOKUP(TBLMASUK63567810245678911121345623457891011121323456789101112234567891011[[#This Row],[KODE BARANG]],'TABEL ACUAN'!D:E,2,0)</f>
        <v>Attapulgite/New Antides /selediar/ molagit</v>
      </c>
      <c r="I10" s="25" t="s">
        <v>1390</v>
      </c>
      <c r="J10" s="25">
        <v>3</v>
      </c>
      <c r="K10" s="25" t="s">
        <v>1348</v>
      </c>
      <c r="L10" s="46" t="s">
        <v>1358</v>
      </c>
    </row>
    <row r="11" spans="1:12" ht="30" customHeight="1" x14ac:dyDescent="0.35">
      <c r="A11" s="17"/>
      <c r="B11" s="6"/>
      <c r="C11" s="47"/>
      <c r="D11" s="6"/>
      <c r="E11" s="6"/>
      <c r="F11" s="6"/>
      <c r="G11" s="7" t="s">
        <v>26</v>
      </c>
      <c r="H11" s="45" t="str">
        <f>VLOOKUP(TBLMASUK63567810245678911121345623457891011121323456789101112234567891011[[#This Row],[KODE BARANG]],'TABEL ACUAN'!D:E,2,0)</f>
        <v>Antasida doen tablet, kombinasi</v>
      </c>
      <c r="I11" s="25" t="s">
        <v>1359</v>
      </c>
      <c r="J11" s="25">
        <v>3</v>
      </c>
      <c r="K11" s="25" t="s">
        <v>1348</v>
      </c>
      <c r="L11" s="48"/>
    </row>
    <row r="12" spans="1:12" ht="30" customHeight="1" x14ac:dyDescent="0.35">
      <c r="A12" s="17"/>
      <c r="B12" s="43"/>
      <c r="C12" s="44"/>
      <c r="D12" s="43"/>
      <c r="E12" s="43"/>
      <c r="F12" s="43"/>
      <c r="G12" s="6" t="s">
        <v>659</v>
      </c>
      <c r="H12" s="45" t="str">
        <f>VLOOKUP(TBLMASUK63567810245678911121345623457891011121323456789101112234567891011[[#This Row],[KODE BARANG]],'TABEL ACUAN'!D:E,2,0)</f>
        <v>Hyoscin + Paracetamol Tablet ( Scopma plus tablet )</v>
      </c>
      <c r="I12" s="25" t="s">
        <v>1359</v>
      </c>
      <c r="J12" s="25">
        <v>3</v>
      </c>
      <c r="K12" s="25" t="s">
        <v>1348</v>
      </c>
      <c r="L12" s="48" t="s">
        <v>1353</v>
      </c>
    </row>
    <row r="13" spans="1:12" ht="30" customHeight="1" x14ac:dyDescent="0.35">
      <c r="A13" s="17">
        <v>45575</v>
      </c>
      <c r="B13" s="43">
        <v>3</v>
      </c>
      <c r="C13" s="44" t="s">
        <v>1504</v>
      </c>
      <c r="D13" s="43" t="s">
        <v>1505</v>
      </c>
      <c r="E13" s="43">
        <v>1</v>
      </c>
      <c r="F13" s="43" t="s">
        <v>1346</v>
      </c>
      <c r="G13" s="6" t="s">
        <v>1289</v>
      </c>
      <c r="H13" s="45" t="str">
        <f>VLOOKUP(TBLMASUK63567810245678911121345623457891011121323456789101112234567891011[[#This Row],[KODE BARANG]],'TABEL ACUAN'!D:E,2,0)</f>
        <v>Garam Oralit</v>
      </c>
      <c r="I13" s="7" t="s">
        <v>1506</v>
      </c>
      <c r="J13" s="25">
        <v>5</v>
      </c>
      <c r="K13" s="25" t="s">
        <v>1348</v>
      </c>
      <c r="L13" s="48" t="s">
        <v>1358</v>
      </c>
    </row>
    <row r="14" spans="1:12" ht="30" customHeight="1" x14ac:dyDescent="0.35">
      <c r="A14" s="17">
        <v>45580</v>
      </c>
      <c r="B14" s="43">
        <v>4</v>
      </c>
      <c r="C14" s="44" t="s">
        <v>1507</v>
      </c>
      <c r="D14" s="43" t="s">
        <v>1508</v>
      </c>
      <c r="E14" s="43">
        <v>3</v>
      </c>
      <c r="F14" s="43" t="s">
        <v>1346</v>
      </c>
      <c r="G14" s="6" t="s">
        <v>1289</v>
      </c>
      <c r="H14" s="45" t="str">
        <f>VLOOKUP(TBLMASUK63567810245678911121345623457891011121323456789101112234567891011[[#This Row],[KODE BARANG]],'TABEL ACUAN'!D:E,2,0)</f>
        <v>Garam Oralit</v>
      </c>
      <c r="I14" s="7" t="s">
        <v>1506</v>
      </c>
      <c r="J14" s="25">
        <v>3</v>
      </c>
      <c r="K14" s="25" t="s">
        <v>1348</v>
      </c>
      <c r="L14" s="48" t="s">
        <v>1358</v>
      </c>
    </row>
    <row r="15" spans="1:12" ht="30" customHeight="1" x14ac:dyDescent="0.35">
      <c r="A15" s="17"/>
      <c r="B15" s="6"/>
      <c r="C15" s="47"/>
      <c r="D15" s="6"/>
      <c r="E15" s="6"/>
      <c r="F15" s="6"/>
      <c r="G15" s="6" t="s">
        <v>1290</v>
      </c>
      <c r="H15" s="45" t="str">
        <f>VLOOKUP(TBLMASUK63567810245678911121345623457891011121323456789101112234567891011[[#This Row],[KODE BARANG]],'TABEL ACUAN'!D:E,2,0)</f>
        <v>Zink Tablet 20mg</v>
      </c>
      <c r="I15" s="25" t="s">
        <v>1350</v>
      </c>
      <c r="J15" s="25">
        <v>10</v>
      </c>
      <c r="K15" s="25" t="s">
        <v>1348</v>
      </c>
      <c r="L15" s="48"/>
    </row>
    <row r="16" spans="1:12" ht="30" customHeight="1" x14ac:dyDescent="0.35">
      <c r="A16" s="17"/>
      <c r="B16" s="43"/>
      <c r="C16" s="44"/>
      <c r="D16" s="43"/>
      <c r="E16" s="43"/>
      <c r="F16" s="43"/>
      <c r="G16" s="6" t="s">
        <v>245</v>
      </c>
      <c r="H16" s="45" t="str">
        <f>VLOOKUP(TBLMASUK63567810245678911121345623457891011121323456789101112234567891011[[#This Row],[KODE BARANG]],'TABEL ACUAN'!D:E,2,0)</f>
        <v>Parasetamol sirup 120 mg / 5 ml</v>
      </c>
      <c r="I16" s="25" t="s">
        <v>1509</v>
      </c>
      <c r="J16" s="25">
        <v>3</v>
      </c>
      <c r="K16" s="25" t="s">
        <v>1348</v>
      </c>
      <c r="L16" s="48"/>
    </row>
    <row r="17" spans="1:12" ht="30" customHeight="1" x14ac:dyDescent="0.35">
      <c r="A17" s="40">
        <v>45581</v>
      </c>
      <c r="B17" s="50">
        <v>5</v>
      </c>
      <c r="C17" s="51" t="s">
        <v>1510</v>
      </c>
      <c r="D17" s="50">
        <v>47</v>
      </c>
      <c r="E17" s="50">
        <v>2</v>
      </c>
      <c r="F17" s="50" t="s">
        <v>1346</v>
      </c>
      <c r="G17" s="7" t="s">
        <v>383</v>
      </c>
      <c r="H17" s="45" t="str">
        <f>VLOOKUP(TBLMASUK63567810245678911121345623457891011121323456789101112234567891011[[#This Row],[KODE BARANG]],'TABEL ACUAN'!D:E,2,0)</f>
        <v>Attapulgite/New Antides /selediar/ molagit</v>
      </c>
      <c r="I17" s="25" t="s">
        <v>1390</v>
      </c>
      <c r="J17" s="25">
        <v>3</v>
      </c>
      <c r="K17" s="25" t="s">
        <v>1348</v>
      </c>
      <c r="L17" s="46" t="s">
        <v>1358</v>
      </c>
    </row>
    <row r="18" spans="1:12" ht="30" customHeight="1" x14ac:dyDescent="0.35">
      <c r="A18" s="54"/>
      <c r="B18" s="55"/>
      <c r="C18" s="56"/>
      <c r="D18" s="55"/>
      <c r="E18" s="55"/>
      <c r="F18" s="55"/>
      <c r="G18" s="6" t="s">
        <v>1290</v>
      </c>
      <c r="H18" s="45" t="str">
        <f>VLOOKUP(TBLMASUK63567810245678911121345623457891011121323456789101112234567891011[[#This Row],[KODE BARANG]],'TABEL ACUAN'!D:E,2,0)</f>
        <v>Zink Tablet 20mg</v>
      </c>
      <c r="I18" s="6" t="s">
        <v>1350</v>
      </c>
      <c r="J18" s="6">
        <v>10</v>
      </c>
      <c r="K18" s="6" t="s">
        <v>1348</v>
      </c>
      <c r="L18" s="48"/>
    </row>
    <row r="19" spans="1:12" ht="30" customHeight="1" x14ac:dyDescent="0.35">
      <c r="A19" s="54">
        <v>45584</v>
      </c>
      <c r="B19" s="55">
        <v>6</v>
      </c>
      <c r="C19" s="56" t="s">
        <v>1511</v>
      </c>
      <c r="D19" s="55">
        <v>1</v>
      </c>
      <c r="E19" s="55">
        <v>2</v>
      </c>
      <c r="F19" s="55" t="s">
        <v>1346</v>
      </c>
      <c r="G19" s="7" t="s">
        <v>26</v>
      </c>
      <c r="H19" s="45" t="str">
        <f>VLOOKUP(TBLMASUK63567810245678911121345623457891011121323456789101112234567891011[[#This Row],[KODE BARANG]],'TABEL ACUAN'!D:E,2,0)</f>
        <v>Antasida doen tablet, kombinasi</v>
      </c>
      <c r="I19" s="25" t="s">
        <v>1359</v>
      </c>
      <c r="J19" s="25">
        <v>3</v>
      </c>
      <c r="K19" s="25" t="s">
        <v>1348</v>
      </c>
      <c r="L19" s="46" t="s">
        <v>1358</v>
      </c>
    </row>
    <row r="20" spans="1:12" ht="30" customHeight="1" x14ac:dyDescent="0.35">
      <c r="A20" s="54"/>
      <c r="B20" s="55"/>
      <c r="C20" s="56"/>
      <c r="D20" s="55"/>
      <c r="E20" s="55"/>
      <c r="F20" s="55"/>
      <c r="G20" s="6" t="s">
        <v>659</v>
      </c>
      <c r="H20" s="45" t="str">
        <f>VLOOKUP(TBLMASUK63567810245678911121345623457891011121323456789101112234567891011[[#This Row],[KODE BARANG]],'TABEL ACUAN'!D:E,2,0)</f>
        <v>Hyoscin + Paracetamol Tablet ( Scopma plus tablet )</v>
      </c>
      <c r="I20" s="25" t="s">
        <v>1359</v>
      </c>
      <c r="J20" s="25">
        <v>3</v>
      </c>
      <c r="K20" s="25" t="s">
        <v>1348</v>
      </c>
      <c r="L20" s="48"/>
    </row>
    <row r="21" spans="1:12" ht="30" customHeight="1" x14ac:dyDescent="0.35">
      <c r="A21" s="54">
        <v>45586</v>
      </c>
      <c r="B21" s="55">
        <v>7</v>
      </c>
      <c r="C21" s="56" t="s">
        <v>1512</v>
      </c>
      <c r="D21" s="55">
        <v>3</v>
      </c>
      <c r="E21" s="55">
        <v>2</v>
      </c>
      <c r="F21" s="55" t="s">
        <v>1346</v>
      </c>
      <c r="G21" s="6" t="s">
        <v>1290</v>
      </c>
      <c r="H21" s="45" t="str">
        <f>VLOOKUP(TBLMASUK63567810245678911121345623457891011121323456789101112234567891011[[#This Row],[KODE BARANG]],'TABEL ACUAN'!D:E,2,0)</f>
        <v>Zink Tablet 20mg</v>
      </c>
      <c r="I21" s="6" t="s">
        <v>1350</v>
      </c>
      <c r="J21" s="25">
        <v>10</v>
      </c>
      <c r="K21" s="25" t="s">
        <v>1348</v>
      </c>
      <c r="L21" s="48" t="s">
        <v>1358</v>
      </c>
    </row>
    <row r="22" spans="1:12" ht="30" customHeight="1" x14ac:dyDescent="0.35">
      <c r="A22" s="54"/>
      <c r="B22" s="55"/>
      <c r="C22" s="56"/>
      <c r="D22" s="55"/>
      <c r="E22" s="55"/>
      <c r="F22" s="55"/>
      <c r="G22" s="7" t="s">
        <v>1289</v>
      </c>
      <c r="H22" s="53" t="str">
        <f>VLOOKUP(TBLMASUK63567810245678911121345623457891011121323456789101112234567891011[[#This Row],[KODE BARANG]],'TABEL ACUAN'!D:E,2,0)</f>
        <v>Garam Oralit</v>
      </c>
      <c r="I22" s="25" t="s">
        <v>1391</v>
      </c>
      <c r="J22" s="25">
        <v>5</v>
      </c>
      <c r="K22" s="25" t="s">
        <v>1348</v>
      </c>
      <c r="L22" s="48"/>
    </row>
    <row r="23" spans="1:12" ht="30" customHeight="1" x14ac:dyDescent="0.35">
      <c r="A23" s="54">
        <v>45588</v>
      </c>
      <c r="B23" s="55">
        <v>8</v>
      </c>
      <c r="C23" s="56" t="s">
        <v>1513</v>
      </c>
      <c r="D23" s="55">
        <v>4</v>
      </c>
      <c r="E23" s="55">
        <v>3</v>
      </c>
      <c r="F23" s="55" t="s">
        <v>1346</v>
      </c>
      <c r="G23" s="7" t="s">
        <v>779</v>
      </c>
      <c r="H23" s="53" t="str">
        <f>VLOOKUP(TBLMASUK63567810245678911121345623457891011121323456789101112234567891011[[#This Row],[KODE BARANG]],'TABEL ACUAN'!D:E,2,0)</f>
        <v>Domperidon syr</v>
      </c>
      <c r="I23" s="25" t="s">
        <v>1359</v>
      </c>
      <c r="J23" s="25">
        <v>3</v>
      </c>
      <c r="K23" s="25" t="s">
        <v>1348</v>
      </c>
      <c r="L23" s="48" t="s">
        <v>1358</v>
      </c>
    </row>
    <row r="24" spans="1:12" ht="30" customHeight="1" x14ac:dyDescent="0.35">
      <c r="A24" s="17"/>
      <c r="B24" s="25"/>
      <c r="C24" s="57"/>
      <c r="D24" s="25"/>
      <c r="E24" s="25"/>
      <c r="F24" s="25"/>
      <c r="G24" s="6" t="s">
        <v>1290</v>
      </c>
      <c r="H24" s="53" t="str">
        <f>VLOOKUP(TBLMASUK63567810245678911121345623457891011121323456789101112234567891011[[#This Row],[KODE BARANG]],'TABEL ACUAN'!D:E,2,0)</f>
        <v>Zink Tablet 20mg</v>
      </c>
      <c r="I24" s="6" t="s">
        <v>1350</v>
      </c>
      <c r="J24" s="6">
        <v>10</v>
      </c>
      <c r="K24" s="6" t="s">
        <v>1348</v>
      </c>
      <c r="L24" s="48"/>
    </row>
    <row r="25" spans="1:12" ht="30" customHeight="1" x14ac:dyDescent="0.35">
      <c r="A25" s="58"/>
      <c r="B25" s="55"/>
      <c r="C25" s="56"/>
      <c r="D25" s="55"/>
      <c r="E25" s="55"/>
      <c r="F25" s="55"/>
      <c r="G25" s="6" t="s">
        <v>1289</v>
      </c>
      <c r="H25" s="53" t="str">
        <f>VLOOKUP(TBLMASUK63567810245678911121345623457891011121323456789101112234567891011[[#This Row],[KODE BARANG]],'TABEL ACUAN'!D:E,2,0)</f>
        <v>Garam Oralit</v>
      </c>
      <c r="I25" s="25" t="s">
        <v>1487</v>
      </c>
      <c r="J25" s="6">
        <v>3</v>
      </c>
      <c r="K25" s="6" t="s">
        <v>1348</v>
      </c>
      <c r="L25" s="48"/>
    </row>
    <row r="26" spans="1:12" ht="30" customHeight="1" x14ac:dyDescent="0.35">
      <c r="A26" s="54"/>
      <c r="B26" s="55"/>
      <c r="C26" s="56"/>
      <c r="D26" s="55"/>
      <c r="E26" s="55"/>
      <c r="F26" s="55"/>
      <c r="G26" s="6"/>
      <c r="H26" s="53" t="e">
        <f>VLOOKUP(TBLMASUK63567810245678911121345623457891011121323456789101112234567891011[[#This Row],[KODE BARANG]],'TABEL ACUAN'!D:E,2,0)</f>
        <v>#N/A</v>
      </c>
      <c r="I26" s="6"/>
      <c r="J26" s="6"/>
      <c r="K26" s="6"/>
      <c r="L26" s="46"/>
    </row>
    <row r="27" spans="1:12" ht="30" customHeight="1" x14ac:dyDescent="0.35">
      <c r="A27" s="54"/>
      <c r="B27" s="55"/>
      <c r="C27" s="56"/>
      <c r="D27" s="55"/>
      <c r="E27" s="55"/>
      <c r="F27" s="55"/>
      <c r="G27" s="6"/>
      <c r="H27" s="53" t="e">
        <f>VLOOKUP(TBLMASUK63567810245678911121345623457891011121323456789101112234567891011[[#This Row],[KODE BARANG]],'TABEL ACUAN'!D:E,2,0)</f>
        <v>#N/A</v>
      </c>
      <c r="I27" s="6"/>
      <c r="J27" s="6"/>
      <c r="K27" s="6"/>
      <c r="L27" s="48"/>
    </row>
    <row r="28" spans="1:12" ht="30" customHeight="1" x14ac:dyDescent="0.35">
      <c r="A28" s="58"/>
      <c r="B28" s="55"/>
      <c r="C28" s="56"/>
      <c r="D28" s="55"/>
      <c r="E28" s="55"/>
      <c r="F28" s="55"/>
      <c r="G28" s="52"/>
      <c r="H28" s="53" t="e">
        <f>VLOOKUP(TBLMASUK63567810245678911121345623457891011121323456789101112234567891011[[#This Row],[KODE BARANG]],'TABEL ACUAN'!D:E,2,0)</f>
        <v>#N/A</v>
      </c>
      <c r="I28" s="6"/>
      <c r="J28" s="6"/>
      <c r="K28" s="6"/>
      <c r="L28" s="49"/>
    </row>
    <row r="29" spans="1:12" ht="30" customHeight="1" x14ac:dyDescent="0.35">
      <c r="A29" s="54"/>
      <c r="B29" s="55"/>
      <c r="C29" s="56"/>
      <c r="D29" s="55"/>
      <c r="E29" s="55"/>
      <c r="F29" s="55"/>
      <c r="G29" s="7"/>
      <c r="H29" s="53" t="e">
        <f>VLOOKUP(TBLMASUK63567810245678911121345623457891011121323456789101112234567891011[[#This Row],[KODE BARANG]],'TABEL ACUAN'!D:E,2,0)</f>
        <v>#N/A</v>
      </c>
      <c r="I29" s="6"/>
      <c r="J29" s="6"/>
      <c r="K29" s="6"/>
      <c r="L29" s="48"/>
    </row>
    <row r="30" spans="1:12" ht="30" customHeight="1" x14ac:dyDescent="0.35">
      <c r="A30" s="54"/>
      <c r="B30" s="55"/>
      <c r="C30" s="56"/>
      <c r="D30" s="55"/>
      <c r="E30" s="55"/>
      <c r="F30" s="55"/>
      <c r="G30" s="6"/>
      <c r="H30" s="53" t="e">
        <f>VLOOKUP(TBLMASUK63567810245678911121345623457891011121323456789101112234567891011[[#This Row],[KODE BARANG]],'TABEL ACUAN'!D:E,2,0)</f>
        <v>#N/A</v>
      </c>
      <c r="I30" s="6"/>
      <c r="J30" s="6"/>
      <c r="K30" s="6"/>
      <c r="L30" s="48"/>
    </row>
    <row r="31" spans="1:12" ht="30" customHeight="1" x14ac:dyDescent="0.35">
      <c r="A31" s="54"/>
      <c r="B31" s="55"/>
      <c r="C31" s="56"/>
      <c r="D31" s="55"/>
      <c r="E31" s="55"/>
      <c r="F31" s="55"/>
      <c r="G31" s="59"/>
      <c r="H31" s="53" t="e">
        <f>VLOOKUP(TBLMASUK63567810245678911121345623457891011121323456789101112234567891011[[#This Row],[KODE BARANG]],'TABEL ACUAN'!D:E,2,0)</f>
        <v>#N/A</v>
      </c>
      <c r="I31" s="6"/>
      <c r="J31" s="6"/>
      <c r="K31" s="6"/>
      <c r="L31" s="46"/>
    </row>
    <row r="32" spans="1:12" ht="30" customHeight="1" x14ac:dyDescent="0.35">
      <c r="A32" s="58"/>
      <c r="B32" s="55"/>
      <c r="C32" s="56"/>
      <c r="D32" s="55"/>
      <c r="E32" s="55"/>
      <c r="F32" s="55"/>
      <c r="G32" s="7"/>
      <c r="H32" s="53" t="e">
        <f>VLOOKUP(TBLMASUK63567810245678911121345623457891011121323456789101112234567891011[[#This Row],[KODE BARANG]],'TABEL ACUAN'!D:E,2,0)</f>
        <v>#N/A</v>
      </c>
      <c r="I32" s="6"/>
      <c r="J32" s="6"/>
      <c r="K32" s="6"/>
      <c r="L32" s="46"/>
    </row>
    <row r="33" spans="1:12" ht="30" customHeight="1" x14ac:dyDescent="0.35">
      <c r="A33" s="54"/>
      <c r="B33" s="55"/>
      <c r="C33" s="56"/>
      <c r="D33" s="55"/>
      <c r="E33" s="55"/>
      <c r="F33" s="55"/>
      <c r="G33" s="6"/>
      <c r="H33" s="45" t="e">
        <f>VLOOKUP(TBLMASUK63567810245678911121345623457891011121323456789101112234567891011[[#This Row],[KODE BARANG]],'TABEL ACUAN'!D:E,2,0)</f>
        <v>#N/A</v>
      </c>
      <c r="I33" s="6"/>
      <c r="J33" s="6"/>
      <c r="K33" s="6"/>
      <c r="L33" s="48"/>
    </row>
    <row r="34" spans="1:12" ht="30" customHeight="1" x14ac:dyDescent="0.35">
      <c r="A34" s="58"/>
      <c r="B34" s="55"/>
      <c r="C34" s="47"/>
      <c r="D34" s="55"/>
      <c r="E34" s="55"/>
      <c r="F34" s="55"/>
      <c r="G34" s="52"/>
      <c r="H34" s="45" t="e">
        <f>VLOOKUP(TBLMASUK63567810245678911121345623457891011121323456789101112234567891011[[#This Row],[KODE BARANG]],'TABEL ACUAN'!D:E,2,0)</f>
        <v>#N/A</v>
      </c>
      <c r="I34" s="6"/>
      <c r="J34" s="6"/>
      <c r="K34" s="6"/>
      <c r="L34" s="48"/>
    </row>
    <row r="35" spans="1:12" ht="30" customHeight="1" x14ac:dyDescent="0.35">
      <c r="A35" s="54"/>
      <c r="B35" s="55"/>
      <c r="C35" s="56"/>
      <c r="D35" s="66"/>
      <c r="E35" s="55"/>
      <c r="F35" s="55"/>
      <c r="G35" s="59"/>
      <c r="H35" s="45" t="e">
        <f>VLOOKUP(TBLMASUK63567810245678911121345623457891011121323456789101112234567891011[[#This Row],[KODE BARANG]],'TABEL ACUAN'!D:E,2,0)</f>
        <v>#N/A</v>
      </c>
      <c r="I35" s="6"/>
      <c r="J35" s="6"/>
      <c r="K35" s="6"/>
      <c r="L35" s="48"/>
    </row>
    <row r="36" spans="1:12" ht="30" customHeight="1" x14ac:dyDescent="0.35">
      <c r="A36" s="58"/>
      <c r="B36" s="55"/>
      <c r="C36" s="56"/>
      <c r="D36" s="55"/>
      <c r="E36" s="55"/>
      <c r="F36" s="55"/>
      <c r="G36" s="7"/>
      <c r="H36" s="45" t="e">
        <f>VLOOKUP(TBLMASUK63567810245678911121345623457891011121323456789101112234567891011[[#This Row],[KODE BARANG]],'TABEL ACUAN'!D:E,2,0)</f>
        <v>#N/A</v>
      </c>
      <c r="I36" s="63"/>
      <c r="J36" s="6"/>
      <c r="K36" s="6"/>
      <c r="L36" s="46"/>
    </row>
    <row r="37" spans="1:12" ht="30" customHeight="1" x14ac:dyDescent="0.35">
      <c r="A37" s="60"/>
      <c r="B37" s="61"/>
      <c r="C37" s="62"/>
      <c r="D37" s="61"/>
      <c r="E37" s="61"/>
      <c r="F37" s="61"/>
      <c r="G37" s="59"/>
      <c r="H37" s="64" t="e">
        <f>VLOOKUP(TBLMASUK63567810245678911121345623457891011121323456789101112234567891011[[#This Row],[KODE BARANG]],'TABEL ACUAN'!D:E,2,0)</f>
        <v>#N/A</v>
      </c>
      <c r="I37" s="63"/>
      <c r="J37" s="63"/>
      <c r="K37" s="63"/>
      <c r="L37" s="48"/>
    </row>
    <row r="38" spans="1:12" ht="30" customHeight="1" x14ac:dyDescent="0.35">
      <c r="A38" s="60"/>
      <c r="B38" s="61"/>
      <c r="C38" s="62"/>
      <c r="D38" s="61"/>
      <c r="E38" s="61"/>
      <c r="F38" s="61"/>
      <c r="G38" s="52"/>
      <c r="H38" s="64" t="e">
        <f>VLOOKUP(TBLMASUK63567810245678911121345623457891011121323456789101112234567891011[[#This Row],[KODE BARANG]],'TABEL ACUAN'!D:E,2,0)</f>
        <v>#N/A</v>
      </c>
      <c r="I38" s="63"/>
      <c r="J38" s="6"/>
      <c r="K38" s="6"/>
      <c r="L38" s="48"/>
    </row>
    <row r="39" spans="1:12" ht="30" customHeight="1" x14ac:dyDescent="0.35">
      <c r="A39" s="60"/>
      <c r="B39" s="61"/>
      <c r="C39" s="62"/>
      <c r="D39" s="61"/>
      <c r="E39" s="61"/>
      <c r="F39" s="61"/>
      <c r="G39" s="6"/>
      <c r="H39" s="64" t="e">
        <f>VLOOKUP(TBLMASUK63567810245678911121345623457891011121323456789101112234567891011[[#This Row],[KODE BARANG]],'TABEL ACUAN'!D:E,2,0)</f>
        <v>#N/A</v>
      </c>
      <c r="I39" s="63"/>
      <c r="J39" s="63"/>
      <c r="K39" s="63"/>
      <c r="L39" s="65"/>
    </row>
    <row r="40" spans="1:12" ht="30" customHeight="1" x14ac:dyDescent="0.35">
      <c r="A40" s="60"/>
      <c r="B40" s="61"/>
      <c r="C40" s="62"/>
      <c r="D40" s="61"/>
      <c r="E40" s="61"/>
      <c r="F40" s="61"/>
      <c r="G40" s="59"/>
      <c r="H40" s="64" t="e">
        <f>VLOOKUP(TBLMASUK63567810245678911121345623457891011121323456789101112234567891011[[#This Row],[KODE BARANG]],'TABEL ACUAN'!D:E,2,0)</f>
        <v>#N/A</v>
      </c>
      <c r="I40" s="63"/>
      <c r="J40" s="63"/>
      <c r="K40" s="63"/>
      <c r="L40" s="65"/>
    </row>
    <row r="41" spans="1:12" ht="30" customHeight="1" x14ac:dyDescent="0.35">
      <c r="A41" s="58"/>
      <c r="B41" s="55"/>
      <c r="C41" s="56"/>
      <c r="D41" s="55"/>
      <c r="E41" s="55"/>
      <c r="F41" s="55"/>
      <c r="G41" s="6"/>
      <c r="H41" s="45" t="e">
        <f>VLOOKUP(TBLMASUK63567810245678911121345623457891011121323456789101112234567891011[[#This Row],[KODE BARANG]],'TABEL ACUAN'!D:E,2,0)</f>
        <v>#N/A</v>
      </c>
      <c r="I41" s="6"/>
      <c r="J41" s="6"/>
      <c r="K41" s="6"/>
      <c r="L41" s="48"/>
    </row>
    <row r="42" spans="1:12" ht="30" customHeight="1" x14ac:dyDescent="0.35">
      <c r="A42" s="67" t="s">
        <v>1378</v>
      </c>
      <c r="E42" s="1"/>
      <c r="F42" s="1"/>
      <c r="J42" s="67" t="s">
        <v>1379</v>
      </c>
      <c r="K42" s="2"/>
    </row>
    <row r="43" spans="1:12" ht="30" customHeight="1" x14ac:dyDescent="0.35">
      <c r="A43" s="75" t="s">
        <v>1380</v>
      </c>
      <c r="B43" s="75"/>
      <c r="C43" s="75"/>
      <c r="D43" s="2" t="s">
        <v>1381</v>
      </c>
      <c r="E43" s="2">
        <v>8</v>
      </c>
      <c r="F43" s="1"/>
      <c r="J43" s="67"/>
      <c r="K43" s="2"/>
    </row>
    <row r="44" spans="1:12" ht="30" customHeight="1" x14ac:dyDescent="0.35">
      <c r="A44" s="75" t="s">
        <v>1337</v>
      </c>
      <c r="B44" s="75"/>
      <c r="C44" s="75"/>
      <c r="D44" s="2" t="s">
        <v>1381</v>
      </c>
      <c r="E44" s="2">
        <v>0</v>
      </c>
      <c r="F44" s="1"/>
      <c r="J44" s="67"/>
      <c r="K44" s="2"/>
    </row>
    <row r="45" spans="1:12" ht="30" customHeight="1" x14ac:dyDescent="0.35">
      <c r="A45" s="75" t="s">
        <v>1382</v>
      </c>
      <c r="B45" s="75"/>
      <c r="C45" s="75"/>
      <c r="D45" s="2" t="s">
        <v>1381</v>
      </c>
      <c r="E45" s="2">
        <f>SUM(TBLMASUK63567810245678911121345623457891011121323456789101112234567891011[JUMLAH ITEM OBAT])</f>
        <v>18</v>
      </c>
      <c r="F45" s="1"/>
      <c r="J45" s="67"/>
      <c r="K45" s="2"/>
    </row>
    <row r="46" spans="1:12" ht="30" customHeight="1" x14ac:dyDescent="0.35">
      <c r="A46" s="75" t="s">
        <v>1383</v>
      </c>
      <c r="B46" s="75"/>
      <c r="C46" s="75"/>
      <c r="D46" s="2" t="s">
        <v>1381</v>
      </c>
      <c r="E46" s="2">
        <f>E44/E43*100</f>
        <v>0</v>
      </c>
      <c r="F46" s="1"/>
      <c r="J46" s="8" t="s">
        <v>1384</v>
      </c>
      <c r="K46" s="2"/>
    </row>
    <row r="47" spans="1:12" ht="30" customHeight="1" x14ac:dyDescent="0.35">
      <c r="A47" s="73" t="s">
        <v>1385</v>
      </c>
      <c r="B47" s="73"/>
      <c r="C47" s="73"/>
      <c r="D47" s="2" t="s">
        <v>1381</v>
      </c>
      <c r="E47" s="9">
        <f>E45/E43</f>
        <v>2.25</v>
      </c>
      <c r="F47" s="1"/>
      <c r="J47" s="67" t="s">
        <v>1386</v>
      </c>
      <c r="K47" s="2"/>
    </row>
    <row r="48" spans="1:12" ht="30" customHeight="1" x14ac:dyDescent="0.35">
      <c r="E48" s="1"/>
      <c r="F48" s="1"/>
      <c r="H48" s="5"/>
    </row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7:C47"/>
    <mergeCell ref="A1:L1"/>
    <mergeCell ref="A43:C43"/>
    <mergeCell ref="A44:C44"/>
    <mergeCell ref="A45:C45"/>
    <mergeCell ref="A46:C46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D41C-5F16-40E4-8DDC-3F1B6BDFB188}">
  <dimension ref="A1:I113"/>
  <sheetViews>
    <sheetView tabSelected="1" workbookViewId="0">
      <selection sqref="A1:I1"/>
    </sheetView>
  </sheetViews>
  <sheetFormatPr defaultColWidth="9.1796875" defaultRowHeight="15.5" x14ac:dyDescent="0.35"/>
  <cols>
    <col min="1" max="1" width="16.1796875" style="2" customWidth="1"/>
    <col min="2" max="2" width="5.1796875" style="2" customWidth="1"/>
    <col min="3" max="3" width="10.7265625" style="2" customWidth="1"/>
    <col min="4" max="4" width="8" style="2" customWidth="1"/>
    <col min="5" max="5" width="11" style="1" customWidth="1"/>
    <col min="6" max="6" width="38.26953125" style="1" customWidth="1"/>
    <col min="7" max="7" width="13.54296875" style="1" customWidth="1"/>
    <col min="8" max="8" width="8.54296875" style="2" customWidth="1"/>
    <col min="9" max="9" width="9.7265625" style="1" customWidth="1"/>
    <col min="10" max="10" width="6.7265625" style="1" customWidth="1"/>
    <col min="11" max="11" width="8" style="1" customWidth="1"/>
    <col min="12" max="12" width="6.54296875" style="1" customWidth="1"/>
    <col min="13" max="16384" width="9.1796875" style="1"/>
  </cols>
  <sheetData>
    <row r="1" spans="1:9" ht="25" customHeight="1" x14ac:dyDescent="0.35">
      <c r="A1" s="74" t="s">
        <v>1387</v>
      </c>
      <c r="B1" s="74"/>
      <c r="C1" s="74"/>
      <c r="D1" s="74"/>
      <c r="E1" s="74"/>
      <c r="F1" s="74"/>
      <c r="G1" s="74"/>
      <c r="H1" s="74"/>
      <c r="I1" s="74"/>
    </row>
    <row r="2" spans="1:9" ht="25" customHeight="1" x14ac:dyDescent="0.35">
      <c r="A2" s="3"/>
      <c r="B2" s="3"/>
      <c r="C2" s="3"/>
      <c r="D2" s="3"/>
      <c r="E2" s="3"/>
      <c r="F2" s="3"/>
      <c r="G2" s="3"/>
      <c r="H2" s="3"/>
      <c r="I2" s="2"/>
    </row>
    <row r="3" spans="1:9" ht="25" customHeight="1" x14ac:dyDescent="0.35">
      <c r="C3" s="4" t="s">
        <v>1322</v>
      </c>
      <c r="D3" s="3" t="s">
        <v>1323</v>
      </c>
      <c r="E3" s="5" t="s">
        <v>1324</v>
      </c>
      <c r="F3" s="3"/>
      <c r="G3" s="4" t="s">
        <v>1325</v>
      </c>
      <c r="H3" s="2" t="s">
        <v>1323</v>
      </c>
      <c r="I3" s="68">
        <v>45627</v>
      </c>
    </row>
    <row r="4" spans="1:9" ht="25" customHeight="1" x14ac:dyDescent="0.35">
      <c r="C4" s="4" t="s">
        <v>1327</v>
      </c>
      <c r="D4" s="3" t="s">
        <v>1323</v>
      </c>
      <c r="E4" s="4" t="s">
        <v>1328</v>
      </c>
      <c r="F4" s="3"/>
      <c r="G4" s="4" t="s">
        <v>1329</v>
      </c>
      <c r="H4" s="2" t="s">
        <v>1323</v>
      </c>
      <c r="I4" s="67">
        <v>2024</v>
      </c>
    </row>
    <row r="5" spans="1:9" ht="25" customHeight="1" x14ac:dyDescent="0.35">
      <c r="C5" s="4" t="s">
        <v>1330</v>
      </c>
      <c r="D5" s="2" t="s">
        <v>1323</v>
      </c>
      <c r="E5" s="1" t="s">
        <v>1331</v>
      </c>
      <c r="I5" s="2"/>
    </row>
    <row r="6" spans="1:9" ht="25" customHeight="1" x14ac:dyDescent="0.35">
      <c r="A6" s="67"/>
      <c r="B6" s="67"/>
      <c r="C6" s="67"/>
      <c r="D6" s="67"/>
      <c r="H6" s="1"/>
      <c r="I6" s="2"/>
    </row>
    <row r="7" spans="1:9" ht="49.5" customHeight="1" x14ac:dyDescent="0.35">
      <c r="A7" s="12" t="s">
        <v>1332</v>
      </c>
      <c r="B7" s="12" t="s">
        <v>1333</v>
      </c>
      <c r="C7" s="13" t="s">
        <v>1336</v>
      </c>
      <c r="D7" s="13" t="s">
        <v>1337</v>
      </c>
      <c r="E7" s="13" t="s">
        <v>1338</v>
      </c>
      <c r="F7" s="14" t="s">
        <v>1339</v>
      </c>
      <c r="G7" s="15" t="s">
        <v>1340</v>
      </c>
      <c r="H7" s="15" t="s">
        <v>1341</v>
      </c>
      <c r="I7" s="15" t="s">
        <v>1342</v>
      </c>
    </row>
    <row r="8" spans="1:9" ht="30" customHeight="1" x14ac:dyDescent="0.35">
      <c r="A8" s="17">
        <v>45622</v>
      </c>
      <c r="B8" s="43">
        <v>1</v>
      </c>
      <c r="C8" s="43">
        <v>2</v>
      </c>
      <c r="D8" s="43" t="s">
        <v>1346</v>
      </c>
      <c r="E8" s="6" t="s">
        <v>1289</v>
      </c>
      <c r="F8" s="45" t="str">
        <f>VLOOKUP(TBLMASUK635678102456789111213456234578910111213234567891011122345678910111314[[#This Row],[KODE BARANG]],'TABEL ACUAN'!D:E,2,0)</f>
        <v>Garam Oralit</v>
      </c>
      <c r="G8" s="25" t="s">
        <v>1487</v>
      </c>
      <c r="H8" s="25">
        <v>3</v>
      </c>
      <c r="I8" s="25" t="s">
        <v>1348</v>
      </c>
    </row>
    <row r="9" spans="1:9" ht="30" customHeight="1" x14ac:dyDescent="0.35">
      <c r="A9" s="17"/>
      <c r="B9" s="43"/>
      <c r="C9" s="43"/>
      <c r="D9" s="43"/>
      <c r="E9" s="7" t="s">
        <v>1290</v>
      </c>
      <c r="F9" s="45" t="str">
        <f>VLOOKUP(TBLMASUK635678102456789111213456234578910111213234567891011122345678910111314[[#This Row],[KODE BARANG]],'TABEL ACUAN'!D:E,2,0)</f>
        <v>Zink Tablet 20mg</v>
      </c>
      <c r="G9" s="25" t="s">
        <v>1500</v>
      </c>
      <c r="H9" s="25">
        <v>10</v>
      </c>
      <c r="I9" s="25" t="s">
        <v>1348</v>
      </c>
    </row>
    <row r="10" spans="1:9" ht="30" customHeight="1" x14ac:dyDescent="0.35">
      <c r="A10" s="17">
        <v>45628</v>
      </c>
      <c r="B10" s="43">
        <v>2</v>
      </c>
      <c r="C10" s="43">
        <v>2</v>
      </c>
      <c r="D10" s="43" t="s">
        <v>1346</v>
      </c>
      <c r="E10" s="7" t="s">
        <v>1290</v>
      </c>
      <c r="F10" s="45" t="str">
        <f>VLOOKUP(TBLMASUK635678102456789111213456234578910111213234567891011122345678910111314[[#This Row],[KODE BARANG]],'TABEL ACUAN'!D:E,2,0)</f>
        <v>Zink Tablet 20mg</v>
      </c>
      <c r="G10" s="25" t="s">
        <v>1350</v>
      </c>
      <c r="H10" s="25">
        <v>5</v>
      </c>
      <c r="I10" s="25" t="s">
        <v>1348</v>
      </c>
    </row>
    <row r="11" spans="1:9" ht="30" customHeight="1" x14ac:dyDescent="0.35">
      <c r="A11" s="17"/>
      <c r="B11" s="6"/>
      <c r="C11" s="6"/>
      <c r="D11" s="6"/>
      <c r="E11" s="7" t="s">
        <v>857</v>
      </c>
      <c r="F11" s="45" t="str">
        <f>VLOOKUP(TBLMASUK635678102456789111213456234578910111213234567891011122345678910111314[[#This Row],[KODE BARANG]],'TABEL ACUAN'!D:E,2,0)</f>
        <v>BIOLYSIN</v>
      </c>
      <c r="G11" s="25" t="s">
        <v>1350</v>
      </c>
      <c r="H11" s="25">
        <v>5</v>
      </c>
      <c r="I11" s="25" t="s">
        <v>1348</v>
      </c>
    </row>
    <row r="12" spans="1:9" ht="30" customHeight="1" x14ac:dyDescent="0.35">
      <c r="A12" s="17">
        <v>45630</v>
      </c>
      <c r="B12" s="43">
        <v>3</v>
      </c>
      <c r="C12" s="43">
        <v>2</v>
      </c>
      <c r="D12" s="43" t="s">
        <v>1346</v>
      </c>
      <c r="E12" s="6" t="s">
        <v>1290</v>
      </c>
      <c r="F12" s="45" t="str">
        <f>VLOOKUP(TBLMASUK635678102456789111213456234578910111213234567891011122345678910111314[[#This Row],[KODE BARANG]],'TABEL ACUAN'!D:E,2,0)</f>
        <v>Zink Tablet 20mg</v>
      </c>
      <c r="G12" s="25" t="s">
        <v>1350</v>
      </c>
      <c r="H12" s="25">
        <v>3</v>
      </c>
      <c r="I12" s="25" t="s">
        <v>1348</v>
      </c>
    </row>
    <row r="13" spans="1:9" ht="30" customHeight="1" x14ac:dyDescent="0.35">
      <c r="A13" s="17"/>
      <c r="B13" s="43"/>
      <c r="C13" s="43"/>
      <c r="D13" s="43"/>
      <c r="E13" s="6" t="s">
        <v>1289</v>
      </c>
      <c r="F13" s="45" t="str">
        <f>VLOOKUP(TBLMASUK635678102456789111213456234578910111213234567891011122345678910111314[[#This Row],[KODE BARANG]],'TABEL ACUAN'!D:E,2,0)</f>
        <v>Garam Oralit</v>
      </c>
      <c r="G13" s="7" t="s">
        <v>1506</v>
      </c>
      <c r="H13" s="25">
        <v>5</v>
      </c>
      <c r="I13" s="25" t="s">
        <v>1348</v>
      </c>
    </row>
    <row r="14" spans="1:9" ht="30" customHeight="1" x14ac:dyDescent="0.35">
      <c r="A14" s="54">
        <v>45638</v>
      </c>
      <c r="B14" s="55">
        <v>4</v>
      </c>
      <c r="C14" s="55">
        <v>3</v>
      </c>
      <c r="D14" s="55" t="s">
        <v>1346</v>
      </c>
      <c r="E14" s="6" t="s">
        <v>383</v>
      </c>
      <c r="F14" s="45" t="str">
        <f>VLOOKUP(TBLMASUK635678102456789111213456234578910111213234567891011122345678910111314[[#This Row],[KODE BARANG]],'TABEL ACUAN'!D:E,2,0)</f>
        <v>Attapulgite/New Antides /selediar/ molagit</v>
      </c>
      <c r="G14" s="7" t="s">
        <v>1391</v>
      </c>
      <c r="H14" s="25">
        <v>5</v>
      </c>
      <c r="I14" s="25" t="s">
        <v>1348</v>
      </c>
    </row>
    <row r="15" spans="1:9" ht="30" customHeight="1" x14ac:dyDescent="0.35">
      <c r="A15" s="54"/>
      <c r="B15" s="55"/>
      <c r="C15" s="55"/>
      <c r="D15" s="55"/>
      <c r="E15" s="6" t="s">
        <v>251</v>
      </c>
      <c r="F15" s="45" t="str">
        <f>VLOOKUP(TBLMASUK635678102456789111213456234578910111213234567891011122345678910111314[[#This Row],[KODE BARANG]],'TABEL ACUAN'!D:E,2,0)</f>
        <v>Parasetamol tab. 500 mg</v>
      </c>
      <c r="G15" s="25" t="s">
        <v>1480</v>
      </c>
      <c r="H15" s="25">
        <v>5</v>
      </c>
      <c r="I15" s="25" t="s">
        <v>1348</v>
      </c>
    </row>
    <row r="16" spans="1:9" ht="30" customHeight="1" x14ac:dyDescent="0.35">
      <c r="A16" s="58"/>
      <c r="B16" s="55"/>
      <c r="C16" s="55"/>
      <c r="D16" s="55"/>
      <c r="E16" s="52" t="s">
        <v>632</v>
      </c>
      <c r="F16" s="45" t="str">
        <f>VLOOKUP(TBLMASUK635678102456789111213456234578910111213234567891011122345678910111314[[#This Row],[KODE BARANG]],'TABEL ACUAN'!D:E,2,0)</f>
        <v>Multivitamin Tablet ( Pehavral )</v>
      </c>
      <c r="G16" s="25" t="s">
        <v>1350</v>
      </c>
      <c r="H16" s="25">
        <v>5</v>
      </c>
      <c r="I16" s="25" t="s">
        <v>1348</v>
      </c>
    </row>
    <row r="17" spans="1:9" ht="30" customHeight="1" x14ac:dyDescent="0.35">
      <c r="A17" s="40">
        <v>45642</v>
      </c>
      <c r="B17" s="50">
        <v>5</v>
      </c>
      <c r="C17" s="50">
        <v>3</v>
      </c>
      <c r="D17" s="50" t="s">
        <v>1346</v>
      </c>
      <c r="E17" s="7" t="s">
        <v>245</v>
      </c>
      <c r="F17" s="45" t="str">
        <f>VLOOKUP(TBLMASUK635678102456789111213456234578910111213234567891011122345678910111314[[#This Row],[KODE BARANG]],'TABEL ACUAN'!D:E,2,0)</f>
        <v>Parasetamol sirup 120 mg / 5 ml</v>
      </c>
      <c r="G17" s="25" t="s">
        <v>1514</v>
      </c>
      <c r="H17" s="25">
        <v>3</v>
      </c>
      <c r="I17" s="25" t="s">
        <v>1348</v>
      </c>
    </row>
    <row r="18" spans="1:9" ht="30" customHeight="1" x14ac:dyDescent="0.35">
      <c r="A18" s="54"/>
      <c r="B18" s="55"/>
      <c r="C18" s="55"/>
      <c r="D18" s="55"/>
      <c r="E18" s="6" t="s">
        <v>1289</v>
      </c>
      <c r="F18" s="45" t="str">
        <f>VLOOKUP(TBLMASUK635678102456789111213456234578910111213234567891011122345678910111314[[#This Row],[KODE BARANG]],'TABEL ACUAN'!D:E,2,0)</f>
        <v>Garam Oralit</v>
      </c>
      <c r="G18" s="6" t="s">
        <v>1391</v>
      </c>
      <c r="H18" s="6">
        <v>5</v>
      </c>
      <c r="I18" s="6" t="s">
        <v>1348</v>
      </c>
    </row>
    <row r="19" spans="1:9" ht="30" customHeight="1" x14ac:dyDescent="0.35">
      <c r="A19" s="54"/>
      <c r="B19" s="55"/>
      <c r="C19" s="55"/>
      <c r="D19" s="55"/>
      <c r="E19" s="7" t="s">
        <v>1290</v>
      </c>
      <c r="F19" s="45" t="str">
        <f>VLOOKUP(TBLMASUK635678102456789111213456234578910111213234567891011122345678910111314[[#This Row],[KODE BARANG]],'TABEL ACUAN'!D:E,2,0)</f>
        <v>Zink Tablet 20mg</v>
      </c>
      <c r="G19" s="25" t="s">
        <v>1350</v>
      </c>
      <c r="H19" s="25">
        <v>10</v>
      </c>
      <c r="I19" s="25" t="s">
        <v>1348</v>
      </c>
    </row>
    <row r="20" spans="1:9" ht="30" customHeight="1" x14ac:dyDescent="0.35">
      <c r="A20" s="54">
        <v>45647</v>
      </c>
      <c r="B20" s="55">
        <v>9</v>
      </c>
      <c r="C20" s="55">
        <v>3</v>
      </c>
      <c r="D20" s="55" t="s">
        <v>1346</v>
      </c>
      <c r="E20" s="6" t="s">
        <v>383</v>
      </c>
      <c r="F20" s="53" t="str">
        <f>VLOOKUP(TBLMASUK635678102456789111213456234578910111213234567891011122345678910111314[[#This Row],[KODE BARANG]],'TABEL ACUAN'!D:E,2,0)</f>
        <v>Attapulgite/New Antides /selediar/ molagit</v>
      </c>
      <c r="G20" s="6" t="s">
        <v>1391</v>
      </c>
      <c r="H20" s="6">
        <v>5</v>
      </c>
      <c r="I20" s="6" t="s">
        <v>1348</v>
      </c>
    </row>
    <row r="21" spans="1:9" ht="30" customHeight="1" x14ac:dyDescent="0.35">
      <c r="A21" s="54"/>
      <c r="B21" s="55"/>
      <c r="C21" s="55"/>
      <c r="D21" s="55"/>
      <c r="E21" s="6" t="s">
        <v>26</v>
      </c>
      <c r="F21" s="53" t="str">
        <f>VLOOKUP(TBLMASUK635678102456789111213456234578910111213234567891011122345678910111314[[#This Row],[KODE BARANG]],'TABEL ACUAN'!D:E,2,0)</f>
        <v>Antasida doen tablet, kombinasi</v>
      </c>
      <c r="G21" s="6" t="s">
        <v>1359</v>
      </c>
      <c r="H21" s="6">
        <v>5</v>
      </c>
      <c r="I21" s="6" t="s">
        <v>1348</v>
      </c>
    </row>
    <row r="22" spans="1:9" ht="30" customHeight="1" x14ac:dyDescent="0.35">
      <c r="A22" s="58"/>
      <c r="B22" s="55"/>
      <c r="C22" s="55"/>
      <c r="D22" s="55"/>
      <c r="E22" s="52" t="s">
        <v>1289</v>
      </c>
      <c r="F22" s="53" t="str">
        <f>VLOOKUP(TBLMASUK635678102456789111213456234578910111213234567891011122345678910111314[[#This Row],[KODE BARANG]],'TABEL ACUAN'!D:E,2,0)</f>
        <v>Garam Oralit</v>
      </c>
      <c r="G22" s="6" t="s">
        <v>1391</v>
      </c>
      <c r="H22" s="6">
        <v>5</v>
      </c>
      <c r="I22" s="6" t="s">
        <v>1348</v>
      </c>
    </row>
    <row r="23" spans="1:9" ht="30" customHeight="1" x14ac:dyDescent="0.35">
      <c r="A23" s="54">
        <v>45649</v>
      </c>
      <c r="B23" s="55">
        <v>10</v>
      </c>
      <c r="C23" s="55">
        <v>4</v>
      </c>
      <c r="D23" s="55" t="s">
        <v>1346</v>
      </c>
      <c r="E23" s="7" t="s">
        <v>383</v>
      </c>
      <c r="F23" s="53" t="str">
        <f>VLOOKUP(TBLMASUK635678102456789111213456234578910111213234567891011122345678910111314[[#This Row],[KODE BARANG]],'TABEL ACUAN'!D:E,2,0)</f>
        <v>Attapulgite/New Antides /selediar/ molagit</v>
      </c>
      <c r="G23" s="6" t="s">
        <v>1390</v>
      </c>
      <c r="H23" s="6">
        <v>5</v>
      </c>
      <c r="I23" s="6" t="s">
        <v>1348</v>
      </c>
    </row>
    <row r="24" spans="1:9" ht="30" customHeight="1" x14ac:dyDescent="0.35">
      <c r="A24" s="54"/>
      <c r="B24" s="55"/>
      <c r="C24" s="55"/>
      <c r="D24" s="55"/>
      <c r="E24" s="6" t="s">
        <v>1290</v>
      </c>
      <c r="F24" s="53" t="str">
        <f>VLOOKUP(TBLMASUK635678102456789111213456234578910111213234567891011122345678910111314[[#This Row],[KODE BARANG]],'TABEL ACUAN'!D:E,2,0)</f>
        <v>Zink Tablet 20mg</v>
      </c>
      <c r="G24" s="6" t="s">
        <v>1350</v>
      </c>
      <c r="H24" s="6">
        <v>10</v>
      </c>
      <c r="I24" s="6" t="s">
        <v>1348</v>
      </c>
    </row>
    <row r="25" spans="1:9" ht="30" customHeight="1" x14ac:dyDescent="0.35">
      <c r="A25" s="54"/>
      <c r="B25" s="55"/>
      <c r="C25" s="55"/>
      <c r="D25" s="55"/>
      <c r="E25" s="59" t="s">
        <v>1289</v>
      </c>
      <c r="F25" s="53" t="str">
        <f>VLOOKUP(TBLMASUK635678102456789111213456234578910111213234567891011122345678910111314[[#This Row],[KODE BARANG]],'TABEL ACUAN'!D:E,2,0)</f>
        <v>Garam Oralit</v>
      </c>
      <c r="G25" s="6" t="s">
        <v>1391</v>
      </c>
      <c r="H25" s="6">
        <v>5</v>
      </c>
      <c r="I25" s="6" t="s">
        <v>1348</v>
      </c>
    </row>
    <row r="26" spans="1:9" ht="30" customHeight="1" x14ac:dyDescent="0.35">
      <c r="A26" s="58"/>
      <c r="B26" s="55"/>
      <c r="C26" s="55"/>
      <c r="D26" s="55"/>
      <c r="E26" s="7" t="s">
        <v>305</v>
      </c>
      <c r="F26" s="53" t="str">
        <f>VLOOKUP(TBLMASUK635678102456789111213456234578910111213234567891011122345678910111314[[#This Row],[KODE BARANG]],'TABEL ACUAN'!D:E,2,0)</f>
        <v>Vitamin B kompleks tablet</v>
      </c>
      <c r="G26" s="6" t="s">
        <v>1425</v>
      </c>
      <c r="H26" s="6">
        <v>5</v>
      </c>
      <c r="I26" s="6" t="s">
        <v>1348</v>
      </c>
    </row>
    <row r="27" spans="1:9" ht="30" customHeight="1" x14ac:dyDescent="0.35">
      <c r="A27" s="54"/>
      <c r="B27" s="55"/>
      <c r="C27" s="55"/>
      <c r="D27" s="55"/>
      <c r="E27" s="6"/>
      <c r="F27" s="45" t="e">
        <f>VLOOKUP(TBLMASUK635678102456789111213456234578910111213234567891011122345678910111314[[#This Row],[KODE BARANG]],'TABEL ACUAN'!D:E,2,0)</f>
        <v>#N/A</v>
      </c>
      <c r="G27" s="6"/>
      <c r="H27" s="6"/>
      <c r="I27" s="6"/>
    </row>
    <row r="28" spans="1:9" ht="30" customHeight="1" x14ac:dyDescent="0.35">
      <c r="A28" s="58"/>
      <c r="B28" s="55"/>
      <c r="C28" s="55"/>
      <c r="D28" s="55"/>
      <c r="E28" s="52"/>
      <c r="F28" s="45" t="e">
        <f>VLOOKUP(TBLMASUK635678102456789111213456234578910111213234567891011122345678910111314[[#This Row],[KODE BARANG]],'TABEL ACUAN'!D:E,2,0)</f>
        <v>#N/A</v>
      </c>
      <c r="G28" s="6"/>
      <c r="H28" s="6"/>
      <c r="I28" s="6"/>
    </row>
    <row r="29" spans="1:9" ht="30" customHeight="1" x14ac:dyDescent="0.35">
      <c r="A29" s="54"/>
      <c r="B29" s="55"/>
      <c r="C29" s="55"/>
      <c r="D29" s="55"/>
      <c r="E29" s="59"/>
      <c r="F29" s="45" t="e">
        <f>VLOOKUP(TBLMASUK635678102456789111213456234578910111213234567891011122345678910111314[[#This Row],[KODE BARANG]],'TABEL ACUAN'!D:E,2,0)</f>
        <v>#N/A</v>
      </c>
      <c r="G29" s="6"/>
      <c r="H29" s="6"/>
      <c r="I29" s="6"/>
    </row>
    <row r="30" spans="1:9" ht="30" customHeight="1" x14ac:dyDescent="0.35">
      <c r="A30" s="58"/>
      <c r="B30" s="55"/>
      <c r="C30" s="55"/>
      <c r="D30" s="55"/>
      <c r="E30" s="7"/>
      <c r="F30" s="45" t="e">
        <f>VLOOKUP(TBLMASUK635678102456789111213456234578910111213234567891011122345678910111314[[#This Row],[KODE BARANG]],'TABEL ACUAN'!D:E,2,0)</f>
        <v>#N/A</v>
      </c>
      <c r="G30" s="63"/>
      <c r="H30" s="6"/>
      <c r="I30" s="6"/>
    </row>
    <row r="31" spans="1:9" ht="30" customHeight="1" x14ac:dyDescent="0.35">
      <c r="A31" s="60"/>
      <c r="B31" s="61"/>
      <c r="C31" s="61"/>
      <c r="D31" s="61"/>
      <c r="E31" s="59"/>
      <c r="F31" s="64" t="e">
        <f>VLOOKUP(TBLMASUK635678102456789111213456234578910111213234567891011122345678910111314[[#This Row],[KODE BARANG]],'TABEL ACUAN'!D:E,2,0)</f>
        <v>#N/A</v>
      </c>
      <c r="G31" s="63"/>
      <c r="H31" s="63"/>
      <c r="I31" s="63"/>
    </row>
    <row r="32" spans="1:9" ht="30" customHeight="1" x14ac:dyDescent="0.35">
      <c r="A32" s="60"/>
      <c r="B32" s="61"/>
      <c r="C32" s="61"/>
      <c r="D32" s="61"/>
      <c r="E32" s="52"/>
      <c r="F32" s="64" t="e">
        <f>VLOOKUP(TBLMASUK635678102456789111213456234578910111213234567891011122345678910111314[[#This Row],[KODE BARANG]],'TABEL ACUAN'!D:E,2,0)</f>
        <v>#N/A</v>
      </c>
      <c r="G32" s="63"/>
      <c r="H32" s="6"/>
      <c r="I32" s="6"/>
    </row>
    <row r="33" spans="1:9" ht="30" customHeight="1" x14ac:dyDescent="0.35">
      <c r="A33" s="60"/>
      <c r="B33" s="61"/>
      <c r="C33" s="61"/>
      <c r="D33" s="61"/>
      <c r="E33" s="6"/>
      <c r="F33" s="64" t="e">
        <f>VLOOKUP(TBLMASUK635678102456789111213456234578910111213234567891011122345678910111314[[#This Row],[KODE BARANG]],'TABEL ACUAN'!D:E,2,0)</f>
        <v>#N/A</v>
      </c>
      <c r="G33" s="63"/>
      <c r="H33" s="63"/>
      <c r="I33" s="63"/>
    </row>
    <row r="34" spans="1:9" ht="30" customHeight="1" x14ac:dyDescent="0.35">
      <c r="A34" s="60"/>
      <c r="B34" s="61"/>
      <c r="C34" s="61"/>
      <c r="D34" s="61"/>
      <c r="E34" s="59"/>
      <c r="F34" s="64" t="e">
        <f>VLOOKUP(TBLMASUK635678102456789111213456234578910111213234567891011122345678910111314[[#This Row],[KODE BARANG]],'TABEL ACUAN'!D:E,2,0)</f>
        <v>#N/A</v>
      </c>
      <c r="G34" s="63"/>
      <c r="H34" s="63"/>
      <c r="I34" s="63"/>
    </row>
    <row r="35" spans="1:9" ht="30" customHeight="1" x14ac:dyDescent="0.35">
      <c r="A35" s="58"/>
      <c r="B35" s="55"/>
      <c r="C35" s="55"/>
      <c r="D35" s="55"/>
      <c r="E35" s="6"/>
      <c r="F35" s="45" t="e">
        <f>VLOOKUP(TBLMASUK635678102456789111213456234578910111213234567891011122345678910111314[[#This Row],[KODE BARANG]],'TABEL ACUAN'!D:E,2,0)</f>
        <v>#N/A</v>
      </c>
      <c r="G35" s="6"/>
      <c r="H35" s="6"/>
      <c r="I35" s="6"/>
    </row>
    <row r="36" spans="1:9" ht="30" customHeight="1" x14ac:dyDescent="0.35">
      <c r="A36" s="67" t="s">
        <v>1378</v>
      </c>
      <c r="C36" s="1"/>
      <c r="D36" s="1"/>
      <c r="H36" s="67" t="s">
        <v>1379</v>
      </c>
      <c r="I36" s="2"/>
    </row>
    <row r="37" spans="1:9" ht="30" customHeight="1" x14ac:dyDescent="0.35">
      <c r="A37" s="75" t="s">
        <v>1380</v>
      </c>
      <c r="B37" s="75"/>
      <c r="C37" s="2">
        <v>8</v>
      </c>
      <c r="D37" s="1"/>
      <c r="H37" s="67"/>
      <c r="I37" s="2"/>
    </row>
    <row r="38" spans="1:9" ht="30" customHeight="1" x14ac:dyDescent="0.35">
      <c r="A38" s="75" t="s">
        <v>1337</v>
      </c>
      <c r="B38" s="75"/>
      <c r="C38" s="2">
        <v>0</v>
      </c>
      <c r="D38" s="1"/>
      <c r="H38" s="67"/>
      <c r="I38" s="2"/>
    </row>
    <row r="39" spans="1:9" ht="30" customHeight="1" x14ac:dyDescent="0.35">
      <c r="A39" s="75" t="s">
        <v>1382</v>
      </c>
      <c r="B39" s="75"/>
      <c r="C39" s="2">
        <f>SUM(TBLMASUK635678102456789111213456234578910111213234567891011122345678910111314[JUMLAH ITEM OBAT])</f>
        <v>19</v>
      </c>
      <c r="D39" s="1"/>
      <c r="H39" s="67"/>
      <c r="I39" s="2"/>
    </row>
    <row r="40" spans="1:9" ht="30" customHeight="1" x14ac:dyDescent="0.35">
      <c r="A40" s="75" t="s">
        <v>1383</v>
      </c>
      <c r="B40" s="75"/>
      <c r="C40" s="2">
        <f>C38/C37*100</f>
        <v>0</v>
      </c>
      <c r="D40" s="1"/>
      <c r="H40" s="8" t="s">
        <v>1384</v>
      </c>
      <c r="I40" s="2"/>
    </row>
    <row r="41" spans="1:9" ht="30" customHeight="1" x14ac:dyDescent="0.35">
      <c r="A41" s="73" t="s">
        <v>1385</v>
      </c>
      <c r="B41" s="73"/>
      <c r="C41" s="9">
        <f>C39/C37</f>
        <v>2.375</v>
      </c>
      <c r="D41" s="1"/>
      <c r="H41" s="67" t="s">
        <v>1386</v>
      </c>
      <c r="I41" s="2"/>
    </row>
    <row r="42" spans="1:9" ht="30" customHeight="1" x14ac:dyDescent="0.35">
      <c r="C42" s="1"/>
      <c r="D42" s="1"/>
      <c r="F42" s="5"/>
    </row>
    <row r="43" spans="1:9" ht="30" customHeight="1" x14ac:dyDescent="0.35"/>
    <row r="44" spans="1:9" ht="30" customHeight="1" x14ac:dyDescent="0.35"/>
    <row r="45" spans="1:9" ht="30" customHeight="1" x14ac:dyDescent="0.35"/>
    <row r="46" spans="1:9" ht="30" customHeight="1" x14ac:dyDescent="0.35"/>
    <row r="47" spans="1:9" ht="30" customHeight="1" x14ac:dyDescent="0.35"/>
    <row r="48" spans="1:9" ht="30" customHeight="1" x14ac:dyDescent="0.35"/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1:B41"/>
    <mergeCell ref="A1:I1"/>
    <mergeCell ref="A37:B37"/>
    <mergeCell ref="A38:B38"/>
    <mergeCell ref="A39:B39"/>
    <mergeCell ref="A40:B40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89FB5-1B64-4784-A976-530C38990CCE}">
  <dimension ref="A1:L113"/>
  <sheetViews>
    <sheetView topLeftCell="A11" workbookViewId="0">
      <selection activeCell="G18" sqref="G18"/>
    </sheetView>
  </sheetViews>
  <sheetFormatPr defaultColWidth="9.1796875" defaultRowHeight="15.5" x14ac:dyDescent="0.35"/>
  <cols>
    <col min="1" max="1" width="11.453125" style="2" customWidth="1"/>
    <col min="2" max="2" width="5.1796875" style="2" customWidth="1"/>
    <col min="3" max="3" width="20.81640625" style="2" customWidth="1"/>
    <col min="4" max="4" width="8.453125" style="2" customWidth="1"/>
    <col min="5" max="5" width="10.7265625" style="2" customWidth="1"/>
    <col min="6" max="6" width="10.453125" style="2" customWidth="1"/>
    <col min="7" max="7" width="11" style="1" customWidth="1"/>
    <col min="8" max="8" width="38.26953125" style="1" customWidth="1"/>
    <col min="9" max="9" width="10.54296875" style="1" customWidth="1"/>
    <col min="10" max="10" width="8.54296875" style="2" customWidth="1"/>
    <col min="11" max="11" width="9.7265625" style="1" customWidth="1"/>
    <col min="12" max="12" width="13.26953125" style="1" customWidth="1"/>
    <col min="13" max="13" width="6.7265625" style="1" customWidth="1"/>
    <col min="14" max="14" width="8" style="1" customWidth="1"/>
    <col min="15" max="15" width="6.54296875" style="1" customWidth="1"/>
    <col min="16" max="16384" width="9.1796875" style="1"/>
  </cols>
  <sheetData>
    <row r="1" spans="1:12" ht="25" customHeight="1" x14ac:dyDescent="0.35">
      <c r="A1" s="74" t="s">
        <v>1321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2"/>
    </row>
    <row r="3" spans="1:12" ht="25" customHeight="1" x14ac:dyDescent="0.35">
      <c r="A3" s="4" t="s">
        <v>1322</v>
      </c>
      <c r="B3" s="3" t="s">
        <v>1323</v>
      </c>
      <c r="C3" s="5" t="s">
        <v>1324</v>
      </c>
      <c r="D3" s="1"/>
      <c r="E3" s="3"/>
      <c r="F3" s="3"/>
      <c r="G3" s="3"/>
      <c r="H3" s="3"/>
      <c r="I3" s="4" t="s">
        <v>1325</v>
      </c>
      <c r="J3" s="2" t="s">
        <v>1323</v>
      </c>
      <c r="K3" s="5" t="s">
        <v>1326</v>
      </c>
    </row>
    <row r="4" spans="1:12" ht="25" customHeight="1" x14ac:dyDescent="0.35">
      <c r="A4" s="4" t="s">
        <v>1327</v>
      </c>
      <c r="B4" s="3" t="s">
        <v>1323</v>
      </c>
      <c r="C4" s="4" t="s">
        <v>1328</v>
      </c>
      <c r="D4" s="1"/>
      <c r="E4" s="3"/>
      <c r="F4" s="3"/>
      <c r="G4" s="3"/>
      <c r="H4" s="3"/>
      <c r="I4" s="4" t="s">
        <v>1329</v>
      </c>
      <c r="J4" s="2" t="s">
        <v>1323</v>
      </c>
      <c r="K4" s="67">
        <v>2023</v>
      </c>
    </row>
    <row r="5" spans="1:12" ht="25" customHeight="1" x14ac:dyDescent="0.35">
      <c r="A5" s="4" t="s">
        <v>1330</v>
      </c>
      <c r="B5" s="2" t="s">
        <v>1323</v>
      </c>
      <c r="C5" s="1" t="s">
        <v>1331</v>
      </c>
      <c r="D5" s="1"/>
      <c r="E5" s="67"/>
      <c r="F5" s="67"/>
      <c r="K5" s="2"/>
    </row>
    <row r="6" spans="1:12" ht="25" customHeight="1" x14ac:dyDescent="0.35">
      <c r="A6" s="67"/>
      <c r="B6" s="67"/>
      <c r="C6" s="67"/>
      <c r="D6" s="67"/>
      <c r="E6" s="67"/>
      <c r="F6" s="67"/>
      <c r="J6" s="1"/>
      <c r="K6" s="2"/>
    </row>
    <row r="7" spans="1:12" ht="49.5" customHeight="1" x14ac:dyDescent="0.35">
      <c r="A7" s="12" t="s">
        <v>1332</v>
      </c>
      <c r="B7" s="12" t="s">
        <v>1333</v>
      </c>
      <c r="C7" s="12" t="s">
        <v>1334</v>
      </c>
      <c r="D7" s="12" t="s">
        <v>1335</v>
      </c>
      <c r="E7" s="13" t="s">
        <v>1336</v>
      </c>
      <c r="F7" s="13" t="s">
        <v>1337</v>
      </c>
      <c r="G7" s="13" t="s">
        <v>1338</v>
      </c>
      <c r="H7" s="14" t="s">
        <v>1339</v>
      </c>
      <c r="I7" s="15" t="s">
        <v>1340</v>
      </c>
      <c r="J7" s="15" t="s">
        <v>1341</v>
      </c>
      <c r="K7" s="15" t="s">
        <v>1342</v>
      </c>
      <c r="L7" s="16" t="s">
        <v>1343</v>
      </c>
    </row>
    <row r="8" spans="1:12" ht="30" customHeight="1" x14ac:dyDescent="0.35">
      <c r="A8" s="17" t="s">
        <v>1344</v>
      </c>
      <c r="B8" s="43">
        <v>1</v>
      </c>
      <c r="C8" s="44" t="s">
        <v>1345</v>
      </c>
      <c r="D8" s="43">
        <v>48</v>
      </c>
      <c r="E8" s="43">
        <v>2</v>
      </c>
      <c r="F8" s="43" t="s">
        <v>1346</v>
      </c>
      <c r="G8" s="7" t="s">
        <v>601</v>
      </c>
      <c r="H8" s="45" t="str">
        <f>VLOOKUP(TBLMASUK63567810245678911121345623457891011121323456789101112[[#This Row],[KODE BARANG]],'TABEL ACUAN'!D:E,2,0)</f>
        <v>Natrium Diklofenak 50 mg tab.</v>
      </c>
      <c r="I8" s="25" t="s">
        <v>1347</v>
      </c>
      <c r="J8" s="25">
        <v>5</v>
      </c>
      <c r="K8" s="25" t="s">
        <v>1348</v>
      </c>
      <c r="L8" s="46" t="s">
        <v>1349</v>
      </c>
    </row>
    <row r="9" spans="1:12" ht="30" customHeight="1" x14ac:dyDescent="0.35">
      <c r="A9" s="17"/>
      <c r="B9" s="6"/>
      <c r="C9" s="47"/>
      <c r="D9" s="6"/>
      <c r="E9" s="6"/>
      <c r="F9" s="6"/>
      <c r="G9" s="7" t="s">
        <v>305</v>
      </c>
      <c r="H9" s="45" t="str">
        <f>VLOOKUP(TBLMASUK63567810245678911121345623457891011121323456789101112[[#This Row],[KODE BARANG]],'TABEL ACUAN'!D:E,2,0)</f>
        <v>Vitamin B kompleks tablet</v>
      </c>
      <c r="I9" s="25" t="s">
        <v>1350</v>
      </c>
      <c r="J9" s="25">
        <v>30</v>
      </c>
      <c r="K9" s="25" t="s">
        <v>1348</v>
      </c>
      <c r="L9" s="48"/>
    </row>
    <row r="10" spans="1:12" ht="30" customHeight="1" x14ac:dyDescent="0.35">
      <c r="A10" s="17" t="s">
        <v>1351</v>
      </c>
      <c r="B10" s="43">
        <v>2</v>
      </c>
      <c r="C10" s="44" t="s">
        <v>1352</v>
      </c>
      <c r="D10" s="43">
        <v>22</v>
      </c>
      <c r="E10" s="43">
        <v>2</v>
      </c>
      <c r="F10" s="43" t="s">
        <v>1346</v>
      </c>
      <c r="G10" s="6" t="s">
        <v>601</v>
      </c>
      <c r="H10" s="45" t="str">
        <f>VLOOKUP(TBLMASUK63567810245678911121345623457891011121323456789101112[[#This Row],[KODE BARANG]],'TABEL ACUAN'!D:E,2,0)</f>
        <v>Natrium Diklofenak 50 mg tab.</v>
      </c>
      <c r="I10" s="25" t="s">
        <v>1347</v>
      </c>
      <c r="J10" s="25">
        <v>5</v>
      </c>
      <c r="K10" s="25" t="s">
        <v>1348</v>
      </c>
      <c r="L10" s="46" t="s">
        <v>1353</v>
      </c>
    </row>
    <row r="11" spans="1:12" ht="30" customHeight="1" x14ac:dyDescent="0.35">
      <c r="A11" s="17"/>
      <c r="B11" s="6"/>
      <c r="C11" s="47"/>
      <c r="D11" s="6"/>
      <c r="E11" s="6"/>
      <c r="F11" s="6"/>
      <c r="G11" s="7" t="s">
        <v>305</v>
      </c>
      <c r="H11" s="45" t="str">
        <f>VLOOKUP(TBLMASUK63567810245678911121345623457891011121323456789101112[[#This Row],[KODE BARANG]],'TABEL ACUAN'!D:E,2,0)</f>
        <v>Vitamin B kompleks tablet</v>
      </c>
      <c r="I11" s="25" t="s">
        <v>1350</v>
      </c>
      <c r="J11" s="25">
        <v>10</v>
      </c>
      <c r="K11" s="25" t="s">
        <v>1348</v>
      </c>
      <c r="L11" s="48"/>
    </row>
    <row r="12" spans="1:12" ht="30" customHeight="1" x14ac:dyDescent="0.35">
      <c r="A12" s="17" t="s">
        <v>1354</v>
      </c>
      <c r="B12" s="43">
        <v>3</v>
      </c>
      <c r="C12" s="44" t="s">
        <v>1355</v>
      </c>
      <c r="D12" s="43">
        <v>83</v>
      </c>
      <c r="E12" s="43">
        <v>1</v>
      </c>
      <c r="F12" s="43" t="s">
        <v>1346</v>
      </c>
      <c r="G12" s="7" t="s">
        <v>601</v>
      </c>
      <c r="H12" s="45" t="str">
        <f>VLOOKUP(TBLMASUK63567810245678911121345623457891011121323456789101112[[#This Row],[KODE BARANG]],'TABEL ACUAN'!D:E,2,0)</f>
        <v>Natrium Diklofenak 50 mg tab.</v>
      </c>
      <c r="I12" s="25" t="s">
        <v>1347</v>
      </c>
      <c r="J12" s="25">
        <v>5</v>
      </c>
      <c r="K12" s="25" t="s">
        <v>1348</v>
      </c>
      <c r="L12" s="46" t="s">
        <v>1353</v>
      </c>
    </row>
    <row r="13" spans="1:12" ht="30" customHeight="1" x14ac:dyDescent="0.35">
      <c r="A13" s="17">
        <v>44969</v>
      </c>
      <c r="B13" s="43">
        <v>4</v>
      </c>
      <c r="C13" s="44" t="s">
        <v>1356</v>
      </c>
      <c r="D13" s="43">
        <v>57</v>
      </c>
      <c r="E13" s="43">
        <v>2</v>
      </c>
      <c r="F13" s="43" t="s">
        <v>1346</v>
      </c>
      <c r="G13" s="7" t="s">
        <v>601</v>
      </c>
      <c r="H13" s="45" t="str">
        <f>VLOOKUP(TBLMASUK63567810245678911121345623457891011121323456789101112[[#This Row],[KODE BARANG]],'TABEL ACUAN'!D:E,2,0)</f>
        <v>Natrium Diklofenak 50 mg tab.</v>
      </c>
      <c r="I13" s="6" t="s">
        <v>1347</v>
      </c>
      <c r="J13" s="25">
        <v>5</v>
      </c>
      <c r="K13" s="25" t="s">
        <v>1348</v>
      </c>
      <c r="L13" s="46" t="s">
        <v>1349</v>
      </c>
    </row>
    <row r="14" spans="1:12" ht="30" customHeight="1" x14ac:dyDescent="0.35">
      <c r="A14" s="17"/>
      <c r="B14" s="43"/>
      <c r="C14" s="44"/>
      <c r="D14" s="43"/>
      <c r="E14" s="43"/>
      <c r="F14" s="43"/>
      <c r="G14" s="7" t="s">
        <v>305</v>
      </c>
      <c r="H14" s="45" t="str">
        <f>VLOOKUP(TBLMASUK63567810245678911121345623457891011121323456789101112[[#This Row],[KODE BARANG]],'TABEL ACUAN'!D:E,2,0)</f>
        <v>Vitamin B kompleks tablet</v>
      </c>
      <c r="I14" s="25" t="s">
        <v>1350</v>
      </c>
      <c r="J14" s="25">
        <v>30</v>
      </c>
      <c r="K14" s="25" t="s">
        <v>1348</v>
      </c>
      <c r="L14" s="46"/>
    </row>
    <row r="15" spans="1:12" ht="30" customHeight="1" x14ac:dyDescent="0.35">
      <c r="A15" s="17">
        <v>45028</v>
      </c>
      <c r="B15" s="6">
        <v>5</v>
      </c>
      <c r="C15" s="47" t="s">
        <v>1357</v>
      </c>
      <c r="D15" s="6">
        <v>55</v>
      </c>
      <c r="E15" s="6">
        <v>2</v>
      </c>
      <c r="F15" s="6" t="s">
        <v>1346</v>
      </c>
      <c r="G15" s="7" t="s">
        <v>601</v>
      </c>
      <c r="H15" s="45" t="str">
        <f>VLOOKUP(TBLMASUK63567810245678911121345623457891011121323456789101112[[#This Row],[KODE BARANG]],'TABEL ACUAN'!D:E,2,0)</f>
        <v>Natrium Diklofenak 50 mg tab.</v>
      </c>
      <c r="I15" s="25" t="s">
        <v>1347</v>
      </c>
      <c r="J15" s="25">
        <v>5</v>
      </c>
      <c r="K15" s="25" t="s">
        <v>1348</v>
      </c>
      <c r="L15" s="49" t="s">
        <v>1358</v>
      </c>
    </row>
    <row r="16" spans="1:12" ht="30" customHeight="1" x14ac:dyDescent="0.35">
      <c r="A16" s="17"/>
      <c r="B16" s="43"/>
      <c r="C16" s="44"/>
      <c r="D16" s="43"/>
      <c r="E16" s="43"/>
      <c r="F16" s="43"/>
      <c r="G16" s="6" t="s">
        <v>806</v>
      </c>
      <c r="H16" s="45" t="str">
        <f>VLOOKUP(TBLMASUK63567810245678911121345623457891011121323456789101112[[#This Row],[KODE BARANG]],'TABEL ACUAN'!D:E,2,0)</f>
        <v>Molakrim</v>
      </c>
      <c r="I16" s="25" t="s">
        <v>1359</v>
      </c>
      <c r="J16" s="25">
        <v>3</v>
      </c>
      <c r="K16" s="25" t="s">
        <v>1348</v>
      </c>
      <c r="L16" s="46"/>
    </row>
    <row r="17" spans="1:12" ht="30" customHeight="1" x14ac:dyDescent="0.35">
      <c r="A17" s="40">
        <v>45058</v>
      </c>
      <c r="B17" s="50">
        <v>6</v>
      </c>
      <c r="C17" s="51" t="s">
        <v>1360</v>
      </c>
      <c r="D17" s="50">
        <v>67</v>
      </c>
      <c r="E17" s="50">
        <v>2</v>
      </c>
      <c r="F17" s="50" t="s">
        <v>1346</v>
      </c>
      <c r="G17" s="52" t="s">
        <v>580</v>
      </c>
      <c r="H17" s="53" t="str">
        <f>VLOOKUP(TBLMASUK63567810245678911121345623457891011121323456789101112[[#This Row],[KODE BARANG]],'TABEL ACUAN'!D:E,2,0)</f>
        <v>Meloksikam 7,5 mg</v>
      </c>
      <c r="I17" s="41" t="s">
        <v>1347</v>
      </c>
      <c r="J17" s="41">
        <v>5</v>
      </c>
      <c r="K17" s="41" t="s">
        <v>1348</v>
      </c>
      <c r="L17" s="46" t="s">
        <v>1349</v>
      </c>
    </row>
    <row r="18" spans="1:12" ht="30" customHeight="1" x14ac:dyDescent="0.35">
      <c r="A18" s="54"/>
      <c r="B18" s="55"/>
      <c r="C18" s="56"/>
      <c r="D18" s="55"/>
      <c r="E18" s="55"/>
      <c r="F18" s="55"/>
      <c r="G18" s="6" t="s">
        <v>305</v>
      </c>
      <c r="H18" s="53" t="str">
        <f>VLOOKUP(TBLMASUK63567810245678911121345623457891011121323456789101112[[#This Row],[KODE BARANG]],'TABEL ACUAN'!D:E,2,0)</f>
        <v>Vitamin B kompleks tablet</v>
      </c>
      <c r="I18" s="6" t="s">
        <v>1350</v>
      </c>
      <c r="J18" s="6">
        <v>30</v>
      </c>
      <c r="K18" s="6" t="s">
        <v>1348</v>
      </c>
      <c r="L18" s="46"/>
    </row>
    <row r="19" spans="1:12" ht="30" customHeight="1" x14ac:dyDescent="0.35">
      <c r="A19" s="54">
        <v>45089</v>
      </c>
      <c r="B19" s="55">
        <v>7</v>
      </c>
      <c r="C19" s="56" t="s">
        <v>1361</v>
      </c>
      <c r="D19" s="55">
        <v>68</v>
      </c>
      <c r="E19" s="55">
        <v>2</v>
      </c>
      <c r="F19" s="55" t="s">
        <v>1346</v>
      </c>
      <c r="G19" s="6" t="s">
        <v>601</v>
      </c>
      <c r="H19" s="53" t="str">
        <f>VLOOKUP(TBLMASUK63567810245678911121345623457891011121323456789101112[[#This Row],[KODE BARANG]],'TABEL ACUAN'!D:E,2,0)</f>
        <v>Natrium Diklofenak 50 mg tab.</v>
      </c>
      <c r="I19" s="6" t="s">
        <v>1347</v>
      </c>
      <c r="J19" s="6">
        <v>5</v>
      </c>
      <c r="K19" s="6" t="s">
        <v>1348</v>
      </c>
      <c r="L19" s="49" t="s">
        <v>1358</v>
      </c>
    </row>
    <row r="20" spans="1:12" ht="30" customHeight="1" x14ac:dyDescent="0.35">
      <c r="A20" s="54"/>
      <c r="B20" s="55"/>
      <c r="C20" s="56"/>
      <c r="D20" s="55"/>
      <c r="E20" s="55"/>
      <c r="F20" s="55"/>
      <c r="G20" s="6" t="s">
        <v>305</v>
      </c>
      <c r="H20" s="53" t="str">
        <f>VLOOKUP(TBLMASUK63567810245678911121345623457891011121323456789101112[[#This Row],[KODE BARANG]],'TABEL ACUAN'!D:E,2,0)</f>
        <v>Vitamin B kompleks tablet</v>
      </c>
      <c r="I20" s="6" t="s">
        <v>1350</v>
      </c>
      <c r="J20" s="6">
        <v>20</v>
      </c>
      <c r="K20" s="6" t="s">
        <v>1348</v>
      </c>
      <c r="L20" s="46"/>
    </row>
    <row r="21" spans="1:12" ht="30" customHeight="1" x14ac:dyDescent="0.35">
      <c r="A21" s="54">
        <v>45150</v>
      </c>
      <c r="B21" s="55">
        <v>8</v>
      </c>
      <c r="C21" s="56" t="s">
        <v>1362</v>
      </c>
      <c r="D21" s="55">
        <v>35</v>
      </c>
      <c r="E21" s="55">
        <v>3</v>
      </c>
      <c r="F21" s="55" t="s">
        <v>1346</v>
      </c>
      <c r="G21" s="6" t="s">
        <v>601</v>
      </c>
      <c r="H21" s="53" t="str">
        <f>VLOOKUP(TBLMASUK63567810245678911121345623457891011121323456789101112[[#This Row],[KODE BARANG]],'TABEL ACUAN'!D:E,2,0)</f>
        <v>Natrium Diklofenak 50 mg tab.</v>
      </c>
      <c r="I21" s="6" t="s">
        <v>1347</v>
      </c>
      <c r="J21" s="6">
        <v>5</v>
      </c>
      <c r="K21" s="6" t="s">
        <v>1348</v>
      </c>
      <c r="L21" s="49" t="s">
        <v>1358</v>
      </c>
    </row>
    <row r="22" spans="1:12" ht="30" customHeight="1" x14ac:dyDescent="0.35">
      <c r="A22" s="54"/>
      <c r="B22" s="55"/>
      <c r="C22" s="56"/>
      <c r="D22" s="55"/>
      <c r="E22" s="55"/>
      <c r="F22" s="55"/>
      <c r="G22" s="6" t="s">
        <v>305</v>
      </c>
      <c r="H22" s="53" t="str">
        <f>VLOOKUP(TBLMASUK63567810245678911121345623457891011121323456789101112[[#This Row],[KODE BARANG]],'TABEL ACUAN'!D:E,2,0)</f>
        <v>Vitamin B kompleks tablet</v>
      </c>
      <c r="I22" s="6" t="s">
        <v>1350</v>
      </c>
      <c r="J22" s="6">
        <v>10</v>
      </c>
      <c r="K22" s="6" t="s">
        <v>1348</v>
      </c>
      <c r="L22" s="46"/>
    </row>
    <row r="23" spans="1:12" ht="30" customHeight="1" x14ac:dyDescent="0.35">
      <c r="A23" s="54"/>
      <c r="B23" s="55"/>
      <c r="C23" s="56"/>
      <c r="D23" s="55"/>
      <c r="E23" s="55"/>
      <c r="F23" s="55"/>
      <c r="G23" s="6" t="s">
        <v>44</v>
      </c>
      <c r="H23" s="53" t="str">
        <f>VLOOKUP(TBLMASUK63567810245678911121345623457891011121323456789101112[[#This Row],[KODE BARANG]],'TABEL ACUAN'!D:E,2,0)</f>
        <v>Asam Askorbat  tab. 50 mg</v>
      </c>
      <c r="I23" s="6" t="s">
        <v>1350</v>
      </c>
      <c r="J23" s="6">
        <v>10</v>
      </c>
      <c r="K23" s="6" t="s">
        <v>1348</v>
      </c>
      <c r="L23" s="48"/>
    </row>
    <row r="24" spans="1:12" ht="30" customHeight="1" x14ac:dyDescent="0.35">
      <c r="A24" s="17">
        <v>45272</v>
      </c>
      <c r="B24" s="25">
        <v>9</v>
      </c>
      <c r="C24" s="57" t="s">
        <v>1363</v>
      </c>
      <c r="D24" s="25">
        <v>53</v>
      </c>
      <c r="E24" s="25">
        <v>2</v>
      </c>
      <c r="F24" s="25" t="s">
        <v>1346</v>
      </c>
      <c r="G24" s="6" t="s">
        <v>601</v>
      </c>
      <c r="H24" s="53" t="str">
        <f>VLOOKUP(TBLMASUK63567810245678911121345623457891011121323456789101112[[#This Row],[KODE BARANG]],'TABEL ACUAN'!D:E,2,0)</f>
        <v>Natrium Diklofenak 50 mg tab.</v>
      </c>
      <c r="I24" s="6" t="s">
        <v>1347</v>
      </c>
      <c r="J24" s="6">
        <v>5</v>
      </c>
      <c r="K24" s="6" t="s">
        <v>1348</v>
      </c>
      <c r="L24" s="48" t="s">
        <v>1349</v>
      </c>
    </row>
    <row r="25" spans="1:12" ht="30" customHeight="1" x14ac:dyDescent="0.35">
      <c r="A25" s="58"/>
      <c r="B25" s="55"/>
      <c r="C25" s="56"/>
      <c r="D25" s="55"/>
      <c r="E25" s="55"/>
      <c r="F25" s="55"/>
      <c r="G25" s="6" t="s">
        <v>305</v>
      </c>
      <c r="H25" s="53" t="str">
        <f>VLOOKUP(TBLMASUK63567810245678911121345623457891011121323456789101112[[#This Row],[KODE BARANG]],'TABEL ACUAN'!D:E,2,0)</f>
        <v>Vitamin B kompleks tablet</v>
      </c>
      <c r="I25" s="6" t="s">
        <v>1350</v>
      </c>
      <c r="J25" s="6">
        <v>30</v>
      </c>
      <c r="K25" s="6" t="s">
        <v>1348</v>
      </c>
      <c r="L25" s="48"/>
    </row>
    <row r="26" spans="1:12" ht="30" customHeight="1" x14ac:dyDescent="0.35">
      <c r="A26" s="54" t="s">
        <v>1364</v>
      </c>
      <c r="B26" s="55">
        <v>10</v>
      </c>
      <c r="C26" s="56" t="s">
        <v>1365</v>
      </c>
      <c r="D26" s="55">
        <v>64</v>
      </c>
      <c r="E26" s="55">
        <v>2</v>
      </c>
      <c r="F26" s="55" t="s">
        <v>1346</v>
      </c>
      <c r="G26" s="6" t="s">
        <v>601</v>
      </c>
      <c r="H26" s="53" t="str">
        <f>VLOOKUP(TBLMASUK63567810245678911121345623457891011121323456789101112[[#This Row],[KODE BARANG]],'TABEL ACUAN'!D:E,2,0)</f>
        <v>Natrium Diklofenak 50 mg tab.</v>
      </c>
      <c r="I26" s="6" t="s">
        <v>1366</v>
      </c>
      <c r="J26" s="6">
        <v>5</v>
      </c>
      <c r="K26" s="6" t="s">
        <v>1348</v>
      </c>
      <c r="L26" s="46" t="s">
        <v>1353</v>
      </c>
    </row>
    <row r="27" spans="1:12" ht="30" customHeight="1" x14ac:dyDescent="0.35">
      <c r="A27" s="54"/>
      <c r="B27" s="55"/>
      <c r="C27" s="56"/>
      <c r="D27" s="55"/>
      <c r="E27" s="55"/>
      <c r="F27" s="55"/>
      <c r="G27" s="6" t="s">
        <v>305</v>
      </c>
      <c r="H27" s="53" t="str">
        <f>VLOOKUP(TBLMASUK63567810245678911121345623457891011121323456789101112[[#This Row],[KODE BARANG]],'TABEL ACUAN'!D:E,2,0)</f>
        <v>Vitamin B kompleks tablet</v>
      </c>
      <c r="I27" s="6" t="s">
        <v>1367</v>
      </c>
      <c r="J27" s="6">
        <v>30</v>
      </c>
      <c r="K27" s="6" t="s">
        <v>1348</v>
      </c>
      <c r="L27" s="48"/>
    </row>
    <row r="28" spans="1:12" ht="30" customHeight="1" x14ac:dyDescent="0.35">
      <c r="A28" s="58" t="s">
        <v>1368</v>
      </c>
      <c r="B28" s="55">
        <v>11</v>
      </c>
      <c r="C28" s="56" t="s">
        <v>1369</v>
      </c>
      <c r="D28" s="55">
        <v>70</v>
      </c>
      <c r="E28" s="55">
        <v>2</v>
      </c>
      <c r="F28" s="55" t="s">
        <v>1346</v>
      </c>
      <c r="G28" s="6" t="s">
        <v>601</v>
      </c>
      <c r="H28" s="53" t="str">
        <f>VLOOKUP(TBLMASUK63567810245678911121345623457891011121323456789101112[[#This Row],[KODE BARANG]],'TABEL ACUAN'!D:E,2,0)</f>
        <v>Natrium Diklofenak 50 mg tab.</v>
      </c>
      <c r="I28" s="6" t="s">
        <v>1366</v>
      </c>
      <c r="J28" s="6">
        <v>5</v>
      </c>
      <c r="K28" s="6" t="s">
        <v>1348</v>
      </c>
      <c r="L28" s="49" t="s">
        <v>1358</v>
      </c>
    </row>
    <row r="29" spans="1:12" ht="30" customHeight="1" x14ac:dyDescent="0.35">
      <c r="A29" s="54"/>
      <c r="B29" s="55"/>
      <c r="C29" s="56"/>
      <c r="D29" s="55"/>
      <c r="E29" s="55"/>
      <c r="F29" s="55"/>
      <c r="G29" s="6" t="s">
        <v>305</v>
      </c>
      <c r="H29" s="53" t="str">
        <f>VLOOKUP(TBLMASUK63567810245678911121345623457891011121323456789101112[[#This Row],[KODE BARANG]],'TABEL ACUAN'!D:E,2,0)</f>
        <v>Vitamin B kompleks tablet</v>
      </c>
      <c r="I29" s="6" t="s">
        <v>1367</v>
      </c>
      <c r="J29" s="6">
        <v>20</v>
      </c>
      <c r="K29" s="6" t="s">
        <v>1348</v>
      </c>
      <c r="L29" s="48"/>
    </row>
    <row r="30" spans="1:12" ht="30" customHeight="1" x14ac:dyDescent="0.35">
      <c r="A30" s="54" t="s">
        <v>1370</v>
      </c>
      <c r="B30" s="55">
        <v>12</v>
      </c>
      <c r="C30" s="56" t="s">
        <v>1371</v>
      </c>
      <c r="D30" s="55">
        <v>53</v>
      </c>
      <c r="E30" s="55">
        <v>2</v>
      </c>
      <c r="F30" s="55" t="s">
        <v>1346</v>
      </c>
      <c r="G30" s="6" t="s">
        <v>601</v>
      </c>
      <c r="H30" s="53" t="str">
        <f>VLOOKUP(TBLMASUK63567810245678911121345623457891011121323456789101112[[#This Row],[KODE BARANG]],'TABEL ACUAN'!D:E,2,0)</f>
        <v>Natrium Diklofenak 50 mg tab.</v>
      </c>
      <c r="I30" s="6" t="s">
        <v>1347</v>
      </c>
      <c r="J30" s="6">
        <v>5</v>
      </c>
      <c r="K30" s="6" t="s">
        <v>1348</v>
      </c>
      <c r="L30" s="46" t="s">
        <v>1353</v>
      </c>
    </row>
    <row r="31" spans="1:12" ht="30" customHeight="1" x14ac:dyDescent="0.35">
      <c r="A31" s="54"/>
      <c r="B31" s="55"/>
      <c r="C31" s="56"/>
      <c r="D31" s="55"/>
      <c r="E31" s="55"/>
      <c r="F31" s="55"/>
      <c r="G31" s="6" t="s">
        <v>305</v>
      </c>
      <c r="H31" s="53" t="str">
        <f>VLOOKUP(TBLMASUK63567810245678911121345623457891011121323456789101112[[#This Row],[KODE BARANG]],'TABEL ACUAN'!D:E,2,0)</f>
        <v>Vitamin B kompleks tablet</v>
      </c>
      <c r="I31" s="6" t="s">
        <v>1350</v>
      </c>
      <c r="J31" s="6">
        <v>10</v>
      </c>
      <c r="K31" s="6" t="s">
        <v>1348</v>
      </c>
      <c r="L31" s="48"/>
    </row>
    <row r="32" spans="1:12" ht="30" customHeight="1" x14ac:dyDescent="0.35">
      <c r="A32" s="58" t="s">
        <v>1372</v>
      </c>
      <c r="B32" s="55">
        <v>13</v>
      </c>
      <c r="C32" s="56" t="s">
        <v>1373</v>
      </c>
      <c r="D32" s="55">
        <v>43</v>
      </c>
      <c r="E32" s="55">
        <v>2</v>
      </c>
      <c r="F32" s="55" t="s">
        <v>1346</v>
      </c>
      <c r="G32" s="6" t="s">
        <v>601</v>
      </c>
      <c r="H32" s="53" t="str">
        <f>VLOOKUP(TBLMASUK63567810245678911121345623457891011121323456789101112[[#This Row],[KODE BARANG]],'TABEL ACUAN'!D:E,2,0)</f>
        <v>Natrium Diklofenak 50 mg tab.</v>
      </c>
      <c r="I32" s="6" t="s">
        <v>1347</v>
      </c>
      <c r="J32" s="6">
        <v>5</v>
      </c>
      <c r="K32" s="6" t="s">
        <v>1348</v>
      </c>
      <c r="L32" s="46" t="s">
        <v>1353</v>
      </c>
    </row>
    <row r="33" spans="1:12" ht="30" customHeight="1" x14ac:dyDescent="0.35">
      <c r="A33" s="54"/>
      <c r="B33" s="55"/>
      <c r="C33" s="56"/>
      <c r="D33" s="55"/>
      <c r="E33" s="55"/>
      <c r="F33" s="55"/>
      <c r="G33" s="6" t="s">
        <v>305</v>
      </c>
      <c r="H33" s="45" t="str">
        <f>VLOOKUP(TBLMASUK63567810245678911121345623457891011121323456789101112[[#This Row],[KODE BARANG]],'TABEL ACUAN'!D:E,2,0)</f>
        <v>Vitamin B kompleks tablet</v>
      </c>
      <c r="I33" s="6" t="s">
        <v>1350</v>
      </c>
      <c r="J33" s="6">
        <v>10</v>
      </c>
      <c r="K33" s="6" t="s">
        <v>1348</v>
      </c>
      <c r="L33" s="48"/>
    </row>
    <row r="34" spans="1:12" ht="30" customHeight="1" x14ac:dyDescent="0.35">
      <c r="A34" s="58" t="s">
        <v>1374</v>
      </c>
      <c r="B34" s="55">
        <v>14</v>
      </c>
      <c r="C34" s="56" t="s">
        <v>1375</v>
      </c>
      <c r="D34" s="55">
        <v>81</v>
      </c>
      <c r="E34" s="55">
        <v>2</v>
      </c>
      <c r="F34" s="55" t="s">
        <v>1346</v>
      </c>
      <c r="G34" s="6" t="s">
        <v>601</v>
      </c>
      <c r="H34" s="45" t="str">
        <f>VLOOKUP(TBLMASUK63567810245678911121345623457891011121323456789101112[[#This Row],[KODE BARANG]],'TABEL ACUAN'!D:E,2,0)</f>
        <v>Natrium Diklofenak 50 mg tab.</v>
      </c>
      <c r="I34" s="6" t="s">
        <v>1347</v>
      </c>
      <c r="J34" s="6">
        <v>5</v>
      </c>
      <c r="K34" s="6" t="s">
        <v>1348</v>
      </c>
      <c r="L34" s="46" t="s">
        <v>1353</v>
      </c>
    </row>
    <row r="35" spans="1:12" ht="30" customHeight="1" x14ac:dyDescent="0.35">
      <c r="A35" s="54"/>
      <c r="B35" s="55"/>
      <c r="C35" s="56"/>
      <c r="D35" s="55"/>
      <c r="E35" s="55"/>
      <c r="F35" s="55"/>
      <c r="G35" s="6" t="s">
        <v>305</v>
      </c>
      <c r="H35" s="45" t="str">
        <f>VLOOKUP(TBLMASUK63567810245678911121345623457891011121323456789101112[[#This Row],[KODE BARANG]],'TABEL ACUAN'!D:E,2,0)</f>
        <v>Vitamin B kompleks tablet</v>
      </c>
      <c r="I35" s="6" t="s">
        <v>1350</v>
      </c>
      <c r="J35" s="6">
        <v>10</v>
      </c>
      <c r="K35" s="6" t="s">
        <v>1348</v>
      </c>
      <c r="L35" s="48"/>
    </row>
    <row r="36" spans="1:12" ht="30" customHeight="1" x14ac:dyDescent="0.35">
      <c r="A36" s="58" t="s">
        <v>1376</v>
      </c>
      <c r="B36" s="55">
        <v>15</v>
      </c>
      <c r="C36" s="56" t="s">
        <v>1377</v>
      </c>
      <c r="D36" s="55">
        <v>45</v>
      </c>
      <c r="E36" s="55">
        <v>2</v>
      </c>
      <c r="F36" s="55" t="s">
        <v>1346</v>
      </c>
      <c r="G36" s="6" t="s">
        <v>404</v>
      </c>
      <c r="H36" s="45" t="str">
        <f>VLOOKUP(TBLMASUK63567810245678911121345623457891011121323456789101112[[#This Row],[KODE BARANG]],'TABEL ACUAN'!D:E,2,0)</f>
        <v>Bioneuron/ nutralix/zecaneuron</v>
      </c>
      <c r="I36" s="6" t="s">
        <v>1350</v>
      </c>
      <c r="J36" s="6">
        <v>10</v>
      </c>
      <c r="K36" s="6" t="s">
        <v>1348</v>
      </c>
      <c r="L36" s="46" t="s">
        <v>1353</v>
      </c>
    </row>
    <row r="37" spans="1:12" ht="30" customHeight="1" x14ac:dyDescent="0.35">
      <c r="A37" s="58"/>
      <c r="B37" s="55"/>
      <c r="C37" s="56"/>
      <c r="D37" s="55"/>
      <c r="E37" s="55"/>
      <c r="F37" s="55"/>
      <c r="G37" s="6" t="s">
        <v>601</v>
      </c>
      <c r="H37" s="45" t="str">
        <f>VLOOKUP(TBLMASUK63567810245678911121345623457891011121323456789101112[[#This Row],[KODE BARANG]],'TABEL ACUAN'!D:E,2,0)</f>
        <v>Natrium Diklofenak 50 mg tab.</v>
      </c>
      <c r="I37" s="6" t="s">
        <v>1347</v>
      </c>
      <c r="J37" s="6">
        <v>5</v>
      </c>
      <c r="K37" s="6" t="s">
        <v>1348</v>
      </c>
      <c r="L37" s="48"/>
    </row>
    <row r="38" spans="1:12" ht="30" customHeight="1" x14ac:dyDescent="0.35">
      <c r="A38" s="67" t="s">
        <v>1378</v>
      </c>
      <c r="E38" s="1"/>
      <c r="F38" s="1"/>
      <c r="J38" s="67" t="s">
        <v>1379</v>
      </c>
      <c r="K38" s="2"/>
    </row>
    <row r="39" spans="1:12" ht="30" customHeight="1" x14ac:dyDescent="0.35">
      <c r="A39" s="75" t="s">
        <v>1380</v>
      </c>
      <c r="B39" s="75"/>
      <c r="C39" s="75"/>
      <c r="D39" s="2" t="s">
        <v>1381</v>
      </c>
      <c r="E39" s="2">
        <v>15</v>
      </c>
      <c r="F39" s="1"/>
      <c r="J39" s="67"/>
      <c r="K39" s="2"/>
    </row>
    <row r="40" spans="1:12" ht="30" customHeight="1" x14ac:dyDescent="0.35">
      <c r="A40" s="75" t="s">
        <v>1337</v>
      </c>
      <c r="B40" s="75"/>
      <c r="C40" s="75"/>
      <c r="D40" s="2" t="s">
        <v>1381</v>
      </c>
      <c r="E40" s="2">
        <v>0</v>
      </c>
      <c r="F40" s="1"/>
      <c r="J40" s="67"/>
      <c r="K40" s="2"/>
    </row>
    <row r="41" spans="1:12" ht="30" customHeight="1" x14ac:dyDescent="0.35">
      <c r="A41" s="75" t="s">
        <v>1382</v>
      </c>
      <c r="B41" s="75"/>
      <c r="C41" s="75"/>
      <c r="D41" s="2" t="s">
        <v>1381</v>
      </c>
      <c r="E41" s="2">
        <f>SUM(TBLMASUK63567810245678911121345623457891011121323456789101112[JUMLAH ITEM OBAT])</f>
        <v>30</v>
      </c>
      <c r="F41" s="1"/>
      <c r="J41" s="67"/>
      <c r="K41" s="2"/>
    </row>
    <row r="42" spans="1:12" ht="30" customHeight="1" x14ac:dyDescent="0.35">
      <c r="A42" s="75" t="s">
        <v>1383</v>
      </c>
      <c r="B42" s="75"/>
      <c r="C42" s="75"/>
      <c r="D42" s="2" t="s">
        <v>1381</v>
      </c>
      <c r="E42" s="2">
        <f>E40/E39*100</f>
        <v>0</v>
      </c>
      <c r="F42" s="1"/>
      <c r="J42" s="8" t="s">
        <v>1384</v>
      </c>
      <c r="K42" s="2"/>
    </row>
    <row r="43" spans="1:12" ht="30" customHeight="1" x14ac:dyDescent="0.35">
      <c r="A43" s="73" t="s">
        <v>1385</v>
      </c>
      <c r="B43" s="73"/>
      <c r="C43" s="73"/>
      <c r="D43" s="2" t="s">
        <v>1381</v>
      </c>
      <c r="E43" s="9">
        <f>E41/E39</f>
        <v>2</v>
      </c>
      <c r="F43" s="1"/>
      <c r="J43" s="67" t="s">
        <v>1386</v>
      </c>
      <c r="K43" s="2"/>
    </row>
    <row r="44" spans="1:12" ht="30" customHeight="1" x14ac:dyDescent="0.35">
      <c r="E44" s="1"/>
      <c r="F44" s="1"/>
      <c r="H44" s="5"/>
    </row>
    <row r="45" spans="1:12" ht="30" customHeight="1" x14ac:dyDescent="0.35"/>
    <row r="46" spans="1:12" ht="30" customHeight="1" x14ac:dyDescent="0.35"/>
    <row r="47" spans="1:12" ht="30" customHeight="1" x14ac:dyDescent="0.35"/>
    <row r="48" spans="1:12" ht="30" customHeight="1" x14ac:dyDescent="0.35"/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3:C43"/>
    <mergeCell ref="A1:L1"/>
    <mergeCell ref="A39:C39"/>
    <mergeCell ref="A40:C40"/>
    <mergeCell ref="A41:C41"/>
    <mergeCell ref="A42:C4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AC7C2-3A01-458D-9501-55EDC1C55022}">
  <dimension ref="A1:L113"/>
  <sheetViews>
    <sheetView topLeftCell="A5" workbookViewId="0">
      <selection activeCell="G9" sqref="G9"/>
    </sheetView>
  </sheetViews>
  <sheetFormatPr defaultColWidth="9.1796875" defaultRowHeight="15.5" x14ac:dyDescent="0.35"/>
  <cols>
    <col min="1" max="1" width="11.453125" style="2" customWidth="1"/>
    <col min="2" max="2" width="5.1796875" style="2" customWidth="1"/>
    <col min="3" max="3" width="20.81640625" style="2" customWidth="1"/>
    <col min="4" max="4" width="8.453125" style="2" customWidth="1"/>
    <col min="5" max="5" width="10.7265625" style="2" customWidth="1"/>
    <col min="6" max="6" width="10.453125" style="2" customWidth="1"/>
    <col min="7" max="7" width="11" style="1" customWidth="1"/>
    <col min="8" max="8" width="38.26953125" style="1" customWidth="1"/>
    <col min="9" max="9" width="10.54296875" style="1" customWidth="1"/>
    <col min="10" max="10" width="8.54296875" style="2" customWidth="1"/>
    <col min="11" max="11" width="9.7265625" style="1" customWidth="1"/>
    <col min="12" max="12" width="13.26953125" style="1" customWidth="1"/>
    <col min="13" max="13" width="6.7265625" style="1" customWidth="1"/>
    <col min="14" max="14" width="8" style="1" customWidth="1"/>
    <col min="15" max="15" width="6.54296875" style="1" customWidth="1"/>
    <col min="16" max="16384" width="9.1796875" style="1"/>
  </cols>
  <sheetData>
    <row r="1" spans="1:12" ht="25" customHeight="1" x14ac:dyDescent="0.35">
      <c r="A1" s="74" t="s">
        <v>1387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2"/>
    </row>
    <row r="3" spans="1:12" ht="25" customHeight="1" x14ac:dyDescent="0.35">
      <c r="A3" s="4" t="s">
        <v>1322</v>
      </c>
      <c r="B3" s="3" t="s">
        <v>1323</v>
      </c>
      <c r="C3" s="5" t="s">
        <v>1324</v>
      </c>
      <c r="D3" s="1"/>
      <c r="E3" s="3"/>
      <c r="F3" s="3"/>
      <c r="G3" s="3"/>
      <c r="H3" s="3"/>
      <c r="I3" s="4" t="s">
        <v>1325</v>
      </c>
      <c r="J3" s="2" t="s">
        <v>1323</v>
      </c>
      <c r="K3" s="5" t="s">
        <v>1388</v>
      </c>
    </row>
    <row r="4" spans="1:12" ht="25" customHeight="1" x14ac:dyDescent="0.35">
      <c r="A4" s="4" t="s">
        <v>1327</v>
      </c>
      <c r="B4" s="3" t="s">
        <v>1323</v>
      </c>
      <c r="C4" s="4" t="s">
        <v>1328</v>
      </c>
      <c r="D4" s="1"/>
      <c r="E4" s="3"/>
      <c r="F4" s="3"/>
      <c r="G4" s="3"/>
      <c r="H4" s="3"/>
      <c r="I4" s="4" t="s">
        <v>1329</v>
      </c>
      <c r="J4" s="2" t="s">
        <v>1323</v>
      </c>
      <c r="K4" s="67">
        <v>2024</v>
      </c>
    </row>
    <row r="5" spans="1:12" ht="25" customHeight="1" x14ac:dyDescent="0.35">
      <c r="A5" s="4" t="s">
        <v>1330</v>
      </c>
      <c r="B5" s="2" t="s">
        <v>1323</v>
      </c>
      <c r="C5" s="1" t="s">
        <v>1331</v>
      </c>
      <c r="D5" s="1"/>
      <c r="E5" s="67"/>
      <c r="F5" s="67"/>
      <c r="K5" s="2"/>
    </row>
    <row r="6" spans="1:12" ht="25" customHeight="1" x14ac:dyDescent="0.35">
      <c r="A6" s="67"/>
      <c r="B6" s="67"/>
      <c r="C6" s="67"/>
      <c r="D6" s="67"/>
      <c r="E6" s="67"/>
      <c r="F6" s="67"/>
      <c r="J6" s="1"/>
      <c r="K6" s="2"/>
    </row>
    <row r="7" spans="1:12" ht="49.5" customHeight="1" x14ac:dyDescent="0.35">
      <c r="A7" s="12" t="s">
        <v>1332</v>
      </c>
      <c r="B7" s="12" t="s">
        <v>1333</v>
      </c>
      <c r="C7" s="12" t="s">
        <v>1334</v>
      </c>
      <c r="D7" s="12" t="s">
        <v>1335</v>
      </c>
      <c r="E7" s="13" t="s">
        <v>1336</v>
      </c>
      <c r="F7" s="13" t="s">
        <v>1337</v>
      </c>
      <c r="G7" s="13" t="s">
        <v>1338</v>
      </c>
      <c r="H7" s="14" t="s">
        <v>1339</v>
      </c>
      <c r="I7" s="15" t="s">
        <v>1340</v>
      </c>
      <c r="J7" s="15" t="s">
        <v>1341</v>
      </c>
      <c r="K7" s="15" t="s">
        <v>1342</v>
      </c>
      <c r="L7" s="16" t="s">
        <v>1343</v>
      </c>
    </row>
    <row r="8" spans="1:12" ht="30" customHeight="1" x14ac:dyDescent="0.35">
      <c r="A8" s="17">
        <v>45323</v>
      </c>
      <c r="B8" s="43">
        <v>1</v>
      </c>
      <c r="C8" s="44" t="s">
        <v>1389</v>
      </c>
      <c r="D8" s="43">
        <v>66</v>
      </c>
      <c r="E8" s="43">
        <v>4</v>
      </c>
      <c r="F8" s="43" t="s">
        <v>1346</v>
      </c>
      <c r="G8" s="6" t="s">
        <v>383</v>
      </c>
      <c r="H8" s="45" t="str">
        <f>VLOOKUP(TBLMASUK635678102456789111213456234578910111213234567891011122[[#This Row],[KODE BARANG]],'TABEL ACUAN'!D:E,2,0)</f>
        <v>Attapulgite/New Antides /selediar/ molagit</v>
      </c>
      <c r="I8" s="25" t="s">
        <v>1390</v>
      </c>
      <c r="J8" s="25">
        <v>3</v>
      </c>
      <c r="K8" s="25" t="s">
        <v>1348</v>
      </c>
      <c r="L8" s="48" t="s">
        <v>1353</v>
      </c>
    </row>
    <row r="9" spans="1:12" ht="30" customHeight="1" x14ac:dyDescent="0.35">
      <c r="A9" s="17"/>
      <c r="B9" s="6"/>
      <c r="C9" s="47"/>
      <c r="D9" s="6"/>
      <c r="E9" s="6"/>
      <c r="F9" s="6"/>
      <c r="G9" s="42" t="s">
        <v>371</v>
      </c>
      <c r="H9" s="45" t="str">
        <f>VLOOKUP(TBLMASUK635678102456789111213456234578910111213234567891011122[[#This Row],[KODE BARANG]],'TABEL ACUAN'!D:E,2,0)</f>
        <v>Antasida DOEN Suspensi</v>
      </c>
      <c r="I9" s="25" t="s">
        <v>1359</v>
      </c>
      <c r="J9" s="25">
        <v>3</v>
      </c>
      <c r="K9" s="25" t="s">
        <v>1348</v>
      </c>
      <c r="L9" s="48"/>
    </row>
    <row r="10" spans="1:12" ht="30" customHeight="1" x14ac:dyDescent="0.35">
      <c r="A10" s="17"/>
      <c r="B10" s="43"/>
      <c r="C10" s="44"/>
      <c r="D10" s="43"/>
      <c r="E10" s="43"/>
      <c r="F10" s="43"/>
      <c r="G10" s="6" t="s">
        <v>317</v>
      </c>
      <c r="H10" s="45" t="str">
        <f>VLOOKUP(TBLMASUK635678102456789111213456234578910111213234567891011122[[#This Row],[KODE BARANG]],'TABEL ACUAN'!D:E,2,0)</f>
        <v>Garam Oralit</v>
      </c>
      <c r="I10" s="25" t="s">
        <v>1391</v>
      </c>
      <c r="J10" s="25">
        <v>3</v>
      </c>
      <c r="K10" s="25" t="s">
        <v>1348</v>
      </c>
      <c r="L10" s="46"/>
    </row>
    <row r="11" spans="1:12" ht="30" customHeight="1" x14ac:dyDescent="0.35">
      <c r="A11" s="17"/>
      <c r="B11" s="6"/>
      <c r="C11" s="47"/>
      <c r="D11" s="6"/>
      <c r="E11" s="6"/>
      <c r="F11" s="6"/>
      <c r="G11" s="6" t="s">
        <v>632</v>
      </c>
      <c r="H11" s="45" t="str">
        <f>VLOOKUP(TBLMASUK635678102456789111213456234578910111213234567891011122[[#This Row],[KODE BARANG]],'TABEL ACUAN'!D:E,2,0)</f>
        <v>Multivitamin Tablet ( Pehavral )</v>
      </c>
      <c r="I11" s="25" t="s">
        <v>1392</v>
      </c>
      <c r="J11" s="25">
        <v>5</v>
      </c>
      <c r="K11" s="25" t="s">
        <v>1348</v>
      </c>
      <c r="L11" s="48"/>
    </row>
    <row r="12" spans="1:12" ht="30" customHeight="1" x14ac:dyDescent="0.35">
      <c r="A12" s="17">
        <v>45352</v>
      </c>
      <c r="B12" s="43">
        <v>2</v>
      </c>
      <c r="C12" s="44" t="s">
        <v>1393</v>
      </c>
      <c r="D12" s="43">
        <v>11</v>
      </c>
      <c r="E12" s="43">
        <v>5</v>
      </c>
      <c r="F12" s="43" t="s">
        <v>1346</v>
      </c>
      <c r="G12" s="7" t="s">
        <v>371</v>
      </c>
      <c r="H12" s="45" t="str">
        <f>VLOOKUP(TBLMASUK635678102456789111213456234578910111213234567891011122[[#This Row],[KODE BARANG]],'TABEL ACUAN'!D:E,2,0)</f>
        <v>Antasida DOEN Suspensi</v>
      </c>
      <c r="I12" s="25" t="s">
        <v>1359</v>
      </c>
      <c r="J12" s="25">
        <v>3</v>
      </c>
      <c r="K12" s="25" t="s">
        <v>1348</v>
      </c>
      <c r="L12" s="48" t="s">
        <v>1353</v>
      </c>
    </row>
    <row r="13" spans="1:12" ht="30" customHeight="1" x14ac:dyDescent="0.35">
      <c r="A13" s="17"/>
      <c r="B13" s="43"/>
      <c r="C13" s="44"/>
      <c r="D13" s="43"/>
      <c r="E13" s="43"/>
      <c r="F13" s="43"/>
      <c r="G13" s="6" t="s">
        <v>383</v>
      </c>
      <c r="H13" s="45" t="str">
        <f>VLOOKUP(TBLMASUK635678102456789111213456234578910111213234567891011122[[#This Row],[KODE BARANG]],'TABEL ACUAN'!D:E,2,0)</f>
        <v>Attapulgite/New Antides /selediar/ molagit</v>
      </c>
      <c r="I13" s="6" t="s">
        <v>1390</v>
      </c>
      <c r="J13" s="25">
        <v>3</v>
      </c>
      <c r="K13" s="25" t="s">
        <v>1348</v>
      </c>
      <c r="L13" s="48"/>
    </row>
    <row r="14" spans="1:12" ht="30" customHeight="1" x14ac:dyDescent="0.35">
      <c r="A14" s="17"/>
      <c r="B14" s="43"/>
      <c r="C14" s="44"/>
      <c r="D14" s="43"/>
      <c r="E14" s="43"/>
      <c r="F14" s="43"/>
      <c r="G14" s="7" t="s">
        <v>659</v>
      </c>
      <c r="H14" s="45" t="str">
        <f>VLOOKUP(TBLMASUK635678102456789111213456234578910111213234567891011122[[#This Row],[KODE BARANG]],'TABEL ACUAN'!D:E,2,0)</f>
        <v>Hyoscin + Paracetamol Tablet ( Scopma plus tablet )</v>
      </c>
      <c r="I14" s="25" t="s">
        <v>1359</v>
      </c>
      <c r="J14" s="25">
        <v>3</v>
      </c>
      <c r="K14" s="25" t="s">
        <v>1348</v>
      </c>
      <c r="L14" s="46"/>
    </row>
    <row r="15" spans="1:12" ht="30" customHeight="1" x14ac:dyDescent="0.35">
      <c r="A15" s="17"/>
      <c r="B15" s="6"/>
      <c r="C15" s="47"/>
      <c r="D15" s="6"/>
      <c r="E15" s="6"/>
      <c r="F15" s="6"/>
      <c r="G15" s="6" t="s">
        <v>317</v>
      </c>
      <c r="H15" s="45" t="str">
        <f>VLOOKUP(TBLMASUK635678102456789111213456234578910111213234567891011122[[#This Row],[KODE BARANG]],'TABEL ACUAN'!D:E,2,0)</f>
        <v>Garam Oralit</v>
      </c>
      <c r="I15" s="25" t="s">
        <v>1391</v>
      </c>
      <c r="J15" s="25">
        <v>3</v>
      </c>
      <c r="K15" s="25" t="s">
        <v>1348</v>
      </c>
      <c r="L15" s="46"/>
    </row>
    <row r="16" spans="1:12" ht="30" customHeight="1" x14ac:dyDescent="0.35">
      <c r="A16" s="17"/>
      <c r="B16" s="43"/>
      <c r="C16" s="44"/>
      <c r="D16" s="43"/>
      <c r="E16" s="43"/>
      <c r="F16" s="43"/>
      <c r="G16" s="59" t="s">
        <v>632</v>
      </c>
      <c r="H16" s="45" t="str">
        <f>VLOOKUP(TBLMASUK635678102456789111213456234578910111213234567891011122[[#This Row],[KODE BARANG]],'TABEL ACUAN'!D:E,2,0)</f>
        <v>Multivitamin Tablet ( Pehavral )</v>
      </c>
      <c r="I16" s="25" t="s">
        <v>1394</v>
      </c>
      <c r="J16" s="25">
        <v>5</v>
      </c>
      <c r="K16" s="25" t="s">
        <v>1348</v>
      </c>
      <c r="L16" s="46"/>
    </row>
    <row r="17" spans="1:12" ht="30" customHeight="1" x14ac:dyDescent="0.35">
      <c r="A17" s="40">
        <v>45383</v>
      </c>
      <c r="B17" s="50">
        <v>3</v>
      </c>
      <c r="C17" s="51" t="s">
        <v>1395</v>
      </c>
      <c r="D17" s="50">
        <v>19</v>
      </c>
      <c r="E17" s="50">
        <v>3</v>
      </c>
      <c r="F17" s="50" t="s">
        <v>1346</v>
      </c>
      <c r="G17" s="52" t="s">
        <v>383</v>
      </c>
      <c r="H17" s="53" t="str">
        <f>VLOOKUP(TBLMASUK635678102456789111213456234578910111213234567891011122[[#This Row],[KODE BARANG]],'TABEL ACUAN'!D:E,2,0)</f>
        <v>Attapulgite/New Antides /selediar/ molagit</v>
      </c>
      <c r="I17" s="41" t="s">
        <v>1390</v>
      </c>
      <c r="J17" s="41">
        <v>3</v>
      </c>
      <c r="K17" s="41" t="s">
        <v>1348</v>
      </c>
      <c r="L17" s="46" t="s">
        <v>1349</v>
      </c>
    </row>
    <row r="18" spans="1:12" ht="30" customHeight="1" x14ac:dyDescent="0.35">
      <c r="A18" s="54"/>
      <c r="B18" s="55"/>
      <c r="C18" s="56"/>
      <c r="D18" s="55"/>
      <c r="E18" s="55"/>
      <c r="F18" s="55"/>
      <c r="G18" s="6" t="s">
        <v>317</v>
      </c>
      <c r="H18" s="53" t="str">
        <f>VLOOKUP(TBLMASUK635678102456789111213456234578910111213234567891011122[[#This Row],[KODE BARANG]],'TABEL ACUAN'!D:E,2,0)</f>
        <v>Garam Oralit</v>
      </c>
      <c r="I18" s="6" t="s">
        <v>1391</v>
      </c>
      <c r="J18" s="6">
        <v>3</v>
      </c>
      <c r="K18" s="6" t="s">
        <v>1348</v>
      </c>
      <c r="L18" s="46"/>
    </row>
    <row r="19" spans="1:12" ht="30" customHeight="1" x14ac:dyDescent="0.35">
      <c r="A19" s="54"/>
      <c r="B19" s="55"/>
      <c r="C19" s="56"/>
      <c r="D19" s="55"/>
      <c r="E19" s="55"/>
      <c r="F19" s="55"/>
      <c r="G19" s="6" t="s">
        <v>251</v>
      </c>
      <c r="H19" s="53" t="str">
        <f>VLOOKUP(TBLMASUK635678102456789111213456234578910111213234567891011122[[#This Row],[KODE BARANG]],'TABEL ACUAN'!D:E,2,0)</f>
        <v>Parasetamol tab. 500 mg</v>
      </c>
      <c r="I19" s="6" t="s">
        <v>1359</v>
      </c>
      <c r="J19" s="6">
        <v>3</v>
      </c>
      <c r="K19" s="6" t="s">
        <v>1348</v>
      </c>
      <c r="L19" s="49"/>
    </row>
    <row r="20" spans="1:12" ht="30" customHeight="1" x14ac:dyDescent="0.35">
      <c r="A20" s="54">
        <v>45566</v>
      </c>
      <c r="B20" s="55">
        <v>4</v>
      </c>
      <c r="C20" s="56" t="s">
        <v>1396</v>
      </c>
      <c r="D20" s="55">
        <v>32</v>
      </c>
      <c r="E20" s="55">
        <v>3</v>
      </c>
      <c r="F20" s="55" t="s">
        <v>1346</v>
      </c>
      <c r="G20" s="52" t="s">
        <v>383</v>
      </c>
      <c r="H20" s="53" t="str">
        <f>VLOOKUP(TBLMASUK635678102456789111213456234578910111213234567891011122[[#This Row],[KODE BARANG]],'TABEL ACUAN'!D:E,2,0)</f>
        <v>Attapulgite/New Antides /selediar/ molagit</v>
      </c>
      <c r="I20" s="6" t="s">
        <v>1397</v>
      </c>
      <c r="J20" s="6">
        <v>3</v>
      </c>
      <c r="K20" s="6" t="s">
        <v>1348</v>
      </c>
      <c r="L20" s="46" t="s">
        <v>1349</v>
      </c>
    </row>
    <row r="21" spans="1:12" ht="30" customHeight="1" x14ac:dyDescent="0.35">
      <c r="A21" s="54"/>
      <c r="B21" s="55"/>
      <c r="C21" s="56"/>
      <c r="D21" s="55"/>
      <c r="E21" s="55"/>
      <c r="F21" s="55"/>
      <c r="G21" s="6" t="s">
        <v>251</v>
      </c>
      <c r="H21" s="53" t="str">
        <f>VLOOKUP(TBLMASUK635678102456789111213456234578910111213234567891011122[[#This Row],[KODE BARANG]],'TABEL ACUAN'!D:E,2,0)</f>
        <v>Parasetamol tab. 500 mg</v>
      </c>
      <c r="I21" s="6" t="s">
        <v>1359</v>
      </c>
      <c r="J21" s="6">
        <v>3</v>
      </c>
      <c r="K21" s="6" t="s">
        <v>1348</v>
      </c>
      <c r="L21" s="49"/>
    </row>
    <row r="22" spans="1:12" ht="30" customHeight="1" x14ac:dyDescent="0.35">
      <c r="A22" s="54"/>
      <c r="B22" s="55"/>
      <c r="C22" s="56"/>
      <c r="D22" s="55"/>
      <c r="E22" s="55"/>
      <c r="F22" s="55"/>
      <c r="G22" s="6" t="s">
        <v>305</v>
      </c>
      <c r="H22" s="53" t="str">
        <f>VLOOKUP(TBLMASUK635678102456789111213456234578910111213234567891011122[[#This Row],[KODE BARANG]],'TABEL ACUAN'!D:E,2,0)</f>
        <v>Vitamin B kompleks tablet</v>
      </c>
      <c r="I22" s="6" t="s">
        <v>1392</v>
      </c>
      <c r="J22" s="6">
        <v>30</v>
      </c>
      <c r="K22" s="6" t="s">
        <v>1348</v>
      </c>
      <c r="L22" s="46"/>
    </row>
    <row r="23" spans="1:12" ht="30" customHeight="1" x14ac:dyDescent="0.35">
      <c r="A23" s="54" t="s">
        <v>1398</v>
      </c>
      <c r="B23" s="55">
        <v>5</v>
      </c>
      <c r="C23" s="56" t="s">
        <v>1399</v>
      </c>
      <c r="D23" s="55" t="s">
        <v>1400</v>
      </c>
      <c r="E23" s="55">
        <v>1</v>
      </c>
      <c r="F23" s="55" t="s">
        <v>1346</v>
      </c>
      <c r="G23" s="6" t="s">
        <v>317</v>
      </c>
      <c r="H23" s="53" t="str">
        <f>VLOOKUP(TBLMASUK635678102456789111213456234578910111213234567891011122[[#This Row],[KODE BARANG]],'TABEL ACUAN'!D:E,2,0)</f>
        <v>Garam Oralit</v>
      </c>
      <c r="I23" s="6" t="s">
        <v>1391</v>
      </c>
      <c r="J23" s="6">
        <v>6</v>
      </c>
      <c r="K23" s="6" t="s">
        <v>1348</v>
      </c>
      <c r="L23" s="48" t="s">
        <v>1358</v>
      </c>
    </row>
    <row r="24" spans="1:12" ht="30" customHeight="1" x14ac:dyDescent="0.35">
      <c r="A24" s="17" t="s">
        <v>1401</v>
      </c>
      <c r="B24" s="25">
        <v>6</v>
      </c>
      <c r="C24" s="57" t="s">
        <v>1402</v>
      </c>
      <c r="D24" s="25">
        <v>16</v>
      </c>
      <c r="E24" s="25">
        <v>3</v>
      </c>
      <c r="F24" s="25" t="s">
        <v>1346</v>
      </c>
      <c r="G24" s="52" t="s">
        <v>383</v>
      </c>
      <c r="H24" s="53" t="str">
        <f>VLOOKUP(TBLMASUK635678102456789111213456234578910111213234567891011122[[#This Row],[KODE BARANG]],'TABEL ACUAN'!D:E,2,0)</f>
        <v>Attapulgite/New Antides /selediar/ molagit</v>
      </c>
      <c r="I24" s="6" t="s">
        <v>1390</v>
      </c>
      <c r="J24" s="6">
        <v>5</v>
      </c>
      <c r="K24" s="6" t="s">
        <v>1348</v>
      </c>
      <c r="L24" s="46" t="s">
        <v>1349</v>
      </c>
    </row>
    <row r="25" spans="1:12" ht="30" customHeight="1" x14ac:dyDescent="0.35">
      <c r="A25" s="58"/>
      <c r="B25" s="55"/>
      <c r="C25" s="56"/>
      <c r="D25" s="55"/>
      <c r="E25" s="55"/>
      <c r="F25" s="55"/>
      <c r="G25" s="6" t="s">
        <v>647</v>
      </c>
      <c r="H25" s="53" t="str">
        <f>VLOOKUP(TBLMASUK635678102456789111213456234578910111213234567891011122[[#This Row],[KODE BARANG]],'TABEL ACUAN'!D:E,2,0)</f>
        <v>Ranitidin tab 150 mg</v>
      </c>
      <c r="I25" s="6" t="s">
        <v>1347</v>
      </c>
      <c r="J25" s="6">
        <v>3</v>
      </c>
      <c r="K25" s="6" t="s">
        <v>1348</v>
      </c>
      <c r="L25" s="48"/>
    </row>
    <row r="26" spans="1:12" ht="30" customHeight="1" x14ac:dyDescent="0.35">
      <c r="A26" s="54"/>
      <c r="B26" s="55"/>
      <c r="C26" s="56"/>
      <c r="D26" s="55"/>
      <c r="E26" s="55"/>
      <c r="F26" s="55"/>
      <c r="G26" s="6" t="s">
        <v>251</v>
      </c>
      <c r="H26" s="53" t="str">
        <f>VLOOKUP(TBLMASUK635678102456789111213456234578910111213234567891011122[[#This Row],[KODE BARANG]],'TABEL ACUAN'!D:E,2,0)</f>
        <v>Parasetamol tab. 500 mg</v>
      </c>
      <c r="I26" s="6" t="s">
        <v>1359</v>
      </c>
      <c r="J26" s="6">
        <v>3</v>
      </c>
      <c r="K26" s="6" t="s">
        <v>1348</v>
      </c>
      <c r="L26" s="46"/>
    </row>
    <row r="27" spans="1:12" ht="30" customHeight="1" x14ac:dyDescent="0.35">
      <c r="A27" s="54" t="s">
        <v>1403</v>
      </c>
      <c r="B27" s="55">
        <v>7</v>
      </c>
      <c r="C27" s="56" t="s">
        <v>1404</v>
      </c>
      <c r="D27" s="55">
        <v>24</v>
      </c>
      <c r="E27" s="55">
        <v>2</v>
      </c>
      <c r="F27" s="55" t="s">
        <v>1346</v>
      </c>
      <c r="G27" s="52" t="s">
        <v>383</v>
      </c>
      <c r="H27" s="53" t="str">
        <f>VLOOKUP(TBLMASUK635678102456789111213456234578910111213234567891011122[[#This Row],[KODE BARANG]],'TABEL ACUAN'!D:E,2,0)</f>
        <v>Attapulgite/New Antides /selediar/ molagit</v>
      </c>
      <c r="I27" s="6" t="s">
        <v>1397</v>
      </c>
      <c r="J27" s="6">
        <v>3</v>
      </c>
      <c r="K27" s="6" t="s">
        <v>1348</v>
      </c>
      <c r="L27" s="48" t="s">
        <v>1349</v>
      </c>
    </row>
    <row r="28" spans="1:12" ht="30" customHeight="1" x14ac:dyDescent="0.35">
      <c r="A28" s="58"/>
      <c r="B28" s="55"/>
      <c r="C28" s="56"/>
      <c r="D28" s="55"/>
      <c r="E28" s="55"/>
      <c r="F28" s="55"/>
      <c r="G28" s="6" t="s">
        <v>251</v>
      </c>
      <c r="H28" s="53" t="str">
        <f>VLOOKUP(TBLMASUK635678102456789111213456234578910111213234567891011122[[#This Row],[KODE BARANG]],'TABEL ACUAN'!D:E,2,0)</f>
        <v>Parasetamol tab. 500 mg</v>
      </c>
      <c r="I28" s="6" t="s">
        <v>1359</v>
      </c>
      <c r="J28" s="6">
        <v>3</v>
      </c>
      <c r="K28" s="6" t="s">
        <v>1348</v>
      </c>
      <c r="L28" s="49"/>
    </row>
    <row r="29" spans="1:12" ht="30" customHeight="1" x14ac:dyDescent="0.35">
      <c r="A29" s="54" t="s">
        <v>1405</v>
      </c>
      <c r="B29" s="55">
        <v>8</v>
      </c>
      <c r="C29" s="56" t="s">
        <v>1406</v>
      </c>
      <c r="D29" s="55">
        <v>47</v>
      </c>
      <c r="E29" s="55">
        <v>3</v>
      </c>
      <c r="F29" s="55" t="s">
        <v>1346</v>
      </c>
      <c r="G29" s="52" t="s">
        <v>383</v>
      </c>
      <c r="H29" s="53" t="str">
        <f>VLOOKUP(TBLMASUK635678102456789111213456234578910111213234567891011122[[#This Row],[KODE BARANG]],'TABEL ACUAN'!D:E,2,0)</f>
        <v>Attapulgite/New Antides /selediar/ molagit</v>
      </c>
      <c r="I29" s="6" t="s">
        <v>1390</v>
      </c>
      <c r="J29" s="6">
        <v>5</v>
      </c>
      <c r="K29" s="6" t="s">
        <v>1348</v>
      </c>
      <c r="L29" s="46" t="s">
        <v>1349</v>
      </c>
    </row>
    <row r="30" spans="1:12" ht="30" customHeight="1" x14ac:dyDescent="0.35">
      <c r="A30" s="54"/>
      <c r="B30" s="55"/>
      <c r="C30" s="56"/>
      <c r="D30" s="55"/>
      <c r="E30" s="55"/>
      <c r="F30" s="55"/>
      <c r="G30" s="6" t="s">
        <v>647</v>
      </c>
      <c r="H30" s="53" t="str">
        <f>VLOOKUP(TBLMASUK635678102456789111213456234578910111213234567891011122[[#This Row],[KODE BARANG]],'TABEL ACUAN'!D:E,2,0)</f>
        <v>Ranitidin tab 150 mg</v>
      </c>
      <c r="I30" s="6" t="s">
        <v>1347</v>
      </c>
      <c r="J30" s="6">
        <v>3</v>
      </c>
      <c r="K30" s="6" t="s">
        <v>1348</v>
      </c>
      <c r="L30" s="48"/>
    </row>
    <row r="31" spans="1:12" ht="30" customHeight="1" x14ac:dyDescent="0.35">
      <c r="A31" s="54"/>
      <c r="B31" s="55"/>
      <c r="C31" s="56"/>
      <c r="D31" s="55"/>
      <c r="E31" s="55"/>
      <c r="F31" s="55"/>
      <c r="G31" s="6" t="s">
        <v>251</v>
      </c>
      <c r="H31" s="53" t="str">
        <f>VLOOKUP(TBLMASUK635678102456789111213456234578910111213234567891011122[[#This Row],[KODE BARANG]],'TABEL ACUAN'!D:E,2,0)</f>
        <v>Parasetamol tab. 500 mg</v>
      </c>
      <c r="I31" s="6" t="s">
        <v>1359</v>
      </c>
      <c r="J31" s="6">
        <v>3</v>
      </c>
      <c r="K31" s="6" t="s">
        <v>1348</v>
      </c>
      <c r="L31" s="46"/>
    </row>
    <row r="32" spans="1:12" ht="30" customHeight="1" x14ac:dyDescent="0.35">
      <c r="A32" s="58"/>
      <c r="B32" s="55"/>
      <c r="C32" s="56"/>
      <c r="D32" s="55"/>
      <c r="E32" s="55"/>
      <c r="F32" s="55"/>
      <c r="G32" s="6"/>
      <c r="H32" s="53"/>
      <c r="I32" s="6"/>
      <c r="J32" s="6"/>
      <c r="K32" s="6"/>
      <c r="L32" s="46"/>
    </row>
    <row r="33" spans="1:12" ht="30" customHeight="1" x14ac:dyDescent="0.35">
      <c r="A33" s="54"/>
      <c r="B33" s="55"/>
      <c r="C33" s="56"/>
      <c r="D33" s="55"/>
      <c r="E33" s="55"/>
      <c r="F33" s="55"/>
      <c r="G33" s="6"/>
      <c r="H33" s="45" t="e">
        <f>VLOOKUP(TBLMASUK635678102456789111213456234578910111213234567891011122[[#This Row],[KODE BARANG]],'TABEL ACUAN'!D:E,2,0)</f>
        <v>#N/A</v>
      </c>
      <c r="I33" s="6"/>
      <c r="J33" s="6"/>
      <c r="K33" s="6"/>
      <c r="L33" s="48"/>
    </row>
    <row r="34" spans="1:12" ht="30" customHeight="1" x14ac:dyDescent="0.35">
      <c r="A34" s="58"/>
      <c r="B34" s="55"/>
      <c r="C34" s="56"/>
      <c r="D34" s="55"/>
      <c r="E34" s="55"/>
      <c r="F34" s="55"/>
      <c r="G34" s="6"/>
      <c r="H34" s="45" t="e">
        <f>VLOOKUP(TBLMASUK635678102456789111213456234578910111213234567891011122[[#This Row],[KODE BARANG]],'TABEL ACUAN'!D:E,2,0)</f>
        <v>#N/A</v>
      </c>
      <c r="I34" s="6"/>
      <c r="J34" s="6"/>
      <c r="K34" s="6"/>
      <c r="L34" s="46"/>
    </row>
    <row r="35" spans="1:12" ht="30" customHeight="1" x14ac:dyDescent="0.35">
      <c r="A35" s="54"/>
      <c r="B35" s="55"/>
      <c r="C35" s="56"/>
      <c r="D35" s="55"/>
      <c r="E35" s="55"/>
      <c r="F35" s="55"/>
      <c r="G35" s="6"/>
      <c r="H35" s="45" t="e">
        <f>VLOOKUP(TBLMASUK635678102456789111213456234578910111213234567891011122[[#This Row],[KODE BARANG]],'TABEL ACUAN'!D:E,2,0)</f>
        <v>#N/A</v>
      </c>
      <c r="I35" s="6"/>
      <c r="J35" s="6"/>
      <c r="K35" s="6"/>
      <c r="L35" s="48"/>
    </row>
    <row r="36" spans="1:12" ht="30" customHeight="1" x14ac:dyDescent="0.35">
      <c r="A36" s="58"/>
      <c r="B36" s="55"/>
      <c r="C36" s="56"/>
      <c r="D36" s="55"/>
      <c r="E36" s="55"/>
      <c r="F36" s="55"/>
      <c r="G36" s="6"/>
      <c r="H36" s="45" t="e">
        <f>VLOOKUP(TBLMASUK635678102456789111213456234578910111213234567891011122[[#This Row],[KODE BARANG]],'TABEL ACUAN'!D:E,2,0)</f>
        <v>#N/A</v>
      </c>
      <c r="I36" s="6"/>
      <c r="J36" s="6"/>
      <c r="K36" s="6"/>
      <c r="L36" s="46"/>
    </row>
    <row r="37" spans="1:12" ht="30" customHeight="1" x14ac:dyDescent="0.35">
      <c r="A37" s="58"/>
      <c r="B37" s="55"/>
      <c r="C37" s="56"/>
      <c r="D37" s="55"/>
      <c r="E37" s="55"/>
      <c r="F37" s="55"/>
      <c r="G37" s="6"/>
      <c r="H37" s="45" t="e">
        <f>VLOOKUP(TBLMASUK635678102456789111213456234578910111213234567891011122[[#This Row],[KODE BARANG]],'TABEL ACUAN'!D:E,2,0)</f>
        <v>#N/A</v>
      </c>
      <c r="I37" s="6"/>
      <c r="J37" s="6"/>
      <c r="K37" s="6"/>
      <c r="L37" s="48"/>
    </row>
    <row r="38" spans="1:12" ht="30" customHeight="1" x14ac:dyDescent="0.35">
      <c r="A38" s="67" t="s">
        <v>1378</v>
      </c>
      <c r="E38" s="1"/>
      <c r="F38" s="1"/>
      <c r="J38" s="67" t="s">
        <v>1379</v>
      </c>
      <c r="K38" s="2"/>
    </row>
    <row r="39" spans="1:12" ht="30" customHeight="1" x14ac:dyDescent="0.35">
      <c r="A39" s="75" t="s">
        <v>1380</v>
      </c>
      <c r="B39" s="75"/>
      <c r="C39" s="75"/>
      <c r="D39" s="2" t="s">
        <v>1381</v>
      </c>
      <c r="E39" s="2">
        <v>8</v>
      </c>
      <c r="F39" s="1"/>
      <c r="J39" s="67"/>
      <c r="K39" s="2"/>
    </row>
    <row r="40" spans="1:12" ht="30" customHeight="1" x14ac:dyDescent="0.35">
      <c r="A40" s="75" t="s">
        <v>1337</v>
      </c>
      <c r="B40" s="75"/>
      <c r="C40" s="75"/>
      <c r="D40" s="2" t="s">
        <v>1381</v>
      </c>
      <c r="E40" s="2">
        <v>0</v>
      </c>
      <c r="F40" s="1"/>
      <c r="J40" s="67"/>
      <c r="K40" s="2"/>
    </row>
    <row r="41" spans="1:12" ht="30" customHeight="1" x14ac:dyDescent="0.35">
      <c r="A41" s="75" t="s">
        <v>1382</v>
      </c>
      <c r="B41" s="75"/>
      <c r="C41" s="75"/>
      <c r="D41" s="2" t="s">
        <v>1381</v>
      </c>
      <c r="E41" s="2">
        <f>SUM(TBLMASUK635678102456789111213456234578910111213234567891011122[JUMLAH ITEM OBAT])</f>
        <v>24</v>
      </c>
      <c r="F41" s="1"/>
      <c r="J41" s="67"/>
      <c r="K41" s="2"/>
    </row>
    <row r="42" spans="1:12" ht="30" customHeight="1" x14ac:dyDescent="0.35">
      <c r="A42" s="75" t="s">
        <v>1383</v>
      </c>
      <c r="B42" s="75"/>
      <c r="C42" s="75"/>
      <c r="D42" s="2" t="s">
        <v>1381</v>
      </c>
      <c r="E42" s="2">
        <f>E40/E39*100</f>
        <v>0</v>
      </c>
      <c r="F42" s="1"/>
      <c r="J42" s="8" t="s">
        <v>1384</v>
      </c>
      <c r="K42" s="2"/>
    </row>
    <row r="43" spans="1:12" ht="30" customHeight="1" x14ac:dyDescent="0.35">
      <c r="A43" s="73" t="s">
        <v>1385</v>
      </c>
      <c r="B43" s="73"/>
      <c r="C43" s="73"/>
      <c r="D43" s="2" t="s">
        <v>1381</v>
      </c>
      <c r="E43" s="9">
        <f>E41/E39</f>
        <v>3</v>
      </c>
      <c r="F43" s="1"/>
      <c r="J43" s="67" t="s">
        <v>1386</v>
      </c>
      <c r="K43" s="2"/>
    </row>
    <row r="44" spans="1:12" ht="30" customHeight="1" x14ac:dyDescent="0.35">
      <c r="E44" s="1"/>
      <c r="F44" s="1"/>
      <c r="H44" s="5"/>
    </row>
    <row r="45" spans="1:12" ht="30" customHeight="1" x14ac:dyDescent="0.35"/>
    <row r="46" spans="1:12" ht="30" customHeight="1" x14ac:dyDescent="0.35"/>
    <row r="47" spans="1:12" ht="30" customHeight="1" x14ac:dyDescent="0.35"/>
    <row r="48" spans="1:12" ht="30" customHeight="1" x14ac:dyDescent="0.35"/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3:C43"/>
    <mergeCell ref="A1:L1"/>
    <mergeCell ref="A39:C39"/>
    <mergeCell ref="A40:C40"/>
    <mergeCell ref="A41:C41"/>
    <mergeCell ref="A42:C42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99E0-EA1A-4E35-BC71-FEB901E66A07}">
  <dimension ref="A1:L113"/>
  <sheetViews>
    <sheetView topLeftCell="A23" workbookViewId="0">
      <selection activeCell="G39" sqref="G39"/>
    </sheetView>
  </sheetViews>
  <sheetFormatPr defaultColWidth="9.1796875" defaultRowHeight="15.5" x14ac:dyDescent="0.35"/>
  <cols>
    <col min="1" max="1" width="11.453125" style="2" customWidth="1"/>
    <col min="2" max="2" width="5.1796875" style="2" customWidth="1"/>
    <col min="3" max="3" width="20.81640625" style="2" customWidth="1"/>
    <col min="4" max="4" width="8.453125" style="2" customWidth="1"/>
    <col min="5" max="5" width="10.7265625" style="2" customWidth="1"/>
    <col min="6" max="6" width="8" style="2" customWidth="1"/>
    <col min="7" max="7" width="11" style="1" customWidth="1"/>
    <col min="8" max="8" width="38.26953125" style="1" customWidth="1"/>
    <col min="9" max="9" width="13.54296875" style="1" customWidth="1"/>
    <col min="10" max="10" width="8.54296875" style="2" customWidth="1"/>
    <col min="11" max="11" width="9.7265625" style="1" customWidth="1"/>
    <col min="12" max="12" width="13.26953125" style="1" customWidth="1"/>
    <col min="13" max="13" width="6.7265625" style="1" customWidth="1"/>
    <col min="14" max="14" width="8" style="1" customWidth="1"/>
    <col min="15" max="15" width="6.54296875" style="1" customWidth="1"/>
    <col min="16" max="16384" width="9.1796875" style="1"/>
  </cols>
  <sheetData>
    <row r="1" spans="1:12" ht="25" customHeight="1" x14ac:dyDescent="0.35">
      <c r="A1" s="74" t="s">
        <v>1387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2"/>
    </row>
    <row r="3" spans="1:12" ht="25" customHeight="1" x14ac:dyDescent="0.35">
      <c r="A3" s="4" t="s">
        <v>1322</v>
      </c>
      <c r="B3" s="3" t="s">
        <v>1323</v>
      </c>
      <c r="C3" s="5" t="s">
        <v>1324</v>
      </c>
      <c r="D3" s="1"/>
      <c r="E3" s="3"/>
      <c r="F3" s="3"/>
      <c r="G3" s="3"/>
      <c r="H3" s="3"/>
      <c r="I3" s="4" t="s">
        <v>1325</v>
      </c>
      <c r="J3" s="2" t="s">
        <v>1323</v>
      </c>
      <c r="K3" s="5" t="s">
        <v>1407</v>
      </c>
    </row>
    <row r="4" spans="1:12" ht="25" customHeight="1" x14ac:dyDescent="0.35">
      <c r="A4" s="4" t="s">
        <v>1327</v>
      </c>
      <c r="B4" s="3" t="s">
        <v>1323</v>
      </c>
      <c r="C4" s="4" t="s">
        <v>1328</v>
      </c>
      <c r="D4" s="1"/>
      <c r="E4" s="3"/>
      <c r="F4" s="3"/>
      <c r="G4" s="3"/>
      <c r="H4" s="3"/>
      <c r="I4" s="4" t="s">
        <v>1329</v>
      </c>
      <c r="J4" s="2" t="s">
        <v>1323</v>
      </c>
      <c r="K4" s="67">
        <v>2024</v>
      </c>
    </row>
    <row r="5" spans="1:12" ht="25" customHeight="1" x14ac:dyDescent="0.35">
      <c r="A5" s="4" t="s">
        <v>1330</v>
      </c>
      <c r="B5" s="2" t="s">
        <v>1323</v>
      </c>
      <c r="C5" s="1" t="s">
        <v>1331</v>
      </c>
      <c r="D5" s="1"/>
      <c r="E5" s="67"/>
      <c r="F5" s="67"/>
      <c r="K5" s="2"/>
    </row>
    <row r="6" spans="1:12" ht="25" customHeight="1" x14ac:dyDescent="0.35">
      <c r="A6" s="67"/>
      <c r="B6" s="67"/>
      <c r="C6" s="67"/>
      <c r="D6" s="67"/>
      <c r="E6" s="67"/>
      <c r="F6" s="67"/>
      <c r="J6" s="1"/>
      <c r="K6" s="2"/>
    </row>
    <row r="7" spans="1:12" ht="49.5" customHeight="1" x14ac:dyDescent="0.35">
      <c r="A7" s="12" t="s">
        <v>1332</v>
      </c>
      <c r="B7" s="12" t="s">
        <v>1333</v>
      </c>
      <c r="C7" s="12" t="s">
        <v>1334</v>
      </c>
      <c r="D7" s="12" t="s">
        <v>1335</v>
      </c>
      <c r="E7" s="13" t="s">
        <v>1336</v>
      </c>
      <c r="F7" s="13" t="s">
        <v>1337</v>
      </c>
      <c r="G7" s="13" t="s">
        <v>1338</v>
      </c>
      <c r="H7" s="14" t="s">
        <v>1339</v>
      </c>
      <c r="I7" s="15" t="s">
        <v>1340</v>
      </c>
      <c r="J7" s="15" t="s">
        <v>1341</v>
      </c>
      <c r="K7" s="15" t="s">
        <v>1342</v>
      </c>
      <c r="L7" s="16" t="s">
        <v>1343</v>
      </c>
    </row>
    <row r="8" spans="1:12" ht="30" customHeight="1" x14ac:dyDescent="0.35">
      <c r="A8" s="17" t="s">
        <v>1408</v>
      </c>
      <c r="B8" s="43">
        <v>1</v>
      </c>
      <c r="C8" s="44" t="s">
        <v>1409</v>
      </c>
      <c r="D8" s="43">
        <v>55</v>
      </c>
      <c r="E8" s="43">
        <v>3</v>
      </c>
      <c r="F8" s="43" t="s">
        <v>1346</v>
      </c>
      <c r="G8" s="6" t="s">
        <v>493</v>
      </c>
      <c r="H8" s="45" t="str">
        <f>VLOOKUP(TBLMASUK6356781024567891112134562345789101112132345678910111223[[#This Row],[KODE BARANG]],'TABEL ACUAN'!D:E,2,0)</f>
        <v>Domperidon tablet 10 mg</v>
      </c>
      <c r="I8" s="25" t="s">
        <v>1359</v>
      </c>
      <c r="J8" s="25">
        <v>3</v>
      </c>
      <c r="K8" s="25" t="s">
        <v>1348</v>
      </c>
      <c r="L8" s="48" t="s">
        <v>1358</v>
      </c>
    </row>
    <row r="9" spans="1:12" ht="30" customHeight="1" x14ac:dyDescent="0.35">
      <c r="A9" s="17"/>
      <c r="B9" s="6"/>
      <c r="C9" s="47"/>
      <c r="D9" s="6"/>
      <c r="E9" s="6"/>
      <c r="F9" s="6"/>
      <c r="G9" s="52" t="s">
        <v>383</v>
      </c>
      <c r="H9" s="45" t="str">
        <f>VLOOKUP(TBLMASUK6356781024567891112134562345789101112132345678910111223[[#This Row],[KODE BARANG]],'TABEL ACUAN'!D:E,2,0)</f>
        <v>Attapulgite/New Antides /selediar/ molagit</v>
      </c>
      <c r="I9" s="25" t="s">
        <v>1390</v>
      </c>
      <c r="J9" s="25">
        <v>3</v>
      </c>
      <c r="K9" s="25" t="s">
        <v>1348</v>
      </c>
      <c r="L9" s="48"/>
    </row>
    <row r="10" spans="1:12" ht="30" customHeight="1" x14ac:dyDescent="0.35">
      <c r="A10" s="17"/>
      <c r="B10" s="43"/>
      <c r="C10" s="44"/>
      <c r="D10" s="43"/>
      <c r="E10" s="43"/>
      <c r="F10" s="43"/>
      <c r="G10" s="7" t="s">
        <v>659</v>
      </c>
      <c r="H10" s="45" t="str">
        <f>VLOOKUP(TBLMASUK6356781024567891112134562345789101112132345678910111223[[#This Row],[KODE BARANG]],'TABEL ACUAN'!D:E,2,0)</f>
        <v>Hyoscin + Paracetamol Tablet ( Scopma plus tablet )</v>
      </c>
      <c r="I10" s="25" t="s">
        <v>1359</v>
      </c>
      <c r="J10" s="25">
        <v>3</v>
      </c>
      <c r="K10" s="25" t="s">
        <v>1348</v>
      </c>
      <c r="L10" s="46"/>
    </row>
    <row r="11" spans="1:12" ht="30" customHeight="1" x14ac:dyDescent="0.35">
      <c r="A11" s="17" t="s">
        <v>1410</v>
      </c>
      <c r="B11" s="6">
        <v>2</v>
      </c>
      <c r="C11" s="47" t="s">
        <v>1411</v>
      </c>
      <c r="D11" s="6">
        <v>66</v>
      </c>
      <c r="E11" s="6">
        <v>2</v>
      </c>
      <c r="F11" s="6" t="s">
        <v>1346</v>
      </c>
      <c r="G11" s="52" t="s">
        <v>383</v>
      </c>
      <c r="H11" s="45" t="str">
        <f>VLOOKUP(TBLMASUK6356781024567891112134562345789101112132345678910111223[[#This Row],[KODE BARANG]],'TABEL ACUAN'!D:E,2,0)</f>
        <v>Attapulgite/New Antides /selediar/ molagit</v>
      </c>
      <c r="I11" s="25" t="s">
        <v>1390</v>
      </c>
      <c r="J11" s="25">
        <v>3</v>
      </c>
      <c r="K11" s="25" t="s">
        <v>1348</v>
      </c>
      <c r="L11" s="48" t="s">
        <v>1353</v>
      </c>
    </row>
    <row r="12" spans="1:12" ht="30" customHeight="1" x14ac:dyDescent="0.35">
      <c r="A12" s="17"/>
      <c r="B12" s="43"/>
      <c r="C12" s="44"/>
      <c r="D12" s="43"/>
      <c r="E12" s="43"/>
      <c r="F12" s="43"/>
      <c r="G12" s="7" t="s">
        <v>659</v>
      </c>
      <c r="H12" s="45" t="str">
        <f>VLOOKUP(TBLMASUK6356781024567891112134562345789101112132345678910111223[[#This Row],[KODE BARANG]],'TABEL ACUAN'!D:E,2,0)</f>
        <v>Hyoscin + Paracetamol Tablet ( Scopma plus tablet )</v>
      </c>
      <c r="I12" s="25" t="s">
        <v>1359</v>
      </c>
      <c r="J12" s="25">
        <v>3</v>
      </c>
      <c r="K12" s="25" t="s">
        <v>1348</v>
      </c>
      <c r="L12" s="48"/>
    </row>
    <row r="13" spans="1:12" ht="30" customHeight="1" x14ac:dyDescent="0.35">
      <c r="A13" s="17">
        <v>45414</v>
      </c>
      <c r="B13" s="43">
        <v>3</v>
      </c>
      <c r="C13" s="44" t="s">
        <v>1412</v>
      </c>
      <c r="D13" s="43">
        <v>31</v>
      </c>
      <c r="E13" s="43">
        <v>4</v>
      </c>
      <c r="F13" s="43" t="s">
        <v>1346</v>
      </c>
      <c r="G13" s="6" t="s">
        <v>493</v>
      </c>
      <c r="H13" s="45" t="str">
        <f>VLOOKUP(TBLMASUK6356781024567891112134562345789101112132345678910111223[[#This Row],[KODE BARANG]],'TABEL ACUAN'!D:E,2,0)</f>
        <v>Domperidon tablet 10 mg</v>
      </c>
      <c r="I13" s="6" t="s">
        <v>1359</v>
      </c>
      <c r="J13" s="25">
        <v>3</v>
      </c>
      <c r="K13" s="25" t="s">
        <v>1348</v>
      </c>
      <c r="L13" s="48" t="s">
        <v>1353</v>
      </c>
    </row>
    <row r="14" spans="1:12" ht="30" customHeight="1" x14ac:dyDescent="0.35">
      <c r="A14" s="17"/>
      <c r="B14" s="43"/>
      <c r="C14" s="44"/>
      <c r="D14" s="43"/>
      <c r="E14" s="43"/>
      <c r="F14" s="43"/>
      <c r="G14" s="52" t="s">
        <v>383</v>
      </c>
      <c r="H14" s="45" t="str">
        <f>VLOOKUP(TBLMASUK6356781024567891112134562345789101112132345678910111223[[#This Row],[KODE BARANG]],'TABEL ACUAN'!D:E,2,0)</f>
        <v>Attapulgite/New Antides /selediar/ molagit</v>
      </c>
      <c r="I14" s="25" t="s">
        <v>1390</v>
      </c>
      <c r="J14" s="25">
        <v>3</v>
      </c>
      <c r="K14" s="25" t="s">
        <v>1348</v>
      </c>
      <c r="L14" s="46"/>
    </row>
    <row r="15" spans="1:12" ht="30" customHeight="1" x14ac:dyDescent="0.35">
      <c r="A15" s="17"/>
      <c r="B15" s="6"/>
      <c r="C15" s="47"/>
      <c r="D15" s="6"/>
      <c r="E15" s="6"/>
      <c r="F15" s="6"/>
      <c r="G15" s="6" t="s">
        <v>404</v>
      </c>
      <c r="H15" s="45" t="str">
        <f>VLOOKUP(TBLMASUK6356781024567891112134562345789101112132345678910111223[[#This Row],[KODE BARANG]],'TABEL ACUAN'!D:E,2,0)</f>
        <v>Bioneuron/ nutralix/zecaneuron</v>
      </c>
      <c r="I15" s="25" t="s">
        <v>1350</v>
      </c>
      <c r="J15" s="25">
        <v>3</v>
      </c>
      <c r="K15" s="25" t="s">
        <v>1348</v>
      </c>
      <c r="L15" s="46"/>
    </row>
    <row r="16" spans="1:12" ht="30" customHeight="1" x14ac:dyDescent="0.35">
      <c r="A16" s="17"/>
      <c r="B16" s="43"/>
      <c r="C16" s="44"/>
      <c r="D16" s="43"/>
      <c r="E16" s="43"/>
      <c r="F16" s="43"/>
      <c r="G16" s="6" t="s">
        <v>317</v>
      </c>
      <c r="H16" s="45" t="str">
        <f>VLOOKUP(TBLMASUK6356781024567891112134562345789101112132345678910111223[[#This Row],[KODE BARANG]],'TABEL ACUAN'!D:E,2,0)</f>
        <v>Garam Oralit</v>
      </c>
      <c r="I16" s="25" t="s">
        <v>1413</v>
      </c>
      <c r="J16" s="25">
        <v>3</v>
      </c>
      <c r="K16" s="25" t="s">
        <v>1348</v>
      </c>
      <c r="L16" s="46"/>
    </row>
    <row r="17" spans="1:12" ht="30" customHeight="1" x14ac:dyDescent="0.35">
      <c r="A17" s="40" t="s">
        <v>1414</v>
      </c>
      <c r="B17" s="50">
        <v>4</v>
      </c>
      <c r="C17" s="51" t="s">
        <v>1415</v>
      </c>
      <c r="D17" s="50">
        <v>80</v>
      </c>
      <c r="E17" s="50">
        <v>4</v>
      </c>
      <c r="F17" s="50" t="s">
        <v>1346</v>
      </c>
      <c r="G17" s="6" t="s">
        <v>493</v>
      </c>
      <c r="H17" s="53" t="str">
        <f>VLOOKUP(TBLMASUK6356781024567891112134562345789101112132345678910111223[[#This Row],[KODE BARANG]],'TABEL ACUAN'!D:E,2,0)</f>
        <v>Domperidon tablet 10 mg</v>
      </c>
      <c r="I17" s="41" t="s">
        <v>1359</v>
      </c>
      <c r="J17" s="41">
        <v>3</v>
      </c>
      <c r="K17" s="41" t="s">
        <v>1348</v>
      </c>
      <c r="L17" s="48" t="s">
        <v>1353</v>
      </c>
    </row>
    <row r="18" spans="1:12" ht="30" customHeight="1" x14ac:dyDescent="0.35">
      <c r="A18" s="54"/>
      <c r="B18" s="55"/>
      <c r="C18" s="56"/>
      <c r="D18" s="55"/>
      <c r="E18" s="55"/>
      <c r="F18" s="55"/>
      <c r="G18" s="52" t="s">
        <v>383</v>
      </c>
      <c r="H18" s="53" t="str">
        <f>VLOOKUP(TBLMASUK6356781024567891112134562345789101112132345678910111223[[#This Row],[KODE BARANG]],'TABEL ACUAN'!D:E,2,0)</f>
        <v>Attapulgite/New Antides /selediar/ molagit</v>
      </c>
      <c r="I18" s="6" t="s">
        <v>1390</v>
      </c>
      <c r="J18" s="6">
        <v>3</v>
      </c>
      <c r="K18" s="6" t="s">
        <v>1348</v>
      </c>
      <c r="L18" s="46"/>
    </row>
    <row r="19" spans="1:12" ht="30" customHeight="1" x14ac:dyDescent="0.35">
      <c r="A19" s="54"/>
      <c r="B19" s="55"/>
      <c r="C19" s="56"/>
      <c r="D19" s="55"/>
      <c r="E19" s="55"/>
      <c r="F19" s="55"/>
      <c r="G19" s="6" t="s">
        <v>251</v>
      </c>
      <c r="H19" s="53" t="str">
        <f>VLOOKUP(TBLMASUK6356781024567891112134562345789101112132345678910111223[[#This Row],[KODE BARANG]],'TABEL ACUAN'!D:E,2,0)</f>
        <v>Parasetamol tab. 500 mg</v>
      </c>
      <c r="I19" s="6" t="s">
        <v>1359</v>
      </c>
      <c r="J19" s="6">
        <v>3</v>
      </c>
      <c r="K19" s="6" t="s">
        <v>1348</v>
      </c>
      <c r="L19" s="49"/>
    </row>
    <row r="20" spans="1:12" ht="30" customHeight="1" x14ac:dyDescent="0.35">
      <c r="A20" s="54"/>
      <c r="B20" s="55"/>
      <c r="C20" s="56"/>
      <c r="D20" s="55"/>
      <c r="E20" s="55"/>
      <c r="F20" s="55"/>
      <c r="G20" s="6" t="s">
        <v>317</v>
      </c>
      <c r="H20" s="53" t="str">
        <f>VLOOKUP(TBLMASUK6356781024567891112134562345789101112132345678910111223[[#This Row],[KODE BARANG]],'TABEL ACUAN'!D:E,2,0)</f>
        <v>Garam Oralit</v>
      </c>
      <c r="I20" s="6" t="s">
        <v>1413</v>
      </c>
      <c r="J20" s="6">
        <v>3</v>
      </c>
      <c r="K20" s="6" t="s">
        <v>1348</v>
      </c>
      <c r="L20" s="46"/>
    </row>
    <row r="21" spans="1:12" ht="30" customHeight="1" x14ac:dyDescent="0.35">
      <c r="A21" s="54" t="s">
        <v>1416</v>
      </c>
      <c r="B21" s="55">
        <v>5</v>
      </c>
      <c r="C21" s="56" t="s">
        <v>1417</v>
      </c>
      <c r="D21" s="55">
        <v>2.5</v>
      </c>
      <c r="E21" s="55">
        <v>3</v>
      </c>
      <c r="F21" s="55" t="s">
        <v>1346</v>
      </c>
      <c r="G21" s="6" t="s">
        <v>245</v>
      </c>
      <c r="H21" s="53" t="str">
        <f>VLOOKUP(TBLMASUK6356781024567891112134562345789101112132345678910111223[[#This Row],[KODE BARANG]],'TABEL ACUAN'!D:E,2,0)</f>
        <v>Parasetamol sirup 120 mg / 5 ml</v>
      </c>
      <c r="I21" s="6" t="s">
        <v>1359</v>
      </c>
      <c r="J21" s="6">
        <v>3</v>
      </c>
      <c r="K21" s="6" t="s">
        <v>1348</v>
      </c>
      <c r="L21" s="48" t="s">
        <v>1353</v>
      </c>
    </row>
    <row r="22" spans="1:12" ht="30" customHeight="1" x14ac:dyDescent="0.35">
      <c r="A22" s="54"/>
      <c r="B22" s="55"/>
      <c r="C22" s="56"/>
      <c r="D22" s="55"/>
      <c r="E22" s="55"/>
      <c r="F22" s="55"/>
      <c r="G22" s="6" t="s">
        <v>317</v>
      </c>
      <c r="H22" s="53" t="str">
        <f>VLOOKUP(TBLMASUK6356781024567891112134562345789101112132345678910111223[[#This Row],[KODE BARANG]],'TABEL ACUAN'!D:E,2,0)</f>
        <v>Garam Oralit</v>
      </c>
      <c r="I22" s="6" t="s">
        <v>1413</v>
      </c>
      <c r="J22" s="6">
        <v>3</v>
      </c>
      <c r="K22" s="6" t="s">
        <v>1348</v>
      </c>
      <c r="L22" s="46"/>
    </row>
    <row r="23" spans="1:12" ht="30" customHeight="1" x14ac:dyDescent="0.35">
      <c r="A23" s="54"/>
      <c r="B23" s="55"/>
      <c r="C23" s="56"/>
      <c r="D23" s="55"/>
      <c r="E23" s="55"/>
      <c r="F23" s="55"/>
      <c r="G23" s="6" t="s">
        <v>1418</v>
      </c>
      <c r="H23" s="53" t="s">
        <v>1419</v>
      </c>
      <c r="I23" s="6" t="s">
        <v>1350</v>
      </c>
      <c r="J23" s="6">
        <v>3</v>
      </c>
      <c r="K23" s="6" t="s">
        <v>1348</v>
      </c>
      <c r="L23" s="48"/>
    </row>
    <row r="24" spans="1:12" ht="30" customHeight="1" x14ac:dyDescent="0.35">
      <c r="A24" s="17" t="s">
        <v>1420</v>
      </c>
      <c r="B24" s="25">
        <v>6</v>
      </c>
      <c r="C24" s="57" t="s">
        <v>1421</v>
      </c>
      <c r="D24" s="25">
        <v>13</v>
      </c>
      <c r="E24" s="25">
        <v>5</v>
      </c>
      <c r="F24" s="25" t="s">
        <v>1346</v>
      </c>
      <c r="G24" s="6" t="s">
        <v>251</v>
      </c>
      <c r="H24" s="53" t="str">
        <f>VLOOKUP(TBLMASUK6356781024567891112134562345789101112132345678910111223[[#This Row],[KODE BARANG]],'TABEL ACUAN'!D:E,2,0)</f>
        <v>Parasetamol tab. 500 mg</v>
      </c>
      <c r="I24" s="6" t="s">
        <v>1359</v>
      </c>
      <c r="J24" s="6">
        <v>3</v>
      </c>
      <c r="K24" s="6" t="s">
        <v>1348</v>
      </c>
      <c r="L24" s="48" t="s">
        <v>1353</v>
      </c>
    </row>
    <row r="25" spans="1:12" ht="30" customHeight="1" x14ac:dyDescent="0.35">
      <c r="A25" s="58"/>
      <c r="B25" s="55"/>
      <c r="C25" s="56"/>
      <c r="D25" s="55"/>
      <c r="E25" s="55"/>
      <c r="F25" s="55"/>
      <c r="G25" s="6" t="s">
        <v>493</v>
      </c>
      <c r="H25" s="53" t="str">
        <f>VLOOKUP(TBLMASUK6356781024567891112134562345789101112132345678910111223[[#This Row],[KODE BARANG]],'TABEL ACUAN'!D:E,2,0)</f>
        <v>Domperidon tablet 10 mg</v>
      </c>
      <c r="I25" s="6" t="s">
        <v>1359</v>
      </c>
      <c r="J25" s="6">
        <v>3</v>
      </c>
      <c r="K25" s="6" t="s">
        <v>1348</v>
      </c>
      <c r="L25" s="48"/>
    </row>
    <row r="26" spans="1:12" ht="30" customHeight="1" x14ac:dyDescent="0.35">
      <c r="A26" s="54"/>
      <c r="B26" s="55"/>
      <c r="C26" s="56"/>
      <c r="D26" s="55"/>
      <c r="E26" s="55"/>
      <c r="F26" s="55"/>
      <c r="G26" s="52" t="s">
        <v>383</v>
      </c>
      <c r="H26" s="53" t="str">
        <f>VLOOKUP(TBLMASUK6356781024567891112134562345789101112132345678910111223[[#This Row],[KODE BARANG]],'TABEL ACUAN'!D:E,2,0)</f>
        <v>Attapulgite/New Antides /selediar/ molagit</v>
      </c>
      <c r="I26" s="6" t="s">
        <v>1391</v>
      </c>
      <c r="J26" s="6">
        <v>3</v>
      </c>
      <c r="K26" s="6" t="s">
        <v>1348</v>
      </c>
      <c r="L26" s="46"/>
    </row>
    <row r="27" spans="1:12" ht="30" customHeight="1" x14ac:dyDescent="0.35">
      <c r="A27" s="54"/>
      <c r="B27" s="55"/>
      <c r="C27" s="56"/>
      <c r="D27" s="55"/>
      <c r="E27" s="55"/>
      <c r="F27" s="55"/>
      <c r="G27" s="6" t="s">
        <v>317</v>
      </c>
      <c r="H27" s="53" t="str">
        <f>VLOOKUP(TBLMASUK6356781024567891112134562345789101112132345678910111223[[#This Row],[KODE BARANG]],'TABEL ACUAN'!D:E,2,0)</f>
        <v>Garam Oralit</v>
      </c>
      <c r="I27" s="6" t="s">
        <v>1413</v>
      </c>
      <c r="J27" s="6">
        <v>3</v>
      </c>
      <c r="K27" s="6" t="s">
        <v>1348</v>
      </c>
      <c r="L27" s="48"/>
    </row>
    <row r="28" spans="1:12" ht="30" customHeight="1" x14ac:dyDescent="0.35">
      <c r="A28" s="58"/>
      <c r="B28" s="55"/>
      <c r="C28" s="56"/>
      <c r="D28" s="55"/>
      <c r="E28" s="55"/>
      <c r="F28" s="55"/>
      <c r="G28" s="6" t="s">
        <v>1418</v>
      </c>
      <c r="H28" s="53" t="s">
        <v>1419</v>
      </c>
      <c r="I28" s="6" t="s">
        <v>1347</v>
      </c>
      <c r="J28" s="6">
        <v>3</v>
      </c>
      <c r="K28" s="6" t="s">
        <v>1348</v>
      </c>
      <c r="L28" s="49"/>
    </row>
    <row r="29" spans="1:12" ht="30" customHeight="1" x14ac:dyDescent="0.35">
      <c r="A29" s="54" t="s">
        <v>1422</v>
      </c>
      <c r="B29" s="55">
        <v>7</v>
      </c>
      <c r="C29" s="56" t="s">
        <v>1423</v>
      </c>
      <c r="D29" s="55">
        <v>54</v>
      </c>
      <c r="E29" s="55">
        <v>4</v>
      </c>
      <c r="F29" s="55" t="s">
        <v>1346</v>
      </c>
      <c r="G29" s="6" t="s">
        <v>493</v>
      </c>
      <c r="H29" s="53" t="str">
        <f>VLOOKUP(TBLMASUK6356781024567891112134562345789101112132345678910111223[[#This Row],[KODE BARANG]],'TABEL ACUAN'!D:E,2,0)</f>
        <v>Domperidon tablet 10 mg</v>
      </c>
      <c r="I29" s="6" t="s">
        <v>1359</v>
      </c>
      <c r="J29" s="6">
        <v>3</v>
      </c>
      <c r="K29" s="6" t="s">
        <v>1348</v>
      </c>
      <c r="L29" s="48" t="s">
        <v>1353</v>
      </c>
    </row>
    <row r="30" spans="1:12" ht="30" customHeight="1" x14ac:dyDescent="0.35">
      <c r="A30" s="54"/>
      <c r="B30" s="55"/>
      <c r="C30" s="56"/>
      <c r="D30" s="55"/>
      <c r="E30" s="55"/>
      <c r="F30" s="55"/>
      <c r="G30" s="52" t="s">
        <v>383</v>
      </c>
      <c r="H30" s="53" t="str">
        <f>VLOOKUP(TBLMASUK6356781024567891112134562345789101112132345678910111223[[#This Row],[KODE BARANG]],'TABEL ACUAN'!D:E,2,0)</f>
        <v>Attapulgite/New Antides /selediar/ molagit</v>
      </c>
      <c r="I30" s="6" t="s">
        <v>1390</v>
      </c>
      <c r="J30" s="6">
        <v>3</v>
      </c>
      <c r="K30" s="6" t="s">
        <v>1348</v>
      </c>
      <c r="L30" s="48"/>
    </row>
    <row r="31" spans="1:12" ht="30" customHeight="1" x14ac:dyDescent="0.35">
      <c r="A31" s="54"/>
      <c r="B31" s="55"/>
      <c r="C31" s="56"/>
      <c r="D31" s="55"/>
      <c r="E31" s="55"/>
      <c r="F31" s="55"/>
      <c r="G31" s="6" t="s">
        <v>317</v>
      </c>
      <c r="H31" s="53" t="str">
        <f>VLOOKUP(TBLMASUK6356781024567891112134562345789101112132345678910111223[[#This Row],[KODE BARANG]],'TABEL ACUAN'!D:E,2,0)</f>
        <v>Garam Oralit</v>
      </c>
      <c r="I31" s="6" t="s">
        <v>1424</v>
      </c>
      <c r="J31" s="6">
        <v>3</v>
      </c>
      <c r="K31" s="6" t="s">
        <v>1348</v>
      </c>
      <c r="L31" s="46"/>
    </row>
    <row r="32" spans="1:12" ht="30" customHeight="1" x14ac:dyDescent="0.35">
      <c r="A32" s="58"/>
      <c r="B32" s="55"/>
      <c r="C32" s="56"/>
      <c r="D32" s="55"/>
      <c r="E32" s="55"/>
      <c r="F32" s="55"/>
      <c r="G32" s="6" t="s">
        <v>404</v>
      </c>
      <c r="H32" s="53" t="str">
        <f>VLOOKUP(TBLMASUK6356781024567891112134562345789101112132345678910111223[[#This Row],[KODE BARANG]],'TABEL ACUAN'!D:E,2,0)</f>
        <v>Bioneuron/ nutralix/zecaneuron</v>
      </c>
      <c r="I32" s="6" t="s">
        <v>1425</v>
      </c>
      <c r="J32" s="6">
        <v>3</v>
      </c>
      <c r="K32" s="6" t="s">
        <v>1348</v>
      </c>
      <c r="L32" s="46"/>
    </row>
    <row r="33" spans="1:12" ht="30" customHeight="1" x14ac:dyDescent="0.35">
      <c r="A33" s="54" t="s">
        <v>1426</v>
      </c>
      <c r="B33" s="55">
        <v>8</v>
      </c>
      <c r="C33" s="56" t="s">
        <v>1427</v>
      </c>
      <c r="D33" s="55">
        <v>47</v>
      </c>
      <c r="E33" s="55">
        <v>4</v>
      </c>
      <c r="F33" s="55" t="s">
        <v>1346</v>
      </c>
      <c r="G33" s="6" t="s">
        <v>493</v>
      </c>
      <c r="H33" s="45" t="str">
        <f>VLOOKUP(TBLMASUK6356781024567891112134562345789101112132345678910111223[[#This Row],[KODE BARANG]],'TABEL ACUAN'!D:E,2,0)</f>
        <v>Domperidon tablet 10 mg</v>
      </c>
      <c r="I33" s="6" t="s">
        <v>1359</v>
      </c>
      <c r="J33" s="6">
        <v>3</v>
      </c>
      <c r="K33" s="6" t="s">
        <v>1348</v>
      </c>
      <c r="L33" s="48" t="s">
        <v>1353</v>
      </c>
    </row>
    <row r="34" spans="1:12" ht="30" customHeight="1" x14ac:dyDescent="0.35">
      <c r="A34" s="58"/>
      <c r="B34" s="55"/>
      <c r="C34" s="56"/>
      <c r="D34" s="55"/>
      <c r="E34" s="55"/>
      <c r="F34" s="55"/>
      <c r="G34" s="52" t="s">
        <v>383</v>
      </c>
      <c r="H34" s="45" t="str">
        <f>VLOOKUP(TBLMASUK6356781024567891112134562345789101112132345678910111223[[#This Row],[KODE BARANG]],'TABEL ACUAN'!D:E,2,0)</f>
        <v>Attapulgite/New Antides /selediar/ molagit</v>
      </c>
      <c r="I34" s="6" t="s">
        <v>1390</v>
      </c>
      <c r="J34" s="6">
        <v>3</v>
      </c>
      <c r="K34" s="6" t="s">
        <v>1348</v>
      </c>
      <c r="L34" s="46"/>
    </row>
    <row r="35" spans="1:12" ht="30" customHeight="1" x14ac:dyDescent="0.35">
      <c r="A35" s="54"/>
      <c r="B35" s="55"/>
      <c r="C35" s="56"/>
      <c r="D35" s="55"/>
      <c r="E35" s="55"/>
      <c r="F35" s="55"/>
      <c r="G35" s="7" t="s">
        <v>659</v>
      </c>
      <c r="H35" s="45" t="str">
        <f>VLOOKUP(TBLMASUK6356781024567891112134562345789101112132345678910111223[[#This Row],[KODE BARANG]],'TABEL ACUAN'!D:E,2,0)</f>
        <v>Hyoscin + Paracetamol Tablet ( Scopma plus tablet )</v>
      </c>
      <c r="I35" s="6" t="s">
        <v>1359</v>
      </c>
      <c r="J35" s="6">
        <v>3</v>
      </c>
      <c r="K35" s="6" t="s">
        <v>1348</v>
      </c>
      <c r="L35" s="48"/>
    </row>
    <row r="36" spans="1:12" ht="30" customHeight="1" x14ac:dyDescent="0.35">
      <c r="A36" s="58"/>
      <c r="B36" s="55"/>
      <c r="C36" s="56"/>
      <c r="D36" s="55"/>
      <c r="E36" s="55"/>
      <c r="F36" s="55"/>
      <c r="G36" s="7" t="s">
        <v>632</v>
      </c>
      <c r="H36" s="45" t="str">
        <f>VLOOKUP(TBLMASUK6356781024567891112134562345789101112132345678910111223[[#This Row],[KODE BARANG]],'TABEL ACUAN'!D:E,2,0)</f>
        <v>Multivitamin Tablet ( Pehavral )</v>
      </c>
      <c r="I36" s="6" t="s">
        <v>1350</v>
      </c>
      <c r="J36" s="6">
        <v>5</v>
      </c>
      <c r="K36" s="6" t="s">
        <v>1348</v>
      </c>
      <c r="L36" s="46"/>
    </row>
    <row r="37" spans="1:12" ht="30" customHeight="1" x14ac:dyDescent="0.35">
      <c r="A37" s="60" t="s">
        <v>1428</v>
      </c>
      <c r="B37" s="61">
        <v>9</v>
      </c>
      <c r="C37" s="62" t="s">
        <v>1429</v>
      </c>
      <c r="D37" s="61">
        <v>62</v>
      </c>
      <c r="E37" s="61">
        <v>3</v>
      </c>
      <c r="F37" s="61" t="s">
        <v>1346</v>
      </c>
      <c r="G37" s="6" t="s">
        <v>493</v>
      </c>
      <c r="H37" s="64" t="str">
        <f>VLOOKUP(TBLMASUK6356781024567891112134562345789101112132345678910111223[[#This Row],[KODE BARANG]],'TABEL ACUAN'!D:E,2,0)</f>
        <v>Domperidon tablet 10 mg</v>
      </c>
      <c r="I37" s="63" t="s">
        <v>1359</v>
      </c>
      <c r="J37" s="63">
        <v>3</v>
      </c>
      <c r="K37" s="63" t="s">
        <v>1348</v>
      </c>
      <c r="L37" s="48" t="s">
        <v>1353</v>
      </c>
    </row>
    <row r="38" spans="1:12" ht="30" customHeight="1" x14ac:dyDescent="0.35">
      <c r="A38" s="60"/>
      <c r="B38" s="61"/>
      <c r="C38" s="62"/>
      <c r="D38" s="61"/>
      <c r="E38" s="61"/>
      <c r="F38" s="61"/>
      <c r="G38" s="6" t="s">
        <v>251</v>
      </c>
      <c r="H38" s="64" t="str">
        <f>VLOOKUP(TBLMASUK6356781024567891112134562345789101112132345678910111223[[#This Row],[KODE BARANG]],'TABEL ACUAN'!D:E,2,0)</f>
        <v>Parasetamol tab. 500 mg</v>
      </c>
      <c r="I38" s="63" t="s">
        <v>1359</v>
      </c>
      <c r="J38" s="63">
        <v>3</v>
      </c>
      <c r="K38" s="63" t="s">
        <v>1348</v>
      </c>
      <c r="L38" s="65"/>
    </row>
    <row r="39" spans="1:12" ht="30" customHeight="1" x14ac:dyDescent="0.35">
      <c r="A39" s="60"/>
      <c r="B39" s="61"/>
      <c r="C39" s="62"/>
      <c r="D39" s="61"/>
      <c r="E39" s="61"/>
      <c r="F39" s="61"/>
      <c r="G39" s="6" t="s">
        <v>305</v>
      </c>
      <c r="H39" s="64" t="str">
        <f>VLOOKUP(TBLMASUK6356781024567891112134562345789101112132345678910111223[[#This Row],[KODE BARANG]],'TABEL ACUAN'!D:E,2,0)</f>
        <v>Vitamin B kompleks tablet</v>
      </c>
      <c r="I39" s="6" t="s">
        <v>1350</v>
      </c>
      <c r="J39" s="6">
        <v>10</v>
      </c>
      <c r="K39" s="6" t="s">
        <v>1348</v>
      </c>
      <c r="L39" s="48"/>
    </row>
    <row r="40" spans="1:12" ht="30" customHeight="1" x14ac:dyDescent="0.35">
      <c r="A40" s="60"/>
      <c r="B40" s="61"/>
      <c r="C40" s="62"/>
      <c r="D40" s="61"/>
      <c r="E40" s="61"/>
      <c r="F40" s="61"/>
      <c r="G40" s="63"/>
      <c r="H40" s="64" t="e">
        <f>VLOOKUP(TBLMASUK6356781024567891112134562345789101112132345678910111223[[#This Row],[KODE BARANG]],'TABEL ACUAN'!D:E,2,0)</f>
        <v>#N/A</v>
      </c>
      <c r="I40" s="64"/>
      <c r="J40" s="63"/>
      <c r="K40" s="63"/>
      <c r="L40" s="65"/>
    </row>
    <row r="41" spans="1:12" ht="30" customHeight="1" x14ac:dyDescent="0.35">
      <c r="A41" s="58"/>
      <c r="B41" s="55"/>
      <c r="C41" s="56"/>
      <c r="D41" s="55"/>
      <c r="E41" s="55"/>
      <c r="F41" s="55"/>
      <c r="G41" s="6"/>
      <c r="H41" s="45" t="e">
        <f>VLOOKUP(TBLMASUK6356781024567891112134562345789101112132345678910111223[[#This Row],[KODE BARANG]],'TABEL ACUAN'!D:E,2,0)</f>
        <v>#N/A</v>
      </c>
      <c r="I41" s="6"/>
      <c r="J41" s="6"/>
      <c r="K41" s="6"/>
      <c r="L41" s="48"/>
    </row>
    <row r="42" spans="1:12" ht="30" customHeight="1" x14ac:dyDescent="0.35">
      <c r="A42" s="67" t="s">
        <v>1378</v>
      </c>
      <c r="E42" s="1"/>
      <c r="F42" s="1"/>
      <c r="J42" s="67" t="s">
        <v>1379</v>
      </c>
      <c r="K42" s="2"/>
    </row>
    <row r="43" spans="1:12" ht="30" customHeight="1" x14ac:dyDescent="0.35">
      <c r="A43" s="75" t="s">
        <v>1380</v>
      </c>
      <c r="B43" s="75"/>
      <c r="C43" s="75"/>
      <c r="D43" s="2" t="s">
        <v>1381</v>
      </c>
      <c r="E43" s="2">
        <v>9</v>
      </c>
      <c r="F43" s="1"/>
      <c r="J43" s="67"/>
      <c r="K43" s="2"/>
    </row>
    <row r="44" spans="1:12" ht="30" customHeight="1" x14ac:dyDescent="0.35">
      <c r="A44" s="75" t="s">
        <v>1337</v>
      </c>
      <c r="B44" s="75"/>
      <c r="C44" s="75"/>
      <c r="D44" s="2" t="s">
        <v>1381</v>
      </c>
      <c r="E44" s="2">
        <v>0</v>
      </c>
      <c r="F44" s="1"/>
      <c r="J44" s="67"/>
      <c r="K44" s="2"/>
    </row>
    <row r="45" spans="1:12" ht="30" customHeight="1" x14ac:dyDescent="0.35">
      <c r="A45" s="75" t="s">
        <v>1382</v>
      </c>
      <c r="B45" s="75"/>
      <c r="C45" s="75"/>
      <c r="D45" s="2" t="s">
        <v>1381</v>
      </c>
      <c r="E45" s="2">
        <f>SUM(TBLMASUK6356781024567891112134562345789101112132345678910111223[JUMLAH ITEM OBAT])</f>
        <v>32</v>
      </c>
      <c r="F45" s="1"/>
      <c r="J45" s="67"/>
      <c r="K45" s="2"/>
    </row>
    <row r="46" spans="1:12" ht="30" customHeight="1" x14ac:dyDescent="0.35">
      <c r="A46" s="75" t="s">
        <v>1383</v>
      </c>
      <c r="B46" s="75"/>
      <c r="C46" s="75"/>
      <c r="D46" s="2" t="s">
        <v>1381</v>
      </c>
      <c r="E46" s="2">
        <f>E44/E43*100</f>
        <v>0</v>
      </c>
      <c r="F46" s="1"/>
      <c r="J46" s="8" t="s">
        <v>1384</v>
      </c>
      <c r="K46" s="2"/>
    </row>
    <row r="47" spans="1:12" ht="30" customHeight="1" x14ac:dyDescent="0.35">
      <c r="A47" s="73" t="s">
        <v>1385</v>
      </c>
      <c r="B47" s="73"/>
      <c r="C47" s="73"/>
      <c r="D47" s="2" t="s">
        <v>1381</v>
      </c>
      <c r="E47" s="9">
        <f>E45/E43</f>
        <v>3.5555555555555554</v>
      </c>
      <c r="F47" s="1"/>
      <c r="J47" s="67" t="s">
        <v>1386</v>
      </c>
      <c r="K47" s="2"/>
    </row>
    <row r="48" spans="1:12" ht="30" customHeight="1" x14ac:dyDescent="0.35">
      <c r="E48" s="1"/>
      <c r="F48" s="1"/>
      <c r="H48" s="5"/>
    </row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7:C47"/>
    <mergeCell ref="A1:L1"/>
    <mergeCell ref="A43:C43"/>
    <mergeCell ref="A44:C44"/>
    <mergeCell ref="A45:C45"/>
    <mergeCell ref="A46:C46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60E9A-8070-4113-B519-24ED06684F66}">
  <dimension ref="A1:L113"/>
  <sheetViews>
    <sheetView topLeftCell="A28" workbookViewId="0">
      <selection activeCell="G37" sqref="G37"/>
    </sheetView>
  </sheetViews>
  <sheetFormatPr defaultColWidth="9.1796875" defaultRowHeight="15.5" x14ac:dyDescent="0.35"/>
  <cols>
    <col min="1" max="1" width="11.453125" style="2" customWidth="1"/>
    <col min="2" max="2" width="5.1796875" style="2" customWidth="1"/>
    <col min="3" max="3" width="20.81640625" style="2" customWidth="1"/>
    <col min="4" max="4" width="8.453125" style="2" customWidth="1"/>
    <col min="5" max="5" width="10.7265625" style="2" customWidth="1"/>
    <col min="6" max="6" width="8" style="2" customWidth="1"/>
    <col min="7" max="7" width="11" style="1" customWidth="1"/>
    <col min="8" max="8" width="38.26953125" style="1" customWidth="1"/>
    <col min="9" max="9" width="13.54296875" style="1" customWidth="1"/>
    <col min="10" max="10" width="8.54296875" style="2" customWidth="1"/>
    <col min="11" max="11" width="9.7265625" style="1" customWidth="1"/>
    <col min="12" max="12" width="13.26953125" style="1" customWidth="1"/>
    <col min="13" max="13" width="6.7265625" style="1" customWidth="1"/>
    <col min="14" max="14" width="8" style="1" customWidth="1"/>
    <col min="15" max="15" width="6.54296875" style="1" customWidth="1"/>
    <col min="16" max="16384" width="9.1796875" style="1"/>
  </cols>
  <sheetData>
    <row r="1" spans="1:12" ht="25" customHeight="1" x14ac:dyDescent="0.35">
      <c r="A1" s="74" t="s">
        <v>1387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2"/>
    </row>
    <row r="3" spans="1:12" ht="25" customHeight="1" x14ac:dyDescent="0.35">
      <c r="A3" s="4" t="s">
        <v>1322</v>
      </c>
      <c r="B3" s="3" t="s">
        <v>1323</v>
      </c>
      <c r="C3" s="5" t="s">
        <v>1324</v>
      </c>
      <c r="D3" s="1"/>
      <c r="E3" s="3"/>
      <c r="F3" s="3"/>
      <c r="G3" s="3"/>
      <c r="H3" s="3"/>
      <c r="I3" s="4" t="s">
        <v>1325</v>
      </c>
      <c r="J3" s="2" t="s">
        <v>1323</v>
      </c>
      <c r="K3" s="5" t="s">
        <v>1430</v>
      </c>
    </row>
    <row r="4" spans="1:12" ht="25" customHeight="1" x14ac:dyDescent="0.35">
      <c r="A4" s="4" t="s">
        <v>1327</v>
      </c>
      <c r="B4" s="3" t="s">
        <v>1323</v>
      </c>
      <c r="C4" s="4" t="s">
        <v>1328</v>
      </c>
      <c r="D4" s="1"/>
      <c r="E4" s="3"/>
      <c r="F4" s="3"/>
      <c r="G4" s="3"/>
      <c r="H4" s="3"/>
      <c r="I4" s="4" t="s">
        <v>1329</v>
      </c>
      <c r="J4" s="2" t="s">
        <v>1323</v>
      </c>
      <c r="K4" s="67">
        <v>2024</v>
      </c>
    </row>
    <row r="5" spans="1:12" ht="25" customHeight="1" x14ac:dyDescent="0.35">
      <c r="A5" s="4" t="s">
        <v>1330</v>
      </c>
      <c r="B5" s="2" t="s">
        <v>1323</v>
      </c>
      <c r="C5" s="1" t="s">
        <v>1331</v>
      </c>
      <c r="D5" s="1"/>
      <c r="E5" s="67"/>
      <c r="F5" s="67"/>
      <c r="K5" s="2"/>
    </row>
    <row r="6" spans="1:12" ht="25" customHeight="1" x14ac:dyDescent="0.35">
      <c r="A6" s="67"/>
      <c r="B6" s="67"/>
      <c r="C6" s="67"/>
      <c r="D6" s="67"/>
      <c r="E6" s="67"/>
      <c r="F6" s="67"/>
      <c r="J6" s="1"/>
      <c r="K6" s="2"/>
    </row>
    <row r="7" spans="1:12" ht="49.5" customHeight="1" x14ac:dyDescent="0.35">
      <c r="A7" s="12" t="s">
        <v>1332</v>
      </c>
      <c r="B7" s="12" t="s">
        <v>1333</v>
      </c>
      <c r="C7" s="12" t="s">
        <v>1334</v>
      </c>
      <c r="D7" s="12" t="s">
        <v>1335</v>
      </c>
      <c r="E7" s="13" t="s">
        <v>1336</v>
      </c>
      <c r="F7" s="13" t="s">
        <v>1337</v>
      </c>
      <c r="G7" s="13" t="s">
        <v>1338</v>
      </c>
      <c r="H7" s="14" t="s">
        <v>1339</v>
      </c>
      <c r="I7" s="15" t="s">
        <v>1340</v>
      </c>
      <c r="J7" s="15" t="s">
        <v>1341</v>
      </c>
      <c r="K7" s="15" t="s">
        <v>1342</v>
      </c>
      <c r="L7" s="16" t="s">
        <v>1343</v>
      </c>
    </row>
    <row r="8" spans="1:12" ht="30" customHeight="1" x14ac:dyDescent="0.35">
      <c r="A8" s="17" t="s">
        <v>1431</v>
      </c>
      <c r="B8" s="43">
        <v>1</v>
      </c>
      <c r="C8" s="44" t="s">
        <v>1432</v>
      </c>
      <c r="D8" s="43">
        <v>12</v>
      </c>
      <c r="E8" s="43">
        <v>6</v>
      </c>
      <c r="F8" s="43" t="s">
        <v>1346</v>
      </c>
      <c r="G8" s="6" t="s">
        <v>1290</v>
      </c>
      <c r="H8" s="45" t="str">
        <f>VLOOKUP(TBLMASUK63567810245678911121345623457891011121323456789101112234[[#This Row],[KODE BARANG]],'TABEL ACUAN'!D:E,2,0)</f>
        <v>Zink Tablet 20mg</v>
      </c>
      <c r="I8" s="25" t="s">
        <v>1350</v>
      </c>
      <c r="J8" s="25">
        <v>10</v>
      </c>
      <c r="K8" s="25" t="s">
        <v>1348</v>
      </c>
      <c r="L8" s="48" t="s">
        <v>1353</v>
      </c>
    </row>
    <row r="9" spans="1:12" ht="30" customHeight="1" x14ac:dyDescent="0.35">
      <c r="A9" s="17"/>
      <c r="B9" s="6"/>
      <c r="C9" s="47"/>
      <c r="D9" s="6"/>
      <c r="E9" s="6"/>
      <c r="F9" s="6"/>
      <c r="G9" s="6" t="s">
        <v>493</v>
      </c>
      <c r="H9" s="45" t="str">
        <f>VLOOKUP(TBLMASUK63567810245678911121345623457891011121323456789101112234[[#This Row],[KODE BARANG]],'TABEL ACUAN'!D:E,2,0)</f>
        <v>Domperidon tablet 10 mg</v>
      </c>
      <c r="I9" s="25" t="s">
        <v>1359</v>
      </c>
      <c r="J9" s="25">
        <v>3</v>
      </c>
      <c r="K9" s="25" t="s">
        <v>1348</v>
      </c>
      <c r="L9" s="48"/>
    </row>
    <row r="10" spans="1:12" ht="30" customHeight="1" x14ac:dyDescent="0.35">
      <c r="A10" s="17"/>
      <c r="B10" s="43"/>
      <c r="C10" s="44"/>
      <c r="D10" s="43"/>
      <c r="E10" s="43"/>
      <c r="F10" s="43"/>
      <c r="G10" s="6" t="s">
        <v>251</v>
      </c>
      <c r="H10" s="45" t="str">
        <f>VLOOKUP(TBLMASUK63567810245678911121345623457891011121323456789101112234[[#This Row],[KODE BARANG]],'TABEL ACUAN'!D:E,2,0)</f>
        <v>Parasetamol tab. 500 mg</v>
      </c>
      <c r="I10" s="25" t="s">
        <v>1359</v>
      </c>
      <c r="J10" s="25">
        <v>3</v>
      </c>
      <c r="K10" s="25" t="s">
        <v>1348</v>
      </c>
      <c r="L10" s="46"/>
    </row>
    <row r="11" spans="1:12" ht="30" customHeight="1" x14ac:dyDescent="0.35">
      <c r="A11" s="17"/>
      <c r="B11" s="6"/>
      <c r="C11" s="47"/>
      <c r="D11" s="6"/>
      <c r="E11" s="6"/>
      <c r="F11" s="6"/>
      <c r="G11" s="7" t="s">
        <v>659</v>
      </c>
      <c r="H11" s="45" t="str">
        <f>VLOOKUP(TBLMASUK63567810245678911121345623457891011121323456789101112234[[#This Row],[KODE BARANG]],'TABEL ACUAN'!D:E,2,0)</f>
        <v>Hyoscin + Paracetamol Tablet ( Scopma plus tablet )</v>
      </c>
      <c r="I11" s="25" t="s">
        <v>1347</v>
      </c>
      <c r="J11" s="25">
        <v>5</v>
      </c>
      <c r="K11" s="25" t="s">
        <v>1348</v>
      </c>
      <c r="L11" s="48"/>
    </row>
    <row r="12" spans="1:12" ht="30" customHeight="1" x14ac:dyDescent="0.35">
      <c r="A12" s="17"/>
      <c r="B12" s="43"/>
      <c r="C12" s="44"/>
      <c r="D12" s="43"/>
      <c r="E12" s="43"/>
      <c r="F12" s="43"/>
      <c r="G12" s="7" t="s">
        <v>1289</v>
      </c>
      <c r="H12" s="45" t="str">
        <f>VLOOKUP(TBLMASUK63567810245678911121345623457891011121323456789101112234[[#This Row],[KODE BARANG]],'TABEL ACUAN'!D:E,2,0)</f>
        <v>Garam Oralit</v>
      </c>
      <c r="I12" s="25" t="s">
        <v>1391</v>
      </c>
      <c r="J12" s="25">
        <v>5</v>
      </c>
      <c r="K12" s="25" t="s">
        <v>1348</v>
      </c>
      <c r="L12" s="48"/>
    </row>
    <row r="13" spans="1:12" ht="30" customHeight="1" x14ac:dyDescent="0.35">
      <c r="A13" s="17"/>
      <c r="B13" s="43"/>
      <c r="C13" s="44"/>
      <c r="D13" s="43"/>
      <c r="E13" s="43"/>
      <c r="F13" s="43"/>
      <c r="G13" s="52" t="s">
        <v>383</v>
      </c>
      <c r="H13" s="45" t="str">
        <f>VLOOKUP(TBLMASUK63567810245678911121345623457891011121323456789101112234[[#This Row],[KODE BARANG]],'TABEL ACUAN'!D:E,2,0)</f>
        <v>Attapulgite/New Antides /selediar/ molagit</v>
      </c>
      <c r="I13" s="6" t="s">
        <v>1391</v>
      </c>
      <c r="J13" s="25">
        <v>5</v>
      </c>
      <c r="K13" s="25" t="s">
        <v>1348</v>
      </c>
      <c r="L13" s="48"/>
    </row>
    <row r="14" spans="1:12" ht="30" customHeight="1" x14ac:dyDescent="0.35">
      <c r="A14" s="17" t="s">
        <v>1433</v>
      </c>
      <c r="B14" s="43">
        <v>2</v>
      </c>
      <c r="C14" s="44" t="s">
        <v>1434</v>
      </c>
      <c r="D14" s="43">
        <v>15</v>
      </c>
      <c r="E14" s="43">
        <v>4</v>
      </c>
      <c r="F14" s="43" t="s">
        <v>1346</v>
      </c>
      <c r="G14" s="6" t="s">
        <v>1290</v>
      </c>
      <c r="H14" s="45" t="str">
        <f>VLOOKUP(TBLMASUK63567810245678911121345623457891011121323456789101112234[[#This Row],[KODE BARANG]],'TABEL ACUAN'!D:E,2,0)</f>
        <v>Zink Tablet 20mg</v>
      </c>
      <c r="I14" s="25" t="s">
        <v>1350</v>
      </c>
      <c r="J14" s="25">
        <v>10</v>
      </c>
      <c r="K14" s="25" t="s">
        <v>1348</v>
      </c>
      <c r="L14" s="48" t="s">
        <v>1353</v>
      </c>
    </row>
    <row r="15" spans="1:12" ht="30" customHeight="1" x14ac:dyDescent="0.35">
      <c r="A15" s="17"/>
      <c r="B15" s="6"/>
      <c r="C15" s="47"/>
      <c r="D15" s="6"/>
      <c r="E15" s="6"/>
      <c r="F15" s="6"/>
      <c r="G15" s="6" t="s">
        <v>493</v>
      </c>
      <c r="H15" s="45" t="str">
        <f>VLOOKUP(TBLMASUK63567810245678911121345623457891011121323456789101112234[[#This Row],[KODE BARANG]],'TABEL ACUAN'!D:E,2,0)</f>
        <v>Domperidon tablet 10 mg</v>
      </c>
      <c r="I15" s="25" t="s">
        <v>1359</v>
      </c>
      <c r="J15" s="25">
        <v>3</v>
      </c>
      <c r="K15" s="25" t="s">
        <v>1348</v>
      </c>
      <c r="L15" s="46"/>
    </row>
    <row r="16" spans="1:12" ht="30" customHeight="1" x14ac:dyDescent="0.35">
      <c r="A16" s="17"/>
      <c r="B16" s="43"/>
      <c r="C16" s="44"/>
      <c r="D16" s="43"/>
      <c r="E16" s="43"/>
      <c r="F16" s="43"/>
      <c r="G16" s="7" t="s">
        <v>659</v>
      </c>
      <c r="H16" s="45" t="str">
        <f>VLOOKUP(TBLMASUK63567810245678911121345623457891011121323456789101112234[[#This Row],[KODE BARANG]],'TABEL ACUAN'!D:E,2,0)</f>
        <v>Hyoscin + Paracetamol Tablet ( Scopma plus tablet )</v>
      </c>
      <c r="I16" s="25" t="s">
        <v>1359</v>
      </c>
      <c r="J16" s="25">
        <v>3</v>
      </c>
      <c r="K16" s="25" t="s">
        <v>1348</v>
      </c>
      <c r="L16" s="46"/>
    </row>
    <row r="17" spans="1:12" ht="30" customHeight="1" x14ac:dyDescent="0.35">
      <c r="A17" s="40"/>
      <c r="B17" s="50"/>
      <c r="C17" s="51"/>
      <c r="D17" s="50"/>
      <c r="E17" s="50"/>
      <c r="F17" s="50"/>
      <c r="G17" s="6" t="s">
        <v>305</v>
      </c>
      <c r="H17" s="53" t="str">
        <f>VLOOKUP(TBLMASUK63567810245678911121345623457891011121323456789101112234[[#This Row],[KODE BARANG]],'TABEL ACUAN'!D:E,2,0)</f>
        <v>Vitamin B kompleks tablet</v>
      </c>
      <c r="I17" s="41" t="s">
        <v>1350</v>
      </c>
      <c r="J17" s="41">
        <v>10</v>
      </c>
      <c r="K17" s="41" t="s">
        <v>1348</v>
      </c>
      <c r="L17" s="48"/>
    </row>
    <row r="18" spans="1:12" ht="30" customHeight="1" x14ac:dyDescent="0.35">
      <c r="A18" s="54" t="s">
        <v>1435</v>
      </c>
      <c r="B18" s="55">
        <v>3</v>
      </c>
      <c r="C18" s="56" t="s">
        <v>1436</v>
      </c>
      <c r="D18" s="55">
        <v>15</v>
      </c>
      <c r="E18" s="55">
        <v>4</v>
      </c>
      <c r="F18" s="55" t="s">
        <v>1346</v>
      </c>
      <c r="G18" s="6" t="s">
        <v>1290</v>
      </c>
      <c r="H18" s="53" t="str">
        <f>VLOOKUP(TBLMASUK63567810245678911121345623457891011121323456789101112234[[#This Row],[KODE BARANG]],'TABEL ACUAN'!D:E,2,0)</f>
        <v>Zink Tablet 20mg</v>
      </c>
      <c r="I18" s="6" t="s">
        <v>1350</v>
      </c>
      <c r="J18" s="6">
        <v>10</v>
      </c>
      <c r="K18" s="6" t="s">
        <v>1348</v>
      </c>
      <c r="L18" s="48" t="s">
        <v>1353</v>
      </c>
    </row>
    <row r="19" spans="1:12" ht="30" customHeight="1" x14ac:dyDescent="0.35">
      <c r="A19" s="54"/>
      <c r="B19" s="55"/>
      <c r="C19" s="56"/>
      <c r="D19" s="55"/>
      <c r="E19" s="55"/>
      <c r="F19" s="55"/>
      <c r="G19" s="6" t="s">
        <v>493</v>
      </c>
      <c r="H19" s="53" t="str">
        <f>VLOOKUP(TBLMASUK63567810245678911121345623457891011121323456789101112234[[#This Row],[KODE BARANG]],'TABEL ACUAN'!D:E,2,0)</f>
        <v>Domperidon tablet 10 mg</v>
      </c>
      <c r="I19" s="6" t="s">
        <v>1359</v>
      </c>
      <c r="J19" s="6">
        <v>3</v>
      </c>
      <c r="K19" s="6" t="s">
        <v>1348</v>
      </c>
      <c r="L19" s="49"/>
    </row>
    <row r="20" spans="1:12" ht="30" customHeight="1" x14ac:dyDescent="0.35">
      <c r="A20" s="54"/>
      <c r="B20" s="55"/>
      <c r="C20" s="56"/>
      <c r="D20" s="55"/>
      <c r="E20" s="55"/>
      <c r="F20" s="55"/>
      <c r="G20" s="6" t="s">
        <v>251</v>
      </c>
      <c r="H20" s="53" t="str">
        <f>VLOOKUP(TBLMASUK63567810245678911121345623457891011121323456789101112234[[#This Row],[KODE BARANG]],'TABEL ACUAN'!D:E,2,0)</f>
        <v>Parasetamol tab. 500 mg</v>
      </c>
      <c r="I20" s="6" t="s">
        <v>1359</v>
      </c>
      <c r="J20" s="6">
        <v>3</v>
      </c>
      <c r="K20" s="6" t="s">
        <v>1348</v>
      </c>
      <c r="L20" s="46"/>
    </row>
    <row r="21" spans="1:12" ht="30" customHeight="1" x14ac:dyDescent="0.35">
      <c r="A21" s="54"/>
      <c r="B21" s="55"/>
      <c r="C21" s="56"/>
      <c r="D21" s="55"/>
      <c r="E21" s="55"/>
      <c r="F21" s="55"/>
      <c r="G21" s="7" t="s">
        <v>659</v>
      </c>
      <c r="H21" s="53" t="str">
        <f>VLOOKUP(TBLMASUK63567810245678911121345623457891011121323456789101112234[[#This Row],[KODE BARANG]],'TABEL ACUAN'!D:E,2,0)</f>
        <v>Hyoscin + Paracetamol Tablet ( Scopma plus tablet )</v>
      </c>
      <c r="I21" s="6" t="s">
        <v>1359</v>
      </c>
      <c r="J21" s="6">
        <v>3</v>
      </c>
      <c r="K21" s="6" t="s">
        <v>1348</v>
      </c>
      <c r="L21" s="48"/>
    </row>
    <row r="22" spans="1:12" ht="30" customHeight="1" x14ac:dyDescent="0.35">
      <c r="A22" s="54" t="s">
        <v>1437</v>
      </c>
      <c r="B22" s="55">
        <v>4</v>
      </c>
      <c r="C22" s="56" t="s">
        <v>1438</v>
      </c>
      <c r="D22" s="55">
        <v>47</v>
      </c>
      <c r="E22" s="55">
        <v>3</v>
      </c>
      <c r="F22" s="55" t="s">
        <v>1346</v>
      </c>
      <c r="G22" s="6" t="s">
        <v>1290</v>
      </c>
      <c r="H22" s="53" t="str">
        <f>VLOOKUP(TBLMASUK63567810245678911121345623457891011121323456789101112234[[#This Row],[KODE BARANG]],'TABEL ACUAN'!D:E,2,0)</f>
        <v>Zink Tablet 20mg</v>
      </c>
      <c r="I22" s="6" t="s">
        <v>1350</v>
      </c>
      <c r="J22" s="6">
        <v>10</v>
      </c>
      <c r="K22" s="6" t="s">
        <v>1348</v>
      </c>
      <c r="L22" s="46" t="s">
        <v>1349</v>
      </c>
    </row>
    <row r="23" spans="1:12" ht="30" customHeight="1" x14ac:dyDescent="0.35">
      <c r="A23" s="54"/>
      <c r="B23" s="55"/>
      <c r="C23" s="56"/>
      <c r="D23" s="55"/>
      <c r="E23" s="55"/>
      <c r="F23" s="55"/>
      <c r="G23" s="52" t="s">
        <v>383</v>
      </c>
      <c r="H23" s="53" t="str">
        <f>VLOOKUP(TBLMASUK63567810245678911121345623457891011121323456789101112234[[#This Row],[KODE BARANG]],'TABEL ACUAN'!D:E,2,0)</f>
        <v>Attapulgite/New Antides /selediar/ molagit</v>
      </c>
      <c r="I23" s="6" t="s">
        <v>1390</v>
      </c>
      <c r="J23" s="6">
        <v>3</v>
      </c>
      <c r="K23" s="6" t="s">
        <v>1348</v>
      </c>
      <c r="L23" s="48"/>
    </row>
    <row r="24" spans="1:12" ht="30" customHeight="1" x14ac:dyDescent="0.35">
      <c r="A24" s="17"/>
      <c r="B24" s="25"/>
      <c r="C24" s="57"/>
      <c r="D24" s="25"/>
      <c r="E24" s="25"/>
      <c r="F24" s="25"/>
      <c r="G24" s="7" t="s">
        <v>1289</v>
      </c>
      <c r="H24" s="53" t="str">
        <f>VLOOKUP(TBLMASUK63567810245678911121345623457891011121323456789101112234[[#This Row],[KODE BARANG]],'TABEL ACUAN'!D:E,2,0)</f>
        <v>Garam Oralit</v>
      </c>
      <c r="I24" s="6" t="s">
        <v>1391</v>
      </c>
      <c r="J24" s="6">
        <v>3</v>
      </c>
      <c r="K24" s="6" t="s">
        <v>1348</v>
      </c>
      <c r="L24" s="48"/>
    </row>
    <row r="25" spans="1:12" ht="30" customHeight="1" x14ac:dyDescent="0.35">
      <c r="A25" s="58" t="s">
        <v>1439</v>
      </c>
      <c r="B25" s="55">
        <v>5</v>
      </c>
      <c r="C25" s="56" t="s">
        <v>1440</v>
      </c>
      <c r="D25" s="55">
        <v>23</v>
      </c>
      <c r="E25" s="55">
        <v>5</v>
      </c>
      <c r="F25" s="55" t="s">
        <v>1346</v>
      </c>
      <c r="G25" s="6" t="s">
        <v>1290</v>
      </c>
      <c r="H25" s="53" t="str">
        <f>VLOOKUP(TBLMASUK63567810245678911121345623457891011121323456789101112234[[#This Row],[KODE BARANG]],'TABEL ACUAN'!D:E,2,0)</f>
        <v>Zink Tablet 20mg</v>
      </c>
      <c r="I25" s="6" t="s">
        <v>1350</v>
      </c>
      <c r="J25" s="6">
        <v>10</v>
      </c>
      <c r="K25" s="6" t="s">
        <v>1348</v>
      </c>
      <c r="L25" s="48" t="s">
        <v>1353</v>
      </c>
    </row>
    <row r="26" spans="1:12" ht="30" customHeight="1" x14ac:dyDescent="0.35">
      <c r="A26" s="54"/>
      <c r="B26" s="55"/>
      <c r="C26" s="56"/>
      <c r="D26" s="55"/>
      <c r="E26" s="55"/>
      <c r="F26" s="55"/>
      <c r="G26" s="6" t="s">
        <v>493</v>
      </c>
      <c r="H26" s="53" t="str">
        <f>VLOOKUP(TBLMASUK63567810245678911121345623457891011121323456789101112234[[#This Row],[KODE BARANG]],'TABEL ACUAN'!D:E,2,0)</f>
        <v>Domperidon tablet 10 mg</v>
      </c>
      <c r="I26" s="6" t="s">
        <v>1359</v>
      </c>
      <c r="J26" s="6">
        <v>3</v>
      </c>
      <c r="K26" s="6" t="s">
        <v>1348</v>
      </c>
      <c r="L26" s="46"/>
    </row>
    <row r="27" spans="1:12" ht="30" customHeight="1" x14ac:dyDescent="0.35">
      <c r="A27" s="54"/>
      <c r="B27" s="55"/>
      <c r="C27" s="56"/>
      <c r="D27" s="55"/>
      <c r="E27" s="55"/>
      <c r="F27" s="55"/>
      <c r="G27" s="6" t="s">
        <v>251</v>
      </c>
      <c r="H27" s="53" t="str">
        <f>VLOOKUP(TBLMASUK63567810245678911121345623457891011121323456789101112234[[#This Row],[KODE BARANG]],'TABEL ACUAN'!D:E,2,0)</f>
        <v>Parasetamol tab. 500 mg</v>
      </c>
      <c r="I27" s="6" t="s">
        <v>1359</v>
      </c>
      <c r="J27" s="6">
        <v>3</v>
      </c>
      <c r="K27" s="6" t="s">
        <v>1348</v>
      </c>
      <c r="L27" s="48"/>
    </row>
    <row r="28" spans="1:12" ht="30" customHeight="1" x14ac:dyDescent="0.35">
      <c r="A28" s="58"/>
      <c r="B28" s="55"/>
      <c r="C28" s="56"/>
      <c r="D28" s="55"/>
      <c r="E28" s="55"/>
      <c r="F28" s="55"/>
      <c r="G28" s="52" t="s">
        <v>383</v>
      </c>
      <c r="H28" s="53" t="str">
        <f>VLOOKUP(TBLMASUK63567810245678911121345623457891011121323456789101112234[[#This Row],[KODE BARANG]],'TABEL ACUAN'!D:E,2,0)</f>
        <v>Attapulgite/New Antides /selediar/ molagit</v>
      </c>
      <c r="I28" s="6" t="s">
        <v>1390</v>
      </c>
      <c r="J28" s="6">
        <v>3</v>
      </c>
      <c r="K28" s="6" t="s">
        <v>1348</v>
      </c>
      <c r="L28" s="49"/>
    </row>
    <row r="29" spans="1:12" ht="30" customHeight="1" x14ac:dyDescent="0.35">
      <c r="A29" s="54"/>
      <c r="B29" s="55"/>
      <c r="C29" s="56"/>
      <c r="D29" s="55"/>
      <c r="E29" s="55"/>
      <c r="F29" s="55"/>
      <c r="G29" s="7" t="s">
        <v>1289</v>
      </c>
      <c r="H29" s="53" t="str">
        <f>VLOOKUP(TBLMASUK63567810245678911121345623457891011121323456789101112234[[#This Row],[KODE BARANG]],'TABEL ACUAN'!D:E,2,0)</f>
        <v>Garam Oralit</v>
      </c>
      <c r="I29" s="6" t="s">
        <v>1391</v>
      </c>
      <c r="J29" s="6">
        <v>3</v>
      </c>
      <c r="K29" s="6" t="s">
        <v>1348</v>
      </c>
      <c r="L29" s="48"/>
    </row>
    <row r="30" spans="1:12" ht="30" customHeight="1" x14ac:dyDescent="0.35">
      <c r="A30" s="54" t="s">
        <v>1441</v>
      </c>
      <c r="B30" s="55">
        <v>6</v>
      </c>
      <c r="C30" s="56" t="s">
        <v>1442</v>
      </c>
      <c r="D30" s="55">
        <v>21</v>
      </c>
      <c r="E30" s="55">
        <v>4</v>
      </c>
      <c r="F30" s="55" t="s">
        <v>1346</v>
      </c>
      <c r="G30" s="6" t="s">
        <v>1290</v>
      </c>
      <c r="H30" s="53" t="str">
        <f>VLOOKUP(TBLMASUK63567810245678911121345623457891011121323456789101112234[[#This Row],[KODE BARANG]],'TABEL ACUAN'!D:E,2,0)</f>
        <v>Zink Tablet 20mg</v>
      </c>
      <c r="I30" s="6" t="s">
        <v>1350</v>
      </c>
      <c r="J30" s="6">
        <v>10</v>
      </c>
      <c r="K30" s="6" t="s">
        <v>1348</v>
      </c>
      <c r="L30" s="48" t="s">
        <v>1353</v>
      </c>
    </row>
    <row r="31" spans="1:12" ht="30" customHeight="1" x14ac:dyDescent="0.35">
      <c r="A31" s="54"/>
      <c r="B31" s="55"/>
      <c r="C31" s="56"/>
      <c r="D31" s="55"/>
      <c r="E31" s="55"/>
      <c r="F31" s="55"/>
      <c r="G31" s="59" t="s">
        <v>371</v>
      </c>
      <c r="H31" s="53" t="str">
        <f>VLOOKUP(TBLMASUK63567810245678911121345623457891011121323456789101112234[[#This Row],[KODE BARANG]],'TABEL ACUAN'!D:E,2,0)</f>
        <v>Antasida DOEN Suspensi</v>
      </c>
      <c r="I31" s="6" t="s">
        <v>1359</v>
      </c>
      <c r="J31" s="6">
        <v>3</v>
      </c>
      <c r="K31" s="6" t="s">
        <v>1348</v>
      </c>
      <c r="L31" s="46"/>
    </row>
    <row r="32" spans="1:12" ht="30" customHeight="1" x14ac:dyDescent="0.35">
      <c r="A32" s="58"/>
      <c r="B32" s="55"/>
      <c r="C32" s="56"/>
      <c r="D32" s="55"/>
      <c r="E32" s="55"/>
      <c r="F32" s="55"/>
      <c r="G32" s="7" t="s">
        <v>659</v>
      </c>
      <c r="H32" s="53" t="str">
        <f>VLOOKUP(TBLMASUK63567810245678911121345623457891011121323456789101112234[[#This Row],[KODE BARANG]],'TABEL ACUAN'!D:E,2,0)</f>
        <v>Hyoscin + Paracetamol Tablet ( Scopma plus tablet )</v>
      </c>
      <c r="I32" s="6" t="s">
        <v>1359</v>
      </c>
      <c r="J32" s="6">
        <v>3</v>
      </c>
      <c r="K32" s="6" t="s">
        <v>1348</v>
      </c>
      <c r="L32" s="46"/>
    </row>
    <row r="33" spans="1:12" ht="30" customHeight="1" x14ac:dyDescent="0.35">
      <c r="A33" s="54"/>
      <c r="B33" s="55"/>
      <c r="C33" s="56"/>
      <c r="D33" s="55"/>
      <c r="E33" s="55"/>
      <c r="F33" s="55"/>
      <c r="G33" s="6" t="s">
        <v>251</v>
      </c>
      <c r="H33" s="45" t="str">
        <f>VLOOKUP(TBLMASUK63567810245678911121345623457891011121323456789101112234[[#This Row],[KODE BARANG]],'TABEL ACUAN'!D:E,2,0)</f>
        <v>Parasetamol tab. 500 mg</v>
      </c>
      <c r="I33" s="6" t="s">
        <v>1359</v>
      </c>
      <c r="J33" s="6">
        <v>3</v>
      </c>
      <c r="K33" s="6" t="s">
        <v>1348</v>
      </c>
      <c r="L33" s="48"/>
    </row>
    <row r="34" spans="1:12" ht="30" customHeight="1" x14ac:dyDescent="0.35">
      <c r="A34" s="58" t="s">
        <v>1443</v>
      </c>
      <c r="B34" s="55">
        <v>7</v>
      </c>
      <c r="C34" s="47" t="s">
        <v>1444</v>
      </c>
      <c r="D34" s="55">
        <v>27</v>
      </c>
      <c r="E34" s="55">
        <v>4</v>
      </c>
      <c r="F34" s="55" t="s">
        <v>1346</v>
      </c>
      <c r="G34" s="52" t="s">
        <v>383</v>
      </c>
      <c r="H34" s="45" t="str">
        <f>VLOOKUP(TBLMASUK63567810245678911121345623457891011121323456789101112234[[#This Row],[KODE BARANG]],'TABEL ACUAN'!D:E,2,0)</f>
        <v>Attapulgite/New Antides /selediar/ molagit</v>
      </c>
      <c r="I34" s="6" t="s">
        <v>1390</v>
      </c>
      <c r="J34" s="6">
        <v>10</v>
      </c>
      <c r="K34" s="6" t="s">
        <v>1348</v>
      </c>
      <c r="L34" s="48" t="s">
        <v>1353</v>
      </c>
    </row>
    <row r="35" spans="1:12" ht="30" customHeight="1" x14ac:dyDescent="0.35">
      <c r="A35" s="54"/>
      <c r="B35" s="55"/>
      <c r="C35" s="56"/>
      <c r="D35" s="66"/>
      <c r="E35" s="55"/>
      <c r="F35" s="55"/>
      <c r="G35" s="59" t="s">
        <v>157</v>
      </c>
      <c r="H35" s="45" t="str">
        <f>VLOOKUP(TBLMASUK63567810245678911121345623457891011121323456789101112234[[#This Row],[KODE BARANG]],'TABEL ACUAN'!D:E,2,0)</f>
        <v>Ibuprofen tab. 400 mg</v>
      </c>
      <c r="I35" s="6" t="s">
        <v>1359</v>
      </c>
      <c r="J35" s="6">
        <v>3</v>
      </c>
      <c r="K35" s="6" t="s">
        <v>1348</v>
      </c>
      <c r="L35" s="48"/>
    </row>
    <row r="36" spans="1:12" ht="30" customHeight="1" x14ac:dyDescent="0.35">
      <c r="A36" s="58"/>
      <c r="B36" s="55"/>
      <c r="C36" s="56"/>
      <c r="D36" s="55"/>
      <c r="E36" s="55"/>
      <c r="F36" s="55"/>
      <c r="G36" s="7" t="s">
        <v>1289</v>
      </c>
      <c r="H36" s="45" t="str">
        <f>VLOOKUP(TBLMASUK63567810245678911121345623457891011121323456789101112234[[#This Row],[KODE BARANG]],'TABEL ACUAN'!D:E,2,0)</f>
        <v>Garam Oralit</v>
      </c>
      <c r="I36" s="63" t="s">
        <v>1391</v>
      </c>
      <c r="J36" s="6">
        <v>3</v>
      </c>
      <c r="K36" s="6" t="s">
        <v>1348</v>
      </c>
      <c r="L36" s="46"/>
    </row>
    <row r="37" spans="1:12" ht="30" customHeight="1" x14ac:dyDescent="0.35">
      <c r="A37" s="60"/>
      <c r="B37" s="61"/>
      <c r="C37" s="62"/>
      <c r="D37" s="61"/>
      <c r="E37" s="61"/>
      <c r="F37" s="61"/>
      <c r="G37" s="59" t="s">
        <v>371</v>
      </c>
      <c r="H37" s="64" t="str">
        <f>VLOOKUP(TBLMASUK63567810245678911121345623457891011121323456789101112234[[#This Row],[KODE BARANG]],'TABEL ACUAN'!D:E,2,0)</f>
        <v>Antasida DOEN Suspensi</v>
      </c>
      <c r="I37" s="63" t="s">
        <v>1397</v>
      </c>
      <c r="J37" s="63">
        <v>3</v>
      </c>
      <c r="K37" s="63" t="s">
        <v>1348</v>
      </c>
      <c r="L37" s="48"/>
    </row>
    <row r="38" spans="1:12" ht="30" customHeight="1" x14ac:dyDescent="0.35">
      <c r="A38" s="60" t="s">
        <v>1445</v>
      </c>
      <c r="B38" s="61">
        <v>8</v>
      </c>
      <c r="C38" s="62" t="s">
        <v>1446</v>
      </c>
      <c r="D38" s="61">
        <v>40</v>
      </c>
      <c r="E38" s="61">
        <v>4</v>
      </c>
      <c r="F38" s="61" t="s">
        <v>1346</v>
      </c>
      <c r="G38" s="52" t="s">
        <v>383</v>
      </c>
      <c r="H38" s="64" t="str">
        <f>VLOOKUP(TBLMASUK63567810245678911121345623457891011121323456789101112234[[#This Row],[KODE BARANG]],'TABEL ACUAN'!D:E,2,0)</f>
        <v>Attapulgite/New Antides /selediar/ molagit</v>
      </c>
      <c r="I38" s="63" t="s">
        <v>1391</v>
      </c>
      <c r="J38" s="6">
        <v>3</v>
      </c>
      <c r="K38" s="6" t="s">
        <v>1348</v>
      </c>
      <c r="L38" s="48" t="s">
        <v>1358</v>
      </c>
    </row>
    <row r="39" spans="1:12" ht="30" customHeight="1" x14ac:dyDescent="0.35">
      <c r="A39" s="60"/>
      <c r="B39" s="61"/>
      <c r="C39" s="62"/>
      <c r="D39" s="61"/>
      <c r="E39" s="61"/>
      <c r="F39" s="61"/>
      <c r="G39" s="6" t="s">
        <v>493</v>
      </c>
      <c r="H39" s="64" t="str">
        <f>VLOOKUP(TBLMASUK63567810245678911121345623457891011121323456789101112234[[#This Row],[KODE BARANG]],'TABEL ACUAN'!D:E,2,0)</f>
        <v>Domperidon tablet 10 mg</v>
      </c>
      <c r="I39" s="63" t="s">
        <v>1359</v>
      </c>
      <c r="J39" s="63">
        <v>3</v>
      </c>
      <c r="K39" s="63" t="s">
        <v>1348</v>
      </c>
      <c r="L39" s="65"/>
    </row>
    <row r="40" spans="1:12" ht="30" customHeight="1" x14ac:dyDescent="0.35">
      <c r="A40" s="60"/>
      <c r="B40" s="61"/>
      <c r="C40" s="62"/>
      <c r="D40" s="61"/>
      <c r="E40" s="61"/>
      <c r="F40" s="61"/>
      <c r="G40" s="59" t="s">
        <v>371</v>
      </c>
      <c r="H40" s="64" t="str">
        <f>VLOOKUP(TBLMASUK63567810245678911121345623457891011121323456789101112234[[#This Row],[KODE BARANG]],'TABEL ACUAN'!D:E,2,0)</f>
        <v>Antasida DOEN Suspensi</v>
      </c>
      <c r="I40" s="63" t="s">
        <v>1359</v>
      </c>
      <c r="J40" s="63">
        <v>3</v>
      </c>
      <c r="K40" s="63" t="s">
        <v>1348</v>
      </c>
      <c r="L40" s="65"/>
    </row>
    <row r="41" spans="1:12" ht="30" customHeight="1" x14ac:dyDescent="0.35">
      <c r="A41" s="58"/>
      <c r="B41" s="55"/>
      <c r="C41" s="56"/>
      <c r="D41" s="55"/>
      <c r="E41" s="55"/>
      <c r="F41" s="55"/>
      <c r="G41" s="6" t="s">
        <v>251</v>
      </c>
      <c r="H41" s="45" t="str">
        <f>VLOOKUP(TBLMASUK63567810245678911121345623457891011121323456789101112234[[#This Row],[KODE BARANG]],'TABEL ACUAN'!D:E,2,0)</f>
        <v>Parasetamol tab. 500 mg</v>
      </c>
      <c r="I41" s="6" t="s">
        <v>1359</v>
      </c>
      <c r="J41" s="6">
        <v>3</v>
      </c>
      <c r="K41" s="6" t="s">
        <v>1348</v>
      </c>
      <c r="L41" s="48"/>
    </row>
    <row r="42" spans="1:12" ht="30" customHeight="1" x14ac:dyDescent="0.35">
      <c r="A42" s="67" t="s">
        <v>1378</v>
      </c>
      <c r="E42" s="1"/>
      <c r="F42" s="1"/>
      <c r="J42" s="67" t="s">
        <v>1379</v>
      </c>
      <c r="K42" s="2"/>
    </row>
    <row r="43" spans="1:12" ht="30" customHeight="1" x14ac:dyDescent="0.35">
      <c r="A43" s="75" t="s">
        <v>1380</v>
      </c>
      <c r="B43" s="75"/>
      <c r="C43" s="75"/>
      <c r="D43" s="2" t="s">
        <v>1381</v>
      </c>
      <c r="E43" s="2">
        <v>8</v>
      </c>
      <c r="F43" s="1"/>
      <c r="J43" s="67"/>
      <c r="K43" s="2"/>
    </row>
    <row r="44" spans="1:12" ht="30" customHeight="1" x14ac:dyDescent="0.35">
      <c r="A44" s="75" t="s">
        <v>1337</v>
      </c>
      <c r="B44" s="75"/>
      <c r="C44" s="75"/>
      <c r="D44" s="2" t="s">
        <v>1381</v>
      </c>
      <c r="E44" s="2">
        <v>0</v>
      </c>
      <c r="F44" s="1"/>
      <c r="J44" s="67"/>
      <c r="K44" s="2"/>
    </row>
    <row r="45" spans="1:12" ht="30" customHeight="1" x14ac:dyDescent="0.35">
      <c r="A45" s="75" t="s">
        <v>1382</v>
      </c>
      <c r="B45" s="75"/>
      <c r="C45" s="75"/>
      <c r="D45" s="2" t="s">
        <v>1381</v>
      </c>
      <c r="E45" s="2">
        <f>SUM(TBLMASUK63567810245678911121345623457891011121323456789101112234[JUMLAH ITEM OBAT])</f>
        <v>34</v>
      </c>
      <c r="F45" s="1"/>
      <c r="J45" s="67"/>
      <c r="K45" s="2"/>
    </row>
    <row r="46" spans="1:12" ht="30" customHeight="1" x14ac:dyDescent="0.35">
      <c r="A46" s="75" t="s">
        <v>1383</v>
      </c>
      <c r="B46" s="75"/>
      <c r="C46" s="75"/>
      <c r="D46" s="2" t="s">
        <v>1381</v>
      </c>
      <c r="E46" s="2">
        <f>E44/E43*100</f>
        <v>0</v>
      </c>
      <c r="F46" s="1"/>
      <c r="J46" s="8" t="s">
        <v>1384</v>
      </c>
      <c r="K46" s="2"/>
    </row>
    <row r="47" spans="1:12" ht="30" customHeight="1" x14ac:dyDescent="0.35">
      <c r="A47" s="73" t="s">
        <v>1385</v>
      </c>
      <c r="B47" s="73"/>
      <c r="C47" s="73"/>
      <c r="D47" s="2" t="s">
        <v>1381</v>
      </c>
      <c r="E47" s="9">
        <f>E45/E43</f>
        <v>4.25</v>
      </c>
      <c r="F47" s="1"/>
      <c r="J47" s="67" t="s">
        <v>1386</v>
      </c>
      <c r="K47" s="2"/>
    </row>
    <row r="48" spans="1:12" ht="30" customHeight="1" x14ac:dyDescent="0.35">
      <c r="E48" s="1"/>
      <c r="F48" s="1"/>
      <c r="H48" s="5"/>
    </row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7:C47"/>
    <mergeCell ref="A1:L1"/>
    <mergeCell ref="A43:C43"/>
    <mergeCell ref="A44:C44"/>
    <mergeCell ref="A45:C45"/>
    <mergeCell ref="A46:C46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E5CE-5F36-4CF8-BE0B-05C00C00EBE6}">
  <dimension ref="A1:L113"/>
  <sheetViews>
    <sheetView topLeftCell="A10" workbookViewId="0">
      <selection activeCell="G20" sqref="G20"/>
    </sheetView>
  </sheetViews>
  <sheetFormatPr defaultColWidth="9.1796875" defaultRowHeight="15.5" x14ac:dyDescent="0.35"/>
  <cols>
    <col min="1" max="1" width="11.453125" style="2" customWidth="1"/>
    <col min="2" max="2" width="5.1796875" style="2" customWidth="1"/>
    <col min="3" max="3" width="20.81640625" style="2" customWidth="1"/>
    <col min="4" max="4" width="8.453125" style="2" customWidth="1"/>
    <col min="5" max="5" width="10.7265625" style="2" customWidth="1"/>
    <col min="6" max="6" width="8" style="2" customWidth="1"/>
    <col min="7" max="7" width="11" style="1" customWidth="1"/>
    <col min="8" max="8" width="38.26953125" style="1" customWidth="1"/>
    <col min="9" max="9" width="13.54296875" style="1" customWidth="1"/>
    <col min="10" max="10" width="8.54296875" style="2" customWidth="1"/>
    <col min="11" max="11" width="9.7265625" style="1" customWidth="1"/>
    <col min="12" max="12" width="13.26953125" style="1" customWidth="1"/>
    <col min="13" max="13" width="6.7265625" style="1" customWidth="1"/>
    <col min="14" max="14" width="8" style="1" customWidth="1"/>
    <col min="15" max="15" width="6.54296875" style="1" customWidth="1"/>
    <col min="16" max="16384" width="9.1796875" style="1"/>
  </cols>
  <sheetData>
    <row r="1" spans="1:12" ht="25" customHeight="1" x14ac:dyDescent="0.35">
      <c r="A1" s="74" t="s">
        <v>1387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2"/>
    </row>
    <row r="3" spans="1:12" ht="25" customHeight="1" x14ac:dyDescent="0.35">
      <c r="A3" s="4" t="s">
        <v>1322</v>
      </c>
      <c r="B3" s="3" t="s">
        <v>1323</v>
      </c>
      <c r="C3" s="5" t="s">
        <v>1324</v>
      </c>
      <c r="D3" s="1"/>
      <c r="E3" s="3"/>
      <c r="F3" s="3"/>
      <c r="G3" s="3"/>
      <c r="H3" s="3"/>
      <c r="I3" s="4" t="s">
        <v>1325</v>
      </c>
      <c r="J3" s="2" t="s">
        <v>1323</v>
      </c>
      <c r="K3" s="5" t="s">
        <v>1447</v>
      </c>
    </row>
    <row r="4" spans="1:12" ht="25" customHeight="1" x14ac:dyDescent="0.35">
      <c r="A4" s="4" t="s">
        <v>1327</v>
      </c>
      <c r="B4" s="3" t="s">
        <v>1323</v>
      </c>
      <c r="C4" s="4" t="s">
        <v>1328</v>
      </c>
      <c r="D4" s="1"/>
      <c r="E4" s="3"/>
      <c r="F4" s="3"/>
      <c r="G4" s="3"/>
      <c r="H4" s="3"/>
      <c r="I4" s="4" t="s">
        <v>1329</v>
      </c>
      <c r="J4" s="2" t="s">
        <v>1323</v>
      </c>
      <c r="K4" s="67">
        <v>2024</v>
      </c>
    </row>
    <row r="5" spans="1:12" ht="25" customHeight="1" x14ac:dyDescent="0.35">
      <c r="A5" s="4" t="s">
        <v>1330</v>
      </c>
      <c r="B5" s="2" t="s">
        <v>1323</v>
      </c>
      <c r="C5" s="1" t="s">
        <v>1331</v>
      </c>
      <c r="D5" s="1"/>
      <c r="E5" s="67"/>
      <c r="F5" s="67"/>
      <c r="K5" s="2"/>
    </row>
    <row r="6" spans="1:12" ht="25" customHeight="1" x14ac:dyDescent="0.35">
      <c r="A6" s="67"/>
      <c r="B6" s="67"/>
      <c r="C6" s="67"/>
      <c r="D6" s="67"/>
      <c r="E6" s="67"/>
      <c r="F6" s="67"/>
      <c r="J6" s="1"/>
      <c r="K6" s="2"/>
    </row>
    <row r="7" spans="1:12" ht="49.5" customHeight="1" x14ac:dyDescent="0.35">
      <c r="A7" s="12" t="s">
        <v>1332</v>
      </c>
      <c r="B7" s="12" t="s">
        <v>1333</v>
      </c>
      <c r="C7" s="12" t="s">
        <v>1334</v>
      </c>
      <c r="D7" s="12" t="s">
        <v>1335</v>
      </c>
      <c r="E7" s="13" t="s">
        <v>1336</v>
      </c>
      <c r="F7" s="13" t="s">
        <v>1337</v>
      </c>
      <c r="G7" s="13" t="s">
        <v>1338</v>
      </c>
      <c r="H7" s="14" t="s">
        <v>1339</v>
      </c>
      <c r="I7" s="15" t="s">
        <v>1340</v>
      </c>
      <c r="J7" s="15" t="s">
        <v>1341</v>
      </c>
      <c r="K7" s="15" t="s">
        <v>1342</v>
      </c>
      <c r="L7" s="16" t="s">
        <v>1343</v>
      </c>
    </row>
    <row r="8" spans="1:12" ht="30" customHeight="1" x14ac:dyDescent="0.35">
      <c r="A8" s="17" t="s">
        <v>1448</v>
      </c>
      <c r="B8" s="43">
        <v>1</v>
      </c>
      <c r="C8" s="44" t="s">
        <v>1449</v>
      </c>
      <c r="D8" s="43">
        <v>19</v>
      </c>
      <c r="E8" s="43">
        <v>4</v>
      </c>
      <c r="F8" s="43" t="s">
        <v>1346</v>
      </c>
      <c r="G8" s="52" t="s">
        <v>383</v>
      </c>
      <c r="H8" s="45" t="str">
        <f>VLOOKUP(TBLMASUK635678102456789111213456234578910111213234567891011122345[[#This Row],[KODE BARANG]],'TABEL ACUAN'!D:E,2,0)</f>
        <v>Attapulgite/New Antides /selediar/ molagit</v>
      </c>
      <c r="I8" s="25" t="s">
        <v>1391</v>
      </c>
      <c r="J8" s="25">
        <v>3</v>
      </c>
      <c r="K8" s="25" t="s">
        <v>1348</v>
      </c>
      <c r="L8" s="48" t="s">
        <v>1450</v>
      </c>
    </row>
    <row r="9" spans="1:12" ht="30" customHeight="1" x14ac:dyDescent="0.35">
      <c r="A9" s="17"/>
      <c r="B9" s="6"/>
      <c r="C9" s="47"/>
      <c r="D9" s="6"/>
      <c r="E9" s="6"/>
      <c r="F9" s="6"/>
      <c r="G9" s="6" t="s">
        <v>251</v>
      </c>
      <c r="H9" s="45" t="str">
        <f>VLOOKUP(TBLMASUK635678102456789111213456234578910111213234567891011122345[[#This Row],[KODE BARANG]],'TABEL ACUAN'!D:E,2,0)</f>
        <v>Parasetamol tab. 500 mg</v>
      </c>
      <c r="I9" s="25" t="s">
        <v>1359</v>
      </c>
      <c r="J9" s="25">
        <v>3</v>
      </c>
      <c r="K9" s="25" t="s">
        <v>1348</v>
      </c>
      <c r="L9" s="48"/>
    </row>
    <row r="10" spans="1:12" ht="30" customHeight="1" x14ac:dyDescent="0.35">
      <c r="A10" s="17"/>
      <c r="B10" s="43"/>
      <c r="C10" s="44"/>
      <c r="D10" s="43"/>
      <c r="E10" s="43"/>
      <c r="F10" s="43"/>
      <c r="G10" s="59" t="s">
        <v>371</v>
      </c>
      <c r="H10" s="45" t="str">
        <f>VLOOKUP(TBLMASUK635678102456789111213456234578910111213234567891011122345[[#This Row],[KODE BARANG]],'TABEL ACUAN'!D:E,2,0)</f>
        <v>Antasida DOEN Suspensi</v>
      </c>
      <c r="I10" s="25" t="s">
        <v>1359</v>
      </c>
      <c r="J10" s="25">
        <v>3</v>
      </c>
      <c r="K10" s="25" t="s">
        <v>1348</v>
      </c>
      <c r="L10" s="46"/>
    </row>
    <row r="11" spans="1:12" ht="30" customHeight="1" x14ac:dyDescent="0.35">
      <c r="A11" s="17"/>
      <c r="B11" s="6"/>
      <c r="C11" s="47"/>
      <c r="D11" s="6"/>
      <c r="E11" s="6"/>
      <c r="F11" s="6"/>
      <c r="G11" s="6" t="s">
        <v>305</v>
      </c>
      <c r="H11" s="45" t="str">
        <f>VLOOKUP(TBLMASUK635678102456789111213456234578910111213234567891011122345[[#This Row],[KODE BARANG]],'TABEL ACUAN'!D:E,2,0)</f>
        <v>Vitamin B kompleks tablet</v>
      </c>
      <c r="I11" s="25" t="s">
        <v>1350</v>
      </c>
      <c r="J11" s="25">
        <v>10</v>
      </c>
      <c r="K11" s="25" t="s">
        <v>1348</v>
      </c>
      <c r="L11" s="48"/>
    </row>
    <row r="12" spans="1:12" ht="30" customHeight="1" x14ac:dyDescent="0.35">
      <c r="A12" s="17" t="s">
        <v>1451</v>
      </c>
      <c r="B12" s="43">
        <v>2</v>
      </c>
      <c r="C12" s="44" t="s">
        <v>1452</v>
      </c>
      <c r="D12" s="43">
        <v>63</v>
      </c>
      <c r="E12" s="43">
        <v>3</v>
      </c>
      <c r="F12" s="43" t="s">
        <v>1346</v>
      </c>
      <c r="G12" s="52" t="s">
        <v>383</v>
      </c>
      <c r="H12" s="45" t="str">
        <f>VLOOKUP(TBLMASUK635678102456789111213456234578910111213234567891011122345[[#This Row],[KODE BARANG]],'TABEL ACUAN'!D:E,2,0)</f>
        <v>Attapulgite/New Antides /selediar/ molagit</v>
      </c>
      <c r="I12" s="25"/>
      <c r="J12" s="25"/>
      <c r="K12" s="25"/>
      <c r="L12" s="48"/>
    </row>
    <row r="13" spans="1:12" ht="30" customHeight="1" x14ac:dyDescent="0.35">
      <c r="A13" s="17"/>
      <c r="B13" s="43"/>
      <c r="C13" s="44"/>
      <c r="D13" s="43"/>
      <c r="E13" s="43"/>
      <c r="F13" s="43"/>
      <c r="G13" s="6" t="s">
        <v>1290</v>
      </c>
      <c r="H13" s="45" t="str">
        <f>VLOOKUP(TBLMASUK635678102456789111213456234578910111213234567891011122345[[#This Row],[KODE BARANG]],'TABEL ACUAN'!D:E,2,0)</f>
        <v>Zink Tablet 20mg</v>
      </c>
      <c r="I13" s="6"/>
      <c r="J13" s="25"/>
      <c r="K13" s="25"/>
      <c r="L13" s="48"/>
    </row>
    <row r="14" spans="1:12" ht="30" customHeight="1" x14ac:dyDescent="0.35">
      <c r="A14" s="17"/>
      <c r="B14" s="43"/>
      <c r="C14" s="44"/>
      <c r="D14" s="43"/>
      <c r="E14" s="43"/>
      <c r="F14" s="43"/>
      <c r="G14" s="7" t="s">
        <v>1289</v>
      </c>
      <c r="H14" s="45" t="str">
        <f>VLOOKUP(TBLMASUK635678102456789111213456234578910111213234567891011122345[[#This Row],[KODE BARANG]],'TABEL ACUAN'!D:E,2,0)</f>
        <v>Garam Oralit</v>
      </c>
      <c r="I14" s="25"/>
      <c r="J14" s="25"/>
      <c r="K14" s="25"/>
      <c r="L14" s="48"/>
    </row>
    <row r="15" spans="1:12" ht="30" customHeight="1" x14ac:dyDescent="0.35">
      <c r="A15" s="17">
        <v>45356</v>
      </c>
      <c r="B15" s="6">
        <v>3</v>
      </c>
      <c r="C15" s="47" t="s">
        <v>1453</v>
      </c>
      <c r="D15" s="6">
        <v>68</v>
      </c>
      <c r="E15" s="6">
        <v>4</v>
      </c>
      <c r="F15" s="6" t="s">
        <v>1346</v>
      </c>
      <c r="G15" s="6"/>
      <c r="H15" s="45" t="e">
        <f>VLOOKUP(TBLMASUK635678102456789111213456234578910111213234567891011122345[[#This Row],[KODE BARANG]],'TABEL ACUAN'!D:E,2,0)</f>
        <v>#N/A</v>
      </c>
      <c r="I15" s="25"/>
      <c r="J15" s="25"/>
      <c r="K15" s="25"/>
      <c r="L15" s="46"/>
    </row>
    <row r="16" spans="1:12" ht="30" customHeight="1" x14ac:dyDescent="0.35">
      <c r="A16" s="17"/>
      <c r="B16" s="43"/>
      <c r="C16" s="44"/>
      <c r="D16" s="43"/>
      <c r="E16" s="43"/>
      <c r="F16" s="43"/>
      <c r="G16" s="6" t="s">
        <v>251</v>
      </c>
      <c r="H16" s="45" t="str">
        <f>VLOOKUP(TBLMASUK635678102456789111213456234578910111213234567891011122345[[#This Row],[KODE BARANG]],'TABEL ACUAN'!D:E,2,0)</f>
        <v>Parasetamol tab. 500 mg</v>
      </c>
      <c r="I16" s="25"/>
      <c r="J16" s="25"/>
      <c r="K16" s="25"/>
      <c r="L16" s="46"/>
    </row>
    <row r="17" spans="1:12" ht="30" customHeight="1" x14ac:dyDescent="0.35">
      <c r="A17" s="40"/>
      <c r="B17" s="50"/>
      <c r="C17" s="51"/>
      <c r="D17" s="50"/>
      <c r="E17" s="50"/>
      <c r="F17" s="50"/>
      <c r="G17" s="6"/>
      <c r="H17" s="53" t="e">
        <f>VLOOKUP(TBLMASUK635678102456789111213456234578910111213234567891011122345[[#This Row],[KODE BARANG]],'TABEL ACUAN'!D:E,2,0)</f>
        <v>#N/A</v>
      </c>
      <c r="I17" s="41"/>
      <c r="J17" s="41"/>
      <c r="K17" s="41"/>
      <c r="L17" s="48"/>
    </row>
    <row r="18" spans="1:12" ht="30" customHeight="1" x14ac:dyDescent="0.35">
      <c r="A18" s="54"/>
      <c r="B18" s="55"/>
      <c r="C18" s="56"/>
      <c r="D18" s="55"/>
      <c r="E18" s="55"/>
      <c r="F18" s="55"/>
      <c r="G18" s="6"/>
      <c r="H18" s="53" t="e">
        <f>VLOOKUP(TBLMASUK635678102456789111213456234578910111213234567891011122345[[#This Row],[KODE BARANG]],'TABEL ACUAN'!D:E,2,0)</f>
        <v>#N/A</v>
      </c>
      <c r="I18" s="6"/>
      <c r="J18" s="6"/>
      <c r="K18" s="6"/>
      <c r="L18" s="48"/>
    </row>
    <row r="19" spans="1:12" ht="30" customHeight="1" x14ac:dyDescent="0.35">
      <c r="A19" s="54"/>
      <c r="B19" s="55"/>
      <c r="C19" s="56"/>
      <c r="D19" s="55"/>
      <c r="E19" s="55"/>
      <c r="F19" s="55"/>
      <c r="G19" s="6"/>
      <c r="H19" s="53" t="e">
        <f>VLOOKUP(TBLMASUK635678102456789111213456234578910111213234567891011122345[[#This Row],[KODE BARANG]],'TABEL ACUAN'!D:E,2,0)</f>
        <v>#N/A</v>
      </c>
      <c r="I19" s="6"/>
      <c r="J19" s="6"/>
      <c r="K19" s="6"/>
      <c r="L19" s="49"/>
    </row>
    <row r="20" spans="1:12" ht="30" customHeight="1" x14ac:dyDescent="0.35">
      <c r="A20" s="54"/>
      <c r="B20" s="55"/>
      <c r="C20" s="56"/>
      <c r="D20" s="55"/>
      <c r="E20" s="55"/>
      <c r="F20" s="55"/>
      <c r="G20" s="6"/>
      <c r="H20" s="53" t="e">
        <f>VLOOKUP(TBLMASUK635678102456789111213456234578910111213234567891011122345[[#This Row],[KODE BARANG]],'TABEL ACUAN'!D:E,2,0)</f>
        <v>#N/A</v>
      </c>
      <c r="I20" s="6"/>
      <c r="J20" s="6"/>
      <c r="K20" s="6"/>
      <c r="L20" s="46"/>
    </row>
    <row r="21" spans="1:12" ht="30" customHeight="1" x14ac:dyDescent="0.35">
      <c r="A21" s="54"/>
      <c r="B21" s="55"/>
      <c r="C21" s="56"/>
      <c r="D21" s="55"/>
      <c r="E21" s="55"/>
      <c r="F21" s="55"/>
      <c r="G21" s="7"/>
      <c r="H21" s="53" t="e">
        <f>VLOOKUP(TBLMASUK635678102456789111213456234578910111213234567891011122345[[#This Row],[KODE BARANG]],'TABEL ACUAN'!D:E,2,0)</f>
        <v>#N/A</v>
      </c>
      <c r="I21" s="6"/>
      <c r="J21" s="6"/>
      <c r="K21" s="6"/>
      <c r="L21" s="48"/>
    </row>
    <row r="22" spans="1:12" ht="30" customHeight="1" x14ac:dyDescent="0.35">
      <c r="A22" s="54"/>
      <c r="B22" s="55"/>
      <c r="C22" s="56"/>
      <c r="D22" s="55"/>
      <c r="E22" s="55"/>
      <c r="F22" s="55"/>
      <c r="G22" s="6"/>
      <c r="H22" s="53" t="e">
        <f>VLOOKUP(TBLMASUK635678102456789111213456234578910111213234567891011122345[[#This Row],[KODE BARANG]],'TABEL ACUAN'!D:E,2,0)</f>
        <v>#N/A</v>
      </c>
      <c r="I22" s="6"/>
      <c r="J22" s="6"/>
      <c r="K22" s="6"/>
      <c r="L22" s="46"/>
    </row>
    <row r="23" spans="1:12" ht="30" customHeight="1" x14ac:dyDescent="0.35">
      <c r="A23" s="54"/>
      <c r="B23" s="55"/>
      <c r="C23" s="56"/>
      <c r="D23" s="55"/>
      <c r="E23" s="55"/>
      <c r="F23" s="55"/>
      <c r="G23" s="52"/>
      <c r="H23" s="53" t="e">
        <f>VLOOKUP(TBLMASUK635678102456789111213456234578910111213234567891011122345[[#This Row],[KODE BARANG]],'TABEL ACUAN'!D:E,2,0)</f>
        <v>#N/A</v>
      </c>
      <c r="I23" s="6"/>
      <c r="J23" s="6"/>
      <c r="K23" s="6"/>
      <c r="L23" s="48"/>
    </row>
    <row r="24" spans="1:12" ht="30" customHeight="1" x14ac:dyDescent="0.35">
      <c r="A24" s="17"/>
      <c r="B24" s="25"/>
      <c r="C24" s="57"/>
      <c r="D24" s="25"/>
      <c r="E24" s="25"/>
      <c r="F24" s="25"/>
      <c r="G24" s="7"/>
      <c r="H24" s="53" t="e">
        <f>VLOOKUP(TBLMASUK635678102456789111213456234578910111213234567891011122345[[#This Row],[KODE BARANG]],'TABEL ACUAN'!D:E,2,0)</f>
        <v>#N/A</v>
      </c>
      <c r="I24" s="6"/>
      <c r="J24" s="6"/>
      <c r="K24" s="6"/>
      <c r="L24" s="48"/>
    </row>
    <row r="25" spans="1:12" ht="30" customHeight="1" x14ac:dyDescent="0.35">
      <c r="A25" s="58"/>
      <c r="B25" s="55"/>
      <c r="C25" s="56"/>
      <c r="D25" s="55"/>
      <c r="E25" s="55"/>
      <c r="F25" s="55"/>
      <c r="G25" s="6"/>
      <c r="H25" s="53" t="e">
        <f>VLOOKUP(TBLMASUK635678102456789111213456234578910111213234567891011122345[[#This Row],[KODE BARANG]],'TABEL ACUAN'!D:E,2,0)</f>
        <v>#N/A</v>
      </c>
      <c r="I25" s="6"/>
      <c r="J25" s="6"/>
      <c r="K25" s="6"/>
      <c r="L25" s="48"/>
    </row>
    <row r="26" spans="1:12" ht="30" customHeight="1" x14ac:dyDescent="0.35">
      <c r="A26" s="54"/>
      <c r="B26" s="55"/>
      <c r="C26" s="56"/>
      <c r="D26" s="55"/>
      <c r="E26" s="55"/>
      <c r="F26" s="55"/>
      <c r="G26" s="6"/>
      <c r="H26" s="53" t="e">
        <f>VLOOKUP(TBLMASUK635678102456789111213456234578910111213234567891011122345[[#This Row],[KODE BARANG]],'TABEL ACUAN'!D:E,2,0)</f>
        <v>#N/A</v>
      </c>
      <c r="I26" s="6"/>
      <c r="J26" s="6"/>
      <c r="K26" s="6"/>
      <c r="L26" s="46"/>
    </row>
    <row r="27" spans="1:12" ht="30" customHeight="1" x14ac:dyDescent="0.35">
      <c r="A27" s="54"/>
      <c r="B27" s="55"/>
      <c r="C27" s="56"/>
      <c r="D27" s="55"/>
      <c r="E27" s="55"/>
      <c r="F27" s="55"/>
      <c r="G27" s="6"/>
      <c r="H27" s="53" t="e">
        <f>VLOOKUP(TBLMASUK635678102456789111213456234578910111213234567891011122345[[#This Row],[KODE BARANG]],'TABEL ACUAN'!D:E,2,0)</f>
        <v>#N/A</v>
      </c>
      <c r="I27" s="6"/>
      <c r="J27" s="6"/>
      <c r="K27" s="6"/>
      <c r="L27" s="48"/>
    </row>
    <row r="28" spans="1:12" ht="30" customHeight="1" x14ac:dyDescent="0.35">
      <c r="A28" s="58"/>
      <c r="B28" s="55"/>
      <c r="C28" s="56"/>
      <c r="D28" s="55"/>
      <c r="E28" s="55"/>
      <c r="F28" s="55"/>
      <c r="G28" s="52"/>
      <c r="H28" s="53" t="e">
        <f>VLOOKUP(TBLMASUK635678102456789111213456234578910111213234567891011122345[[#This Row],[KODE BARANG]],'TABEL ACUAN'!D:E,2,0)</f>
        <v>#N/A</v>
      </c>
      <c r="I28" s="6"/>
      <c r="J28" s="6"/>
      <c r="K28" s="6"/>
      <c r="L28" s="49"/>
    </row>
    <row r="29" spans="1:12" ht="30" customHeight="1" x14ac:dyDescent="0.35">
      <c r="A29" s="54"/>
      <c r="B29" s="55"/>
      <c r="C29" s="56"/>
      <c r="D29" s="55"/>
      <c r="E29" s="55"/>
      <c r="F29" s="55"/>
      <c r="G29" s="7"/>
      <c r="H29" s="53" t="e">
        <f>VLOOKUP(TBLMASUK635678102456789111213456234578910111213234567891011122345[[#This Row],[KODE BARANG]],'TABEL ACUAN'!D:E,2,0)</f>
        <v>#N/A</v>
      </c>
      <c r="I29" s="6"/>
      <c r="J29" s="6"/>
      <c r="K29" s="6"/>
      <c r="L29" s="48"/>
    </row>
    <row r="30" spans="1:12" ht="30" customHeight="1" x14ac:dyDescent="0.35">
      <c r="A30" s="54"/>
      <c r="B30" s="55"/>
      <c r="C30" s="56"/>
      <c r="D30" s="55"/>
      <c r="E30" s="55"/>
      <c r="F30" s="55"/>
      <c r="G30" s="6"/>
      <c r="H30" s="53" t="e">
        <f>VLOOKUP(TBLMASUK635678102456789111213456234578910111213234567891011122345[[#This Row],[KODE BARANG]],'TABEL ACUAN'!D:E,2,0)</f>
        <v>#N/A</v>
      </c>
      <c r="I30" s="6"/>
      <c r="J30" s="6"/>
      <c r="K30" s="6"/>
      <c r="L30" s="48"/>
    </row>
    <row r="31" spans="1:12" ht="30" customHeight="1" x14ac:dyDescent="0.35">
      <c r="A31" s="54"/>
      <c r="B31" s="55"/>
      <c r="C31" s="56"/>
      <c r="D31" s="55"/>
      <c r="E31" s="55"/>
      <c r="F31" s="55"/>
      <c r="G31" s="59"/>
      <c r="H31" s="53" t="e">
        <f>VLOOKUP(TBLMASUK635678102456789111213456234578910111213234567891011122345[[#This Row],[KODE BARANG]],'TABEL ACUAN'!D:E,2,0)</f>
        <v>#N/A</v>
      </c>
      <c r="I31" s="6"/>
      <c r="J31" s="6"/>
      <c r="K31" s="6"/>
      <c r="L31" s="46"/>
    </row>
    <row r="32" spans="1:12" ht="30" customHeight="1" x14ac:dyDescent="0.35">
      <c r="A32" s="58"/>
      <c r="B32" s="55"/>
      <c r="C32" s="56"/>
      <c r="D32" s="55"/>
      <c r="E32" s="55"/>
      <c r="F32" s="55"/>
      <c r="G32" s="7"/>
      <c r="H32" s="53" t="e">
        <f>VLOOKUP(TBLMASUK635678102456789111213456234578910111213234567891011122345[[#This Row],[KODE BARANG]],'TABEL ACUAN'!D:E,2,0)</f>
        <v>#N/A</v>
      </c>
      <c r="I32" s="6"/>
      <c r="J32" s="6"/>
      <c r="K32" s="6"/>
      <c r="L32" s="46"/>
    </row>
    <row r="33" spans="1:12" ht="30" customHeight="1" x14ac:dyDescent="0.35">
      <c r="A33" s="54"/>
      <c r="B33" s="55"/>
      <c r="C33" s="56"/>
      <c r="D33" s="55"/>
      <c r="E33" s="55"/>
      <c r="F33" s="55"/>
      <c r="G33" s="6"/>
      <c r="H33" s="45" t="e">
        <f>VLOOKUP(TBLMASUK635678102456789111213456234578910111213234567891011122345[[#This Row],[KODE BARANG]],'TABEL ACUAN'!D:E,2,0)</f>
        <v>#N/A</v>
      </c>
      <c r="I33" s="6"/>
      <c r="J33" s="6"/>
      <c r="K33" s="6"/>
      <c r="L33" s="48"/>
    </row>
    <row r="34" spans="1:12" ht="30" customHeight="1" x14ac:dyDescent="0.35">
      <c r="A34" s="58"/>
      <c r="B34" s="55"/>
      <c r="C34" s="47"/>
      <c r="D34" s="55"/>
      <c r="E34" s="55"/>
      <c r="F34" s="55"/>
      <c r="G34" s="52"/>
      <c r="H34" s="45" t="e">
        <f>VLOOKUP(TBLMASUK635678102456789111213456234578910111213234567891011122345[[#This Row],[KODE BARANG]],'TABEL ACUAN'!D:E,2,0)</f>
        <v>#N/A</v>
      </c>
      <c r="I34" s="6"/>
      <c r="J34" s="6"/>
      <c r="K34" s="6"/>
      <c r="L34" s="48"/>
    </row>
    <row r="35" spans="1:12" ht="30" customHeight="1" x14ac:dyDescent="0.35">
      <c r="A35" s="54"/>
      <c r="B35" s="55"/>
      <c r="C35" s="56"/>
      <c r="D35" s="66"/>
      <c r="E35" s="55"/>
      <c r="F35" s="55"/>
      <c r="G35" s="59"/>
      <c r="H35" s="45" t="e">
        <f>VLOOKUP(TBLMASUK635678102456789111213456234578910111213234567891011122345[[#This Row],[KODE BARANG]],'TABEL ACUAN'!D:E,2,0)</f>
        <v>#N/A</v>
      </c>
      <c r="I35" s="6"/>
      <c r="J35" s="6"/>
      <c r="K35" s="6"/>
      <c r="L35" s="48"/>
    </row>
    <row r="36" spans="1:12" ht="30" customHeight="1" x14ac:dyDescent="0.35">
      <c r="A36" s="58"/>
      <c r="B36" s="55"/>
      <c r="C36" s="56"/>
      <c r="D36" s="55"/>
      <c r="E36" s="55"/>
      <c r="F36" s="55"/>
      <c r="G36" s="7"/>
      <c r="H36" s="45" t="e">
        <f>VLOOKUP(TBLMASUK635678102456789111213456234578910111213234567891011122345[[#This Row],[KODE BARANG]],'TABEL ACUAN'!D:E,2,0)</f>
        <v>#N/A</v>
      </c>
      <c r="I36" s="63"/>
      <c r="J36" s="6"/>
      <c r="K36" s="6"/>
      <c r="L36" s="46"/>
    </row>
    <row r="37" spans="1:12" ht="30" customHeight="1" x14ac:dyDescent="0.35">
      <c r="A37" s="60"/>
      <c r="B37" s="61"/>
      <c r="C37" s="62"/>
      <c r="D37" s="61"/>
      <c r="E37" s="61"/>
      <c r="F37" s="61"/>
      <c r="G37" s="59"/>
      <c r="H37" s="64" t="e">
        <f>VLOOKUP(TBLMASUK635678102456789111213456234578910111213234567891011122345[[#This Row],[KODE BARANG]],'TABEL ACUAN'!D:E,2,0)</f>
        <v>#N/A</v>
      </c>
      <c r="I37" s="63"/>
      <c r="J37" s="63"/>
      <c r="K37" s="63"/>
      <c r="L37" s="48"/>
    </row>
    <row r="38" spans="1:12" ht="30" customHeight="1" x14ac:dyDescent="0.35">
      <c r="A38" s="60"/>
      <c r="B38" s="61"/>
      <c r="C38" s="62"/>
      <c r="D38" s="61"/>
      <c r="E38" s="61"/>
      <c r="F38" s="61"/>
      <c r="G38" s="52"/>
      <c r="H38" s="64" t="e">
        <f>VLOOKUP(TBLMASUK635678102456789111213456234578910111213234567891011122345[[#This Row],[KODE BARANG]],'TABEL ACUAN'!D:E,2,0)</f>
        <v>#N/A</v>
      </c>
      <c r="I38" s="63"/>
      <c r="J38" s="6"/>
      <c r="K38" s="6"/>
      <c r="L38" s="48"/>
    </row>
    <row r="39" spans="1:12" ht="30" customHeight="1" x14ac:dyDescent="0.35">
      <c r="A39" s="60"/>
      <c r="B39" s="61"/>
      <c r="C39" s="62"/>
      <c r="D39" s="61"/>
      <c r="E39" s="61"/>
      <c r="F39" s="61"/>
      <c r="G39" s="6"/>
      <c r="H39" s="64" t="e">
        <f>VLOOKUP(TBLMASUK635678102456789111213456234578910111213234567891011122345[[#This Row],[KODE BARANG]],'TABEL ACUAN'!D:E,2,0)</f>
        <v>#N/A</v>
      </c>
      <c r="I39" s="63"/>
      <c r="J39" s="63"/>
      <c r="K39" s="63"/>
      <c r="L39" s="65"/>
    </row>
    <row r="40" spans="1:12" ht="30" customHeight="1" x14ac:dyDescent="0.35">
      <c r="A40" s="60"/>
      <c r="B40" s="61"/>
      <c r="C40" s="62"/>
      <c r="D40" s="61"/>
      <c r="E40" s="61"/>
      <c r="F40" s="61"/>
      <c r="G40" s="59"/>
      <c r="H40" s="64" t="e">
        <f>VLOOKUP(TBLMASUK635678102456789111213456234578910111213234567891011122345[[#This Row],[KODE BARANG]],'TABEL ACUAN'!D:E,2,0)</f>
        <v>#N/A</v>
      </c>
      <c r="I40" s="63"/>
      <c r="J40" s="63"/>
      <c r="K40" s="63"/>
      <c r="L40" s="65"/>
    </row>
    <row r="41" spans="1:12" ht="30" customHeight="1" x14ac:dyDescent="0.35">
      <c r="A41" s="58"/>
      <c r="B41" s="55"/>
      <c r="C41" s="56"/>
      <c r="D41" s="55"/>
      <c r="E41" s="55"/>
      <c r="F41" s="55"/>
      <c r="G41" s="6"/>
      <c r="H41" s="45" t="e">
        <f>VLOOKUP(TBLMASUK635678102456789111213456234578910111213234567891011122345[[#This Row],[KODE BARANG]],'TABEL ACUAN'!D:E,2,0)</f>
        <v>#N/A</v>
      </c>
      <c r="I41" s="6"/>
      <c r="J41" s="6"/>
      <c r="K41" s="6"/>
      <c r="L41" s="48"/>
    </row>
    <row r="42" spans="1:12" ht="30" customHeight="1" x14ac:dyDescent="0.35">
      <c r="A42" s="67" t="s">
        <v>1378</v>
      </c>
      <c r="E42" s="1"/>
      <c r="F42" s="1"/>
      <c r="J42" s="67" t="s">
        <v>1379</v>
      </c>
      <c r="K42" s="2"/>
    </row>
    <row r="43" spans="1:12" ht="30" customHeight="1" x14ac:dyDescent="0.35">
      <c r="A43" s="75" t="s">
        <v>1380</v>
      </c>
      <c r="B43" s="75"/>
      <c r="C43" s="75"/>
      <c r="D43" s="2" t="s">
        <v>1381</v>
      </c>
      <c r="E43" s="2">
        <v>1</v>
      </c>
      <c r="F43" s="1"/>
      <c r="J43" s="67"/>
      <c r="K43" s="2"/>
    </row>
    <row r="44" spans="1:12" ht="30" customHeight="1" x14ac:dyDescent="0.35">
      <c r="A44" s="75" t="s">
        <v>1337</v>
      </c>
      <c r="B44" s="75"/>
      <c r="C44" s="75"/>
      <c r="D44" s="2" t="s">
        <v>1381</v>
      </c>
      <c r="E44" s="2">
        <v>0</v>
      </c>
      <c r="F44" s="1"/>
      <c r="J44" s="67"/>
      <c r="K44" s="2"/>
    </row>
    <row r="45" spans="1:12" ht="30" customHeight="1" x14ac:dyDescent="0.35">
      <c r="A45" s="75" t="s">
        <v>1382</v>
      </c>
      <c r="B45" s="75"/>
      <c r="C45" s="75"/>
      <c r="D45" s="2" t="s">
        <v>1381</v>
      </c>
      <c r="E45" s="2">
        <f>SUM(TBLMASUK635678102456789111213456234578910111213234567891011122345[JUMLAH ITEM OBAT])</f>
        <v>11</v>
      </c>
      <c r="F45" s="1"/>
      <c r="J45" s="67"/>
      <c r="K45" s="2"/>
    </row>
    <row r="46" spans="1:12" ht="30" customHeight="1" x14ac:dyDescent="0.35">
      <c r="A46" s="75" t="s">
        <v>1383</v>
      </c>
      <c r="B46" s="75"/>
      <c r="C46" s="75"/>
      <c r="D46" s="2" t="s">
        <v>1381</v>
      </c>
      <c r="E46" s="2">
        <f>E44/E43*100</f>
        <v>0</v>
      </c>
      <c r="F46" s="1"/>
      <c r="J46" s="8" t="s">
        <v>1384</v>
      </c>
      <c r="K46" s="2"/>
    </row>
    <row r="47" spans="1:12" ht="30" customHeight="1" x14ac:dyDescent="0.35">
      <c r="A47" s="73" t="s">
        <v>1385</v>
      </c>
      <c r="B47" s="73"/>
      <c r="C47" s="73"/>
      <c r="D47" s="2" t="s">
        <v>1381</v>
      </c>
      <c r="E47" s="9">
        <f>E45/E43</f>
        <v>11</v>
      </c>
      <c r="F47" s="1"/>
      <c r="J47" s="67" t="s">
        <v>1386</v>
      </c>
      <c r="K47" s="2"/>
    </row>
    <row r="48" spans="1:12" ht="30" customHeight="1" x14ac:dyDescent="0.35">
      <c r="E48" s="1"/>
      <c r="F48" s="1"/>
      <c r="H48" s="5"/>
    </row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7:C47"/>
    <mergeCell ref="A1:L1"/>
    <mergeCell ref="A43:C43"/>
    <mergeCell ref="A44:C44"/>
    <mergeCell ref="A45:C45"/>
    <mergeCell ref="A46:C46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ACD3E-D221-4137-9399-5E3BCD87F7BD}">
  <dimension ref="A1:L113"/>
  <sheetViews>
    <sheetView topLeftCell="G1" workbookViewId="0">
      <selection activeCell="G9" sqref="G9"/>
    </sheetView>
  </sheetViews>
  <sheetFormatPr defaultColWidth="9.1796875" defaultRowHeight="15.5" x14ac:dyDescent="0.35"/>
  <cols>
    <col min="1" max="1" width="11.453125" style="2" customWidth="1"/>
    <col min="2" max="2" width="5.1796875" style="2" customWidth="1"/>
    <col min="3" max="3" width="20.81640625" style="2" customWidth="1"/>
    <col min="4" max="4" width="8.453125" style="2" customWidth="1"/>
    <col min="5" max="5" width="10.7265625" style="2" customWidth="1"/>
    <col min="6" max="6" width="8" style="2" customWidth="1"/>
    <col min="7" max="7" width="11" style="1" customWidth="1"/>
    <col min="8" max="8" width="38.26953125" style="1" customWidth="1"/>
    <col min="9" max="9" width="13.54296875" style="1" customWidth="1"/>
    <col min="10" max="10" width="8.54296875" style="2" customWidth="1"/>
    <col min="11" max="11" width="9.7265625" style="1" customWidth="1"/>
    <col min="12" max="12" width="13.26953125" style="1" customWidth="1"/>
    <col min="13" max="13" width="6.7265625" style="1" customWidth="1"/>
    <col min="14" max="14" width="8" style="1" customWidth="1"/>
    <col min="15" max="15" width="6.54296875" style="1" customWidth="1"/>
    <col min="16" max="16384" width="9.1796875" style="1"/>
  </cols>
  <sheetData>
    <row r="1" spans="1:12" ht="25" customHeight="1" x14ac:dyDescent="0.35">
      <c r="A1" s="74" t="s">
        <v>1387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2"/>
    </row>
    <row r="3" spans="1:12" ht="25" customHeight="1" x14ac:dyDescent="0.35">
      <c r="A3" s="4" t="s">
        <v>1322</v>
      </c>
      <c r="B3" s="3" t="s">
        <v>1323</v>
      </c>
      <c r="C3" s="5" t="s">
        <v>1324</v>
      </c>
      <c r="D3" s="1"/>
      <c r="E3" s="3"/>
      <c r="F3" s="3"/>
      <c r="G3" s="3"/>
      <c r="H3" s="3"/>
      <c r="I3" s="4" t="s">
        <v>1325</v>
      </c>
      <c r="J3" s="2" t="s">
        <v>1323</v>
      </c>
      <c r="K3" s="5" t="s">
        <v>1454</v>
      </c>
    </row>
    <row r="4" spans="1:12" ht="25" customHeight="1" x14ac:dyDescent="0.35">
      <c r="A4" s="4" t="s">
        <v>1327</v>
      </c>
      <c r="B4" s="3" t="s">
        <v>1323</v>
      </c>
      <c r="C4" s="4" t="s">
        <v>1328</v>
      </c>
      <c r="D4" s="1"/>
      <c r="E4" s="3"/>
      <c r="F4" s="3"/>
      <c r="G4" s="3"/>
      <c r="H4" s="3"/>
      <c r="I4" s="4" t="s">
        <v>1329</v>
      </c>
      <c r="J4" s="2" t="s">
        <v>1323</v>
      </c>
      <c r="K4" s="67">
        <v>2024</v>
      </c>
    </row>
    <row r="5" spans="1:12" ht="25" customHeight="1" x14ac:dyDescent="0.35">
      <c r="A5" s="4" t="s">
        <v>1330</v>
      </c>
      <c r="B5" s="2" t="s">
        <v>1323</v>
      </c>
      <c r="C5" s="1" t="s">
        <v>1331</v>
      </c>
      <c r="D5" s="1"/>
      <c r="E5" s="67"/>
      <c r="F5" s="67"/>
      <c r="K5" s="2"/>
    </row>
    <row r="6" spans="1:12" ht="25" customHeight="1" x14ac:dyDescent="0.35">
      <c r="A6" s="67"/>
      <c r="B6" s="67"/>
      <c r="C6" s="67"/>
      <c r="D6" s="67"/>
      <c r="E6" s="67"/>
      <c r="F6" s="67"/>
      <c r="J6" s="1"/>
      <c r="K6" s="2"/>
    </row>
    <row r="7" spans="1:12" ht="49.5" customHeight="1" x14ac:dyDescent="0.35">
      <c r="A7" s="12" t="s">
        <v>1332</v>
      </c>
      <c r="B7" s="12" t="s">
        <v>1333</v>
      </c>
      <c r="C7" s="12" t="s">
        <v>1334</v>
      </c>
      <c r="D7" s="12" t="s">
        <v>1335</v>
      </c>
      <c r="E7" s="13" t="s">
        <v>1336</v>
      </c>
      <c r="F7" s="13" t="s">
        <v>1337</v>
      </c>
      <c r="G7" s="13" t="s">
        <v>1338</v>
      </c>
      <c r="H7" s="14" t="s">
        <v>1339</v>
      </c>
      <c r="I7" s="15" t="s">
        <v>1340</v>
      </c>
      <c r="J7" s="15" t="s">
        <v>1341</v>
      </c>
      <c r="K7" s="15" t="s">
        <v>1342</v>
      </c>
      <c r="L7" s="16" t="s">
        <v>1343</v>
      </c>
    </row>
    <row r="8" spans="1:12" ht="30" customHeight="1" x14ac:dyDescent="0.35">
      <c r="A8" s="17" t="s">
        <v>1451</v>
      </c>
      <c r="B8" s="43">
        <v>2</v>
      </c>
      <c r="C8" s="44" t="s">
        <v>1452</v>
      </c>
      <c r="D8" s="43">
        <v>63</v>
      </c>
      <c r="E8" s="43">
        <v>3</v>
      </c>
      <c r="F8" s="43" t="s">
        <v>1346</v>
      </c>
      <c r="G8" s="52" t="s">
        <v>383</v>
      </c>
      <c r="H8" s="45" t="str">
        <f>VLOOKUP(TBLMASUK6356781024567891112134562345789101112132345678910111223456[[#This Row],[KODE BARANG]],'TABEL ACUAN'!D:E,2,0)</f>
        <v>Attapulgite/New Antides /selediar/ molagit</v>
      </c>
      <c r="I8" s="25" t="s">
        <v>1390</v>
      </c>
      <c r="J8" s="25">
        <v>3</v>
      </c>
      <c r="K8" s="25" t="s">
        <v>1348</v>
      </c>
      <c r="L8" s="48" t="s">
        <v>1353</v>
      </c>
    </row>
    <row r="9" spans="1:12" ht="30" customHeight="1" x14ac:dyDescent="0.35">
      <c r="A9" s="17"/>
      <c r="B9" s="43"/>
      <c r="C9" s="44"/>
      <c r="D9" s="43"/>
      <c r="E9" s="43"/>
      <c r="F9" s="43"/>
      <c r="G9" s="6" t="s">
        <v>1290</v>
      </c>
      <c r="H9" s="45" t="str">
        <f>VLOOKUP(TBLMASUK6356781024567891112134562345789101112132345678910111223456[[#This Row],[KODE BARANG]],'TABEL ACUAN'!D:E,2,0)</f>
        <v>Zink Tablet 20mg</v>
      </c>
      <c r="I9" s="25" t="s">
        <v>1350</v>
      </c>
      <c r="J9" s="25">
        <v>10</v>
      </c>
      <c r="K9" s="25" t="s">
        <v>1348</v>
      </c>
      <c r="L9" s="48"/>
    </row>
    <row r="10" spans="1:12" ht="30" customHeight="1" x14ac:dyDescent="0.35">
      <c r="A10" s="17"/>
      <c r="B10" s="43"/>
      <c r="C10" s="44"/>
      <c r="D10" s="43"/>
      <c r="E10" s="43"/>
      <c r="F10" s="43"/>
      <c r="G10" s="7" t="s">
        <v>1289</v>
      </c>
      <c r="H10" s="45" t="str">
        <f>VLOOKUP(TBLMASUK6356781024567891112134562345789101112132345678910111223456[[#This Row],[KODE BARANG]],'TABEL ACUAN'!D:E,2,0)</f>
        <v>Garam Oralit</v>
      </c>
      <c r="I10" s="25" t="s">
        <v>1391</v>
      </c>
      <c r="J10" s="25">
        <v>3</v>
      </c>
      <c r="K10" s="25" t="s">
        <v>1348</v>
      </c>
      <c r="L10" s="46"/>
    </row>
    <row r="11" spans="1:12" ht="30" customHeight="1" x14ac:dyDescent="0.35">
      <c r="A11" s="17">
        <v>45356</v>
      </c>
      <c r="B11" s="6">
        <v>3</v>
      </c>
      <c r="C11" s="47" t="s">
        <v>1453</v>
      </c>
      <c r="D11" s="6">
        <v>68</v>
      </c>
      <c r="E11" s="6">
        <v>4</v>
      </c>
      <c r="F11" s="6" t="s">
        <v>1346</v>
      </c>
      <c r="G11" s="6" t="s">
        <v>493</v>
      </c>
      <c r="H11" s="45" t="str">
        <f>VLOOKUP(TBLMASUK6356781024567891112134562345789101112132345678910111223456[[#This Row],[KODE BARANG]],'TABEL ACUAN'!D:E,2,0)</f>
        <v>Domperidon tablet 10 mg</v>
      </c>
      <c r="I11" s="25" t="s">
        <v>1359</v>
      </c>
      <c r="J11" s="25">
        <v>3</v>
      </c>
      <c r="K11" s="25" t="s">
        <v>1348</v>
      </c>
      <c r="L11" s="48" t="s">
        <v>1353</v>
      </c>
    </row>
    <row r="12" spans="1:12" ht="30" customHeight="1" x14ac:dyDescent="0.35">
      <c r="A12" s="17"/>
      <c r="B12" s="43"/>
      <c r="C12" s="44"/>
      <c r="D12" s="43"/>
      <c r="E12" s="43"/>
      <c r="F12" s="43"/>
      <c r="G12" s="6" t="s">
        <v>251</v>
      </c>
      <c r="H12" s="45" t="str">
        <f>VLOOKUP(TBLMASUK6356781024567891112134562345789101112132345678910111223456[[#This Row],[KODE BARANG]],'TABEL ACUAN'!D:E,2,0)</f>
        <v>Parasetamol tab. 500 mg</v>
      </c>
      <c r="I12" s="25" t="s">
        <v>1359</v>
      </c>
      <c r="J12" s="25">
        <v>3</v>
      </c>
      <c r="K12" s="25" t="s">
        <v>1348</v>
      </c>
      <c r="L12" s="48"/>
    </row>
    <row r="13" spans="1:12" ht="30" customHeight="1" x14ac:dyDescent="0.35">
      <c r="A13" s="17"/>
      <c r="B13" s="43"/>
      <c r="C13" s="44"/>
      <c r="D13" s="43"/>
      <c r="E13" s="43"/>
      <c r="F13" s="43"/>
      <c r="G13" s="7" t="s">
        <v>659</v>
      </c>
      <c r="H13" s="45" t="str">
        <f>VLOOKUP(TBLMASUK6356781024567891112134562345789101112132345678910111223456[[#This Row],[KODE BARANG]],'TABEL ACUAN'!D:E,2,0)</f>
        <v>Hyoscin + Paracetamol Tablet ( Scopma plus tablet )</v>
      </c>
      <c r="I13" s="6" t="s">
        <v>1359</v>
      </c>
      <c r="J13" s="25">
        <v>3</v>
      </c>
      <c r="K13" s="25" t="s">
        <v>1348</v>
      </c>
      <c r="L13" s="48"/>
    </row>
    <row r="14" spans="1:12" ht="30" customHeight="1" x14ac:dyDescent="0.35">
      <c r="A14" s="17"/>
      <c r="B14" s="43"/>
      <c r="C14" s="44"/>
      <c r="D14" s="43"/>
      <c r="E14" s="43"/>
      <c r="F14" s="43"/>
      <c r="G14" s="7" t="s">
        <v>1289</v>
      </c>
      <c r="H14" s="45" t="str">
        <f>VLOOKUP(TBLMASUK6356781024567891112134562345789101112132345678910111223456[[#This Row],[KODE BARANG]],'TABEL ACUAN'!D:E,2,0)</f>
        <v>Garam Oralit</v>
      </c>
      <c r="I14" s="25" t="s">
        <v>1391</v>
      </c>
      <c r="J14" s="25">
        <v>3</v>
      </c>
      <c r="K14" s="25" t="s">
        <v>1348</v>
      </c>
      <c r="L14" s="48"/>
    </row>
    <row r="15" spans="1:12" ht="30" customHeight="1" x14ac:dyDescent="0.35">
      <c r="A15" s="17">
        <v>45427</v>
      </c>
      <c r="B15" s="6">
        <v>4</v>
      </c>
      <c r="C15" s="47" t="s">
        <v>1455</v>
      </c>
      <c r="D15" s="6">
        <v>23</v>
      </c>
      <c r="E15" s="6">
        <v>3</v>
      </c>
      <c r="F15" s="6" t="s">
        <v>1346</v>
      </c>
      <c r="G15" s="6" t="s">
        <v>1290</v>
      </c>
      <c r="H15" s="45" t="str">
        <f>VLOOKUP(TBLMASUK6356781024567891112134562345789101112132345678910111223456[[#This Row],[KODE BARANG]],'TABEL ACUAN'!D:E,2,0)</f>
        <v>Zink Tablet 20mg</v>
      </c>
      <c r="I15" s="25" t="s">
        <v>1350</v>
      </c>
      <c r="J15" s="25">
        <v>10</v>
      </c>
      <c r="K15" s="25" t="s">
        <v>1348</v>
      </c>
      <c r="L15" s="48" t="s">
        <v>1353</v>
      </c>
    </row>
    <row r="16" spans="1:12" ht="30" customHeight="1" x14ac:dyDescent="0.35">
      <c r="A16" s="17"/>
      <c r="B16" s="43"/>
      <c r="C16" s="44"/>
      <c r="D16" s="43"/>
      <c r="E16" s="43"/>
      <c r="F16" s="43"/>
      <c r="G16" s="6" t="s">
        <v>251</v>
      </c>
      <c r="H16" s="45" t="str">
        <f>VLOOKUP(TBLMASUK6356781024567891112134562345789101112132345678910111223456[[#This Row],[KODE BARANG]],'TABEL ACUAN'!D:E,2,0)</f>
        <v>Parasetamol tab. 500 mg</v>
      </c>
      <c r="I16" s="25" t="s">
        <v>1350</v>
      </c>
      <c r="J16" s="25">
        <v>3</v>
      </c>
      <c r="K16" s="25" t="s">
        <v>1348</v>
      </c>
      <c r="L16" s="46"/>
    </row>
    <row r="17" spans="1:12" ht="30" customHeight="1" x14ac:dyDescent="0.35">
      <c r="A17" s="40"/>
      <c r="B17" s="50"/>
      <c r="C17" s="51"/>
      <c r="D17" s="50"/>
      <c r="E17" s="50"/>
      <c r="F17" s="50"/>
      <c r="G17" s="7" t="s">
        <v>1289</v>
      </c>
      <c r="H17" s="53" t="str">
        <f>VLOOKUP(TBLMASUK6356781024567891112134562345789101112132345678910111223456[[#This Row],[KODE BARANG]],'TABEL ACUAN'!D:E,2,0)</f>
        <v>Garam Oralit</v>
      </c>
      <c r="I17" s="25" t="s">
        <v>1391</v>
      </c>
      <c r="J17" s="25">
        <v>3</v>
      </c>
      <c r="K17" s="25" t="s">
        <v>1348</v>
      </c>
      <c r="L17" s="48"/>
    </row>
    <row r="18" spans="1:12" ht="30" customHeight="1" x14ac:dyDescent="0.35">
      <c r="A18" s="54">
        <v>45432</v>
      </c>
      <c r="B18" s="55">
        <v>5</v>
      </c>
      <c r="C18" s="56" t="s">
        <v>1456</v>
      </c>
      <c r="D18" s="55">
        <v>53</v>
      </c>
      <c r="E18" s="55">
        <v>3</v>
      </c>
      <c r="F18" s="55" t="s">
        <v>1346</v>
      </c>
      <c r="G18" s="52" t="s">
        <v>383</v>
      </c>
      <c r="H18" s="53" t="str">
        <f>VLOOKUP(TBLMASUK6356781024567891112134562345789101112132345678910111223456[[#This Row],[KODE BARANG]],'TABEL ACUAN'!D:E,2,0)</f>
        <v>Attapulgite/New Antides /selediar/ molagit</v>
      </c>
      <c r="I18" s="6" t="s">
        <v>1390</v>
      </c>
      <c r="J18" s="6">
        <v>5</v>
      </c>
      <c r="K18" s="6" t="s">
        <v>1348</v>
      </c>
      <c r="L18" s="48" t="s">
        <v>1349</v>
      </c>
    </row>
    <row r="19" spans="1:12" ht="30" customHeight="1" x14ac:dyDescent="0.35">
      <c r="A19" s="54"/>
      <c r="B19" s="55"/>
      <c r="C19" s="56"/>
      <c r="D19" s="55"/>
      <c r="E19" s="55"/>
      <c r="F19" s="55"/>
      <c r="G19" s="6" t="s">
        <v>257</v>
      </c>
      <c r="H19" s="53" t="str">
        <f>VLOOKUP(TBLMASUK6356781024567891112134562345789101112132345678910111223456[[#This Row],[KODE BARANG]],'TABEL ACUAN'!D:E,2,0)</f>
        <v>Piridoksin HCl tab. 10 mg</v>
      </c>
      <c r="I19" s="6" t="s">
        <v>1359</v>
      </c>
      <c r="J19" s="6">
        <v>3</v>
      </c>
      <c r="K19" s="6" t="s">
        <v>1348</v>
      </c>
      <c r="L19" s="49"/>
    </row>
    <row r="20" spans="1:12" ht="30" customHeight="1" x14ac:dyDescent="0.35">
      <c r="A20" s="54"/>
      <c r="B20" s="55"/>
      <c r="C20" s="56"/>
      <c r="D20" s="55"/>
      <c r="E20" s="55"/>
      <c r="F20" s="55"/>
      <c r="G20" s="6" t="s">
        <v>647</v>
      </c>
      <c r="H20" s="53" t="str">
        <f>VLOOKUP(TBLMASUK6356781024567891112134562345789101112132345678910111223456[[#This Row],[KODE BARANG]],'TABEL ACUAN'!D:E,2,0)</f>
        <v>Ranitidin tab 150 mg</v>
      </c>
      <c r="I20" s="6" t="s">
        <v>1347</v>
      </c>
      <c r="J20" s="6">
        <v>5</v>
      </c>
      <c r="K20" s="6" t="s">
        <v>1348</v>
      </c>
      <c r="L20" s="46"/>
    </row>
    <row r="21" spans="1:12" ht="30" customHeight="1" x14ac:dyDescent="0.35">
      <c r="A21" s="54"/>
      <c r="B21" s="55"/>
      <c r="C21" s="56"/>
      <c r="D21" s="55"/>
      <c r="E21" s="55"/>
      <c r="F21" s="55"/>
      <c r="G21" s="7"/>
      <c r="H21" s="53" t="e">
        <f>VLOOKUP(TBLMASUK6356781024567891112134562345789101112132345678910111223456[[#This Row],[KODE BARANG]],'TABEL ACUAN'!D:E,2,0)</f>
        <v>#N/A</v>
      </c>
      <c r="I21" s="6"/>
      <c r="J21" s="6"/>
      <c r="K21" s="6"/>
      <c r="L21" s="48"/>
    </row>
    <row r="22" spans="1:12" ht="30" customHeight="1" x14ac:dyDescent="0.35">
      <c r="A22" s="54"/>
      <c r="B22" s="55"/>
      <c r="C22" s="56"/>
      <c r="D22" s="55"/>
      <c r="E22" s="55"/>
      <c r="F22" s="55"/>
      <c r="G22" s="6"/>
      <c r="H22" s="53" t="e">
        <f>VLOOKUP(TBLMASUK6356781024567891112134562345789101112132345678910111223456[[#This Row],[KODE BARANG]],'TABEL ACUAN'!D:E,2,0)</f>
        <v>#N/A</v>
      </c>
      <c r="I22" s="6"/>
      <c r="J22" s="6"/>
      <c r="K22" s="6"/>
      <c r="L22" s="46"/>
    </row>
    <row r="23" spans="1:12" ht="30" customHeight="1" x14ac:dyDescent="0.35">
      <c r="A23" s="54"/>
      <c r="B23" s="55"/>
      <c r="C23" s="56"/>
      <c r="D23" s="55"/>
      <c r="E23" s="55"/>
      <c r="F23" s="55"/>
      <c r="G23" s="52"/>
      <c r="H23" s="53" t="e">
        <f>VLOOKUP(TBLMASUK6356781024567891112134562345789101112132345678910111223456[[#This Row],[KODE BARANG]],'TABEL ACUAN'!D:E,2,0)</f>
        <v>#N/A</v>
      </c>
      <c r="I23" s="6"/>
      <c r="J23" s="6"/>
      <c r="K23" s="6"/>
      <c r="L23" s="48"/>
    </row>
    <row r="24" spans="1:12" ht="30" customHeight="1" x14ac:dyDescent="0.35">
      <c r="A24" s="17"/>
      <c r="B24" s="25"/>
      <c r="C24" s="57"/>
      <c r="D24" s="25"/>
      <c r="E24" s="25"/>
      <c r="F24" s="25"/>
      <c r="G24" s="7"/>
      <c r="H24" s="53" t="e">
        <f>VLOOKUP(TBLMASUK6356781024567891112134562345789101112132345678910111223456[[#This Row],[KODE BARANG]],'TABEL ACUAN'!D:E,2,0)</f>
        <v>#N/A</v>
      </c>
      <c r="I24" s="6"/>
      <c r="J24" s="6"/>
      <c r="K24" s="6"/>
      <c r="L24" s="48"/>
    </row>
    <row r="25" spans="1:12" ht="30" customHeight="1" x14ac:dyDescent="0.35">
      <c r="A25" s="58"/>
      <c r="B25" s="55"/>
      <c r="C25" s="56"/>
      <c r="D25" s="55"/>
      <c r="E25" s="55"/>
      <c r="F25" s="55"/>
      <c r="G25" s="6"/>
      <c r="H25" s="53" t="e">
        <f>VLOOKUP(TBLMASUK6356781024567891112134562345789101112132345678910111223456[[#This Row],[KODE BARANG]],'TABEL ACUAN'!D:E,2,0)</f>
        <v>#N/A</v>
      </c>
      <c r="I25" s="6"/>
      <c r="J25" s="6"/>
      <c r="K25" s="6"/>
      <c r="L25" s="48"/>
    </row>
    <row r="26" spans="1:12" ht="30" customHeight="1" x14ac:dyDescent="0.35">
      <c r="A26" s="54"/>
      <c r="B26" s="55"/>
      <c r="C26" s="56"/>
      <c r="D26" s="55"/>
      <c r="E26" s="55"/>
      <c r="F26" s="55"/>
      <c r="G26" s="6"/>
      <c r="H26" s="53" t="e">
        <f>VLOOKUP(TBLMASUK6356781024567891112134562345789101112132345678910111223456[[#This Row],[KODE BARANG]],'TABEL ACUAN'!D:E,2,0)</f>
        <v>#N/A</v>
      </c>
      <c r="I26" s="6"/>
      <c r="J26" s="6"/>
      <c r="K26" s="6"/>
      <c r="L26" s="46"/>
    </row>
    <row r="27" spans="1:12" ht="30" customHeight="1" x14ac:dyDescent="0.35">
      <c r="A27" s="54"/>
      <c r="B27" s="55"/>
      <c r="C27" s="56"/>
      <c r="D27" s="55"/>
      <c r="E27" s="55"/>
      <c r="F27" s="55"/>
      <c r="G27" s="6"/>
      <c r="H27" s="53" t="e">
        <f>VLOOKUP(TBLMASUK6356781024567891112134562345789101112132345678910111223456[[#This Row],[KODE BARANG]],'TABEL ACUAN'!D:E,2,0)</f>
        <v>#N/A</v>
      </c>
      <c r="I27" s="6"/>
      <c r="J27" s="6"/>
      <c r="K27" s="6"/>
      <c r="L27" s="48"/>
    </row>
    <row r="28" spans="1:12" ht="30" customHeight="1" x14ac:dyDescent="0.35">
      <c r="A28" s="58"/>
      <c r="B28" s="55"/>
      <c r="C28" s="56"/>
      <c r="D28" s="55"/>
      <c r="E28" s="55"/>
      <c r="F28" s="55"/>
      <c r="G28" s="52"/>
      <c r="H28" s="53" t="e">
        <f>VLOOKUP(TBLMASUK6356781024567891112134562345789101112132345678910111223456[[#This Row],[KODE BARANG]],'TABEL ACUAN'!D:E,2,0)</f>
        <v>#N/A</v>
      </c>
      <c r="I28" s="6"/>
      <c r="J28" s="6"/>
      <c r="K28" s="6"/>
      <c r="L28" s="49"/>
    </row>
    <row r="29" spans="1:12" ht="30" customHeight="1" x14ac:dyDescent="0.35">
      <c r="A29" s="54"/>
      <c r="B29" s="55"/>
      <c r="C29" s="56"/>
      <c r="D29" s="55"/>
      <c r="E29" s="55"/>
      <c r="F29" s="55"/>
      <c r="G29" s="7"/>
      <c r="H29" s="53" t="e">
        <f>VLOOKUP(TBLMASUK6356781024567891112134562345789101112132345678910111223456[[#This Row],[KODE BARANG]],'TABEL ACUAN'!D:E,2,0)</f>
        <v>#N/A</v>
      </c>
      <c r="I29" s="6"/>
      <c r="J29" s="6"/>
      <c r="K29" s="6"/>
      <c r="L29" s="48"/>
    </row>
    <row r="30" spans="1:12" ht="30" customHeight="1" x14ac:dyDescent="0.35">
      <c r="A30" s="54"/>
      <c r="B30" s="55"/>
      <c r="C30" s="56"/>
      <c r="D30" s="55"/>
      <c r="E30" s="55"/>
      <c r="F30" s="55"/>
      <c r="G30" s="6"/>
      <c r="H30" s="53" t="e">
        <f>VLOOKUP(TBLMASUK6356781024567891112134562345789101112132345678910111223456[[#This Row],[KODE BARANG]],'TABEL ACUAN'!D:E,2,0)</f>
        <v>#N/A</v>
      </c>
      <c r="I30" s="6"/>
      <c r="J30" s="6"/>
      <c r="K30" s="6"/>
      <c r="L30" s="48"/>
    </row>
    <row r="31" spans="1:12" ht="30" customHeight="1" x14ac:dyDescent="0.35">
      <c r="A31" s="54"/>
      <c r="B31" s="55"/>
      <c r="C31" s="56"/>
      <c r="D31" s="55"/>
      <c r="E31" s="55"/>
      <c r="F31" s="55"/>
      <c r="G31" s="59"/>
      <c r="H31" s="53" t="e">
        <f>VLOOKUP(TBLMASUK6356781024567891112134562345789101112132345678910111223456[[#This Row],[KODE BARANG]],'TABEL ACUAN'!D:E,2,0)</f>
        <v>#N/A</v>
      </c>
      <c r="I31" s="6"/>
      <c r="J31" s="6"/>
      <c r="K31" s="6"/>
      <c r="L31" s="46"/>
    </row>
    <row r="32" spans="1:12" ht="30" customHeight="1" x14ac:dyDescent="0.35">
      <c r="A32" s="58"/>
      <c r="B32" s="55"/>
      <c r="C32" s="56"/>
      <c r="D32" s="55"/>
      <c r="E32" s="55"/>
      <c r="F32" s="55"/>
      <c r="G32" s="7"/>
      <c r="H32" s="53" t="e">
        <f>VLOOKUP(TBLMASUK6356781024567891112134562345789101112132345678910111223456[[#This Row],[KODE BARANG]],'TABEL ACUAN'!D:E,2,0)</f>
        <v>#N/A</v>
      </c>
      <c r="I32" s="6"/>
      <c r="J32" s="6"/>
      <c r="K32" s="6"/>
      <c r="L32" s="46"/>
    </row>
    <row r="33" spans="1:12" ht="30" customHeight="1" x14ac:dyDescent="0.35">
      <c r="A33" s="54"/>
      <c r="B33" s="55"/>
      <c r="C33" s="56"/>
      <c r="D33" s="55"/>
      <c r="E33" s="55"/>
      <c r="F33" s="55"/>
      <c r="G33" s="6"/>
      <c r="H33" s="45" t="e">
        <f>VLOOKUP(TBLMASUK6356781024567891112134562345789101112132345678910111223456[[#This Row],[KODE BARANG]],'TABEL ACUAN'!D:E,2,0)</f>
        <v>#N/A</v>
      </c>
      <c r="I33" s="6"/>
      <c r="J33" s="6"/>
      <c r="K33" s="6"/>
      <c r="L33" s="48"/>
    </row>
    <row r="34" spans="1:12" ht="30" customHeight="1" x14ac:dyDescent="0.35">
      <c r="A34" s="58"/>
      <c r="B34" s="55"/>
      <c r="C34" s="47"/>
      <c r="D34" s="55"/>
      <c r="E34" s="55"/>
      <c r="F34" s="55"/>
      <c r="G34" s="52"/>
      <c r="H34" s="45" t="e">
        <f>VLOOKUP(TBLMASUK6356781024567891112134562345789101112132345678910111223456[[#This Row],[KODE BARANG]],'TABEL ACUAN'!D:E,2,0)</f>
        <v>#N/A</v>
      </c>
      <c r="I34" s="6"/>
      <c r="J34" s="6"/>
      <c r="K34" s="6"/>
      <c r="L34" s="48"/>
    </row>
    <row r="35" spans="1:12" ht="30" customHeight="1" x14ac:dyDescent="0.35">
      <c r="A35" s="54"/>
      <c r="B35" s="55"/>
      <c r="C35" s="56"/>
      <c r="D35" s="66"/>
      <c r="E35" s="55"/>
      <c r="F35" s="55"/>
      <c r="G35" s="59"/>
      <c r="H35" s="45" t="e">
        <f>VLOOKUP(TBLMASUK6356781024567891112134562345789101112132345678910111223456[[#This Row],[KODE BARANG]],'TABEL ACUAN'!D:E,2,0)</f>
        <v>#N/A</v>
      </c>
      <c r="I35" s="6"/>
      <c r="J35" s="6"/>
      <c r="K35" s="6"/>
      <c r="L35" s="48"/>
    </row>
    <row r="36" spans="1:12" ht="30" customHeight="1" x14ac:dyDescent="0.35">
      <c r="A36" s="58"/>
      <c r="B36" s="55"/>
      <c r="C36" s="56"/>
      <c r="D36" s="55"/>
      <c r="E36" s="55"/>
      <c r="F36" s="55"/>
      <c r="G36" s="7"/>
      <c r="H36" s="45" t="e">
        <f>VLOOKUP(TBLMASUK6356781024567891112134562345789101112132345678910111223456[[#This Row],[KODE BARANG]],'TABEL ACUAN'!D:E,2,0)</f>
        <v>#N/A</v>
      </c>
      <c r="I36" s="63"/>
      <c r="J36" s="6"/>
      <c r="K36" s="6"/>
      <c r="L36" s="46"/>
    </row>
    <row r="37" spans="1:12" ht="30" customHeight="1" x14ac:dyDescent="0.35">
      <c r="A37" s="60"/>
      <c r="B37" s="61"/>
      <c r="C37" s="62"/>
      <c r="D37" s="61"/>
      <c r="E37" s="61"/>
      <c r="F37" s="61"/>
      <c r="G37" s="59"/>
      <c r="H37" s="64" t="e">
        <f>VLOOKUP(TBLMASUK6356781024567891112134562345789101112132345678910111223456[[#This Row],[KODE BARANG]],'TABEL ACUAN'!D:E,2,0)</f>
        <v>#N/A</v>
      </c>
      <c r="I37" s="63"/>
      <c r="J37" s="63"/>
      <c r="K37" s="63"/>
      <c r="L37" s="48"/>
    </row>
    <row r="38" spans="1:12" ht="30" customHeight="1" x14ac:dyDescent="0.35">
      <c r="A38" s="60"/>
      <c r="B38" s="61"/>
      <c r="C38" s="62"/>
      <c r="D38" s="61"/>
      <c r="E38" s="61"/>
      <c r="F38" s="61"/>
      <c r="G38" s="52"/>
      <c r="H38" s="64" t="e">
        <f>VLOOKUP(TBLMASUK6356781024567891112134562345789101112132345678910111223456[[#This Row],[KODE BARANG]],'TABEL ACUAN'!D:E,2,0)</f>
        <v>#N/A</v>
      </c>
      <c r="I38" s="63"/>
      <c r="J38" s="6"/>
      <c r="K38" s="6"/>
      <c r="L38" s="48"/>
    </row>
    <row r="39" spans="1:12" ht="30" customHeight="1" x14ac:dyDescent="0.35">
      <c r="A39" s="60"/>
      <c r="B39" s="61"/>
      <c r="C39" s="62"/>
      <c r="D39" s="61"/>
      <c r="E39" s="61"/>
      <c r="F39" s="61"/>
      <c r="G39" s="6"/>
      <c r="H39" s="64" t="e">
        <f>VLOOKUP(TBLMASUK6356781024567891112134562345789101112132345678910111223456[[#This Row],[KODE BARANG]],'TABEL ACUAN'!D:E,2,0)</f>
        <v>#N/A</v>
      </c>
      <c r="I39" s="63"/>
      <c r="J39" s="63"/>
      <c r="K39" s="63"/>
      <c r="L39" s="65"/>
    </row>
    <row r="40" spans="1:12" ht="30" customHeight="1" x14ac:dyDescent="0.35">
      <c r="A40" s="60"/>
      <c r="B40" s="61"/>
      <c r="C40" s="62"/>
      <c r="D40" s="61"/>
      <c r="E40" s="61"/>
      <c r="F40" s="61"/>
      <c r="G40" s="59"/>
      <c r="H40" s="64" t="e">
        <f>VLOOKUP(TBLMASUK6356781024567891112134562345789101112132345678910111223456[[#This Row],[KODE BARANG]],'TABEL ACUAN'!D:E,2,0)</f>
        <v>#N/A</v>
      </c>
      <c r="I40" s="63"/>
      <c r="J40" s="63"/>
      <c r="K40" s="63"/>
      <c r="L40" s="65"/>
    </row>
    <row r="41" spans="1:12" ht="30" customHeight="1" x14ac:dyDescent="0.35">
      <c r="A41" s="58"/>
      <c r="B41" s="55"/>
      <c r="C41" s="56"/>
      <c r="D41" s="55"/>
      <c r="E41" s="55"/>
      <c r="F41" s="55"/>
      <c r="G41" s="6"/>
      <c r="H41" s="45" t="e">
        <f>VLOOKUP(TBLMASUK6356781024567891112134562345789101112132345678910111223456[[#This Row],[KODE BARANG]],'TABEL ACUAN'!D:E,2,0)</f>
        <v>#N/A</v>
      </c>
      <c r="I41" s="6"/>
      <c r="J41" s="6"/>
      <c r="K41" s="6"/>
      <c r="L41" s="48"/>
    </row>
    <row r="42" spans="1:12" ht="30" customHeight="1" x14ac:dyDescent="0.35">
      <c r="A42" s="67" t="s">
        <v>1378</v>
      </c>
      <c r="E42" s="1"/>
      <c r="F42" s="1"/>
      <c r="J42" s="67" t="s">
        <v>1379</v>
      </c>
      <c r="K42" s="2"/>
    </row>
    <row r="43" spans="1:12" ht="30" customHeight="1" x14ac:dyDescent="0.35">
      <c r="A43" s="75" t="s">
        <v>1380</v>
      </c>
      <c r="B43" s="75"/>
      <c r="C43" s="75"/>
      <c r="D43" s="2" t="s">
        <v>1381</v>
      </c>
      <c r="E43" s="2">
        <v>5</v>
      </c>
      <c r="F43" s="1"/>
      <c r="J43" s="67"/>
      <c r="K43" s="2"/>
    </row>
    <row r="44" spans="1:12" ht="30" customHeight="1" x14ac:dyDescent="0.35">
      <c r="A44" s="75" t="s">
        <v>1337</v>
      </c>
      <c r="B44" s="75"/>
      <c r="C44" s="75"/>
      <c r="D44" s="2" t="s">
        <v>1381</v>
      </c>
      <c r="E44" s="2">
        <v>0</v>
      </c>
      <c r="F44" s="1"/>
      <c r="J44" s="67"/>
      <c r="K44" s="2"/>
    </row>
    <row r="45" spans="1:12" ht="30" customHeight="1" x14ac:dyDescent="0.35">
      <c r="A45" s="75" t="s">
        <v>1382</v>
      </c>
      <c r="B45" s="75"/>
      <c r="C45" s="75"/>
      <c r="D45" s="2" t="s">
        <v>1381</v>
      </c>
      <c r="E45" s="2">
        <f>SUM(TBLMASUK6356781024567891112134562345789101112132345678910111223456[JUMLAH ITEM OBAT])</f>
        <v>13</v>
      </c>
      <c r="F45" s="1"/>
      <c r="J45" s="67"/>
      <c r="K45" s="2"/>
    </row>
    <row r="46" spans="1:12" ht="30" customHeight="1" x14ac:dyDescent="0.35">
      <c r="A46" s="75" t="s">
        <v>1383</v>
      </c>
      <c r="B46" s="75"/>
      <c r="C46" s="75"/>
      <c r="D46" s="2" t="s">
        <v>1381</v>
      </c>
      <c r="E46" s="2">
        <f>E44/E43*100</f>
        <v>0</v>
      </c>
      <c r="F46" s="1"/>
      <c r="J46" s="8" t="s">
        <v>1384</v>
      </c>
      <c r="K46" s="2"/>
    </row>
    <row r="47" spans="1:12" ht="30" customHeight="1" x14ac:dyDescent="0.35">
      <c r="A47" s="73" t="s">
        <v>1385</v>
      </c>
      <c r="B47" s="73"/>
      <c r="C47" s="73"/>
      <c r="D47" s="2" t="s">
        <v>1381</v>
      </c>
      <c r="E47" s="9">
        <f>E45/E43</f>
        <v>2.6</v>
      </c>
      <c r="F47" s="1"/>
      <c r="J47" s="67" t="s">
        <v>1386</v>
      </c>
      <c r="K47" s="2"/>
    </row>
    <row r="48" spans="1:12" ht="30" customHeight="1" x14ac:dyDescent="0.35">
      <c r="E48" s="1"/>
      <c r="F48" s="1"/>
      <c r="H48" s="5"/>
    </row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7:C47"/>
    <mergeCell ref="A1:L1"/>
    <mergeCell ref="A43:C43"/>
    <mergeCell ref="A44:C44"/>
    <mergeCell ref="A45:C45"/>
    <mergeCell ref="A46:C46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94D4-CC80-4B85-879E-FA1B72CB26B0}">
  <dimension ref="A1:L113"/>
  <sheetViews>
    <sheetView topLeftCell="A5" workbookViewId="0">
      <selection activeCell="G47" sqref="G47"/>
    </sheetView>
  </sheetViews>
  <sheetFormatPr defaultColWidth="9.1796875" defaultRowHeight="15.5" x14ac:dyDescent="0.35"/>
  <cols>
    <col min="1" max="1" width="11.453125" style="2" customWidth="1"/>
    <col min="2" max="2" width="5.1796875" style="2" customWidth="1"/>
    <col min="3" max="3" width="20.81640625" style="2" customWidth="1"/>
    <col min="4" max="4" width="8.453125" style="2" customWidth="1"/>
    <col min="5" max="5" width="10.7265625" style="2" customWidth="1"/>
    <col min="6" max="6" width="8" style="2" customWidth="1"/>
    <col min="7" max="7" width="11" style="1" customWidth="1"/>
    <col min="8" max="8" width="38.26953125" style="1" customWidth="1"/>
    <col min="9" max="9" width="13.54296875" style="1" customWidth="1"/>
    <col min="10" max="10" width="8.54296875" style="2" customWidth="1"/>
    <col min="11" max="11" width="9.7265625" style="1" customWidth="1"/>
    <col min="12" max="12" width="13.26953125" style="1" customWidth="1"/>
    <col min="13" max="13" width="6.7265625" style="1" customWidth="1"/>
    <col min="14" max="14" width="8" style="1" customWidth="1"/>
    <col min="15" max="15" width="6.54296875" style="1" customWidth="1"/>
    <col min="16" max="16384" width="9.1796875" style="1"/>
  </cols>
  <sheetData>
    <row r="1" spans="1:12" ht="25" customHeight="1" x14ac:dyDescent="0.35">
      <c r="A1" s="74" t="s">
        <v>1387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2"/>
    </row>
    <row r="3" spans="1:12" ht="25" customHeight="1" x14ac:dyDescent="0.35">
      <c r="A3" s="4" t="s">
        <v>1322</v>
      </c>
      <c r="B3" s="3" t="s">
        <v>1323</v>
      </c>
      <c r="C3" s="5" t="s">
        <v>1324</v>
      </c>
      <c r="D3" s="1"/>
      <c r="E3" s="3"/>
      <c r="F3" s="3"/>
      <c r="G3" s="3"/>
      <c r="H3" s="3"/>
      <c r="I3" s="4" t="s">
        <v>1325</v>
      </c>
      <c r="J3" s="2" t="s">
        <v>1323</v>
      </c>
      <c r="K3" s="5" t="s">
        <v>1457</v>
      </c>
    </row>
    <row r="4" spans="1:12" ht="25" customHeight="1" x14ac:dyDescent="0.35">
      <c r="A4" s="4" t="s">
        <v>1327</v>
      </c>
      <c r="B4" s="3" t="s">
        <v>1323</v>
      </c>
      <c r="C4" s="4" t="s">
        <v>1328</v>
      </c>
      <c r="D4" s="1"/>
      <c r="E4" s="3"/>
      <c r="F4" s="3"/>
      <c r="G4" s="3"/>
      <c r="H4" s="3"/>
      <c r="I4" s="4" t="s">
        <v>1329</v>
      </c>
      <c r="J4" s="2" t="s">
        <v>1323</v>
      </c>
      <c r="K4" s="67">
        <v>2024</v>
      </c>
    </row>
    <row r="5" spans="1:12" ht="25" customHeight="1" x14ac:dyDescent="0.35">
      <c r="A5" s="4" t="s">
        <v>1330</v>
      </c>
      <c r="B5" s="2" t="s">
        <v>1323</v>
      </c>
      <c r="C5" s="1" t="s">
        <v>1331</v>
      </c>
      <c r="D5" s="1"/>
      <c r="E5" s="67"/>
      <c r="F5" s="67"/>
      <c r="K5" s="2"/>
    </row>
    <row r="6" spans="1:12" ht="25" customHeight="1" x14ac:dyDescent="0.35">
      <c r="A6" s="67"/>
      <c r="B6" s="67"/>
      <c r="C6" s="67"/>
      <c r="D6" s="67"/>
      <c r="E6" s="67"/>
      <c r="F6" s="67"/>
      <c r="J6" s="1"/>
      <c r="K6" s="2"/>
    </row>
    <row r="7" spans="1:12" ht="49.5" customHeight="1" x14ac:dyDescent="0.35">
      <c r="A7" s="12" t="s">
        <v>1332</v>
      </c>
      <c r="B7" s="12" t="s">
        <v>1333</v>
      </c>
      <c r="C7" s="12" t="s">
        <v>1334</v>
      </c>
      <c r="D7" s="12" t="s">
        <v>1335</v>
      </c>
      <c r="E7" s="13" t="s">
        <v>1336</v>
      </c>
      <c r="F7" s="13" t="s">
        <v>1337</v>
      </c>
      <c r="G7" s="13" t="s">
        <v>1338</v>
      </c>
      <c r="H7" s="14" t="s">
        <v>1339</v>
      </c>
      <c r="I7" s="15" t="s">
        <v>1340</v>
      </c>
      <c r="J7" s="15" t="s">
        <v>1341</v>
      </c>
      <c r="K7" s="15" t="s">
        <v>1342</v>
      </c>
      <c r="L7" s="16" t="s">
        <v>1343</v>
      </c>
    </row>
    <row r="8" spans="1:12" ht="30" customHeight="1" x14ac:dyDescent="0.35">
      <c r="A8" s="17">
        <v>45388</v>
      </c>
      <c r="B8" s="43">
        <v>1</v>
      </c>
      <c r="C8" s="44" t="s">
        <v>1458</v>
      </c>
      <c r="D8" s="43">
        <v>2</v>
      </c>
      <c r="E8" s="43">
        <v>3</v>
      </c>
      <c r="F8" s="43" t="s">
        <v>1346</v>
      </c>
      <c r="G8" s="52" t="s">
        <v>245</v>
      </c>
      <c r="H8" s="45" t="str">
        <f>VLOOKUP(TBLMASUK63567810245678911121345623457891011121323456789101112234567[[#This Row],[KODE BARANG]],'TABEL ACUAN'!D:E,2,0)</f>
        <v>Parasetamol sirup 120 mg / 5 ml</v>
      </c>
      <c r="I8" s="25" t="s">
        <v>1359</v>
      </c>
      <c r="J8" s="25">
        <v>3</v>
      </c>
      <c r="K8" s="25" t="s">
        <v>1348</v>
      </c>
      <c r="L8" s="48" t="s">
        <v>1358</v>
      </c>
    </row>
    <row r="9" spans="1:12" ht="30" customHeight="1" x14ac:dyDescent="0.35">
      <c r="A9" s="17"/>
      <c r="B9" s="43"/>
      <c r="C9" s="44"/>
      <c r="D9" s="43"/>
      <c r="E9" s="43"/>
      <c r="F9" s="43"/>
      <c r="G9" s="6" t="s">
        <v>1418</v>
      </c>
      <c r="H9" s="45" t="s">
        <v>1459</v>
      </c>
      <c r="I9" s="25" t="s">
        <v>1350</v>
      </c>
      <c r="J9" s="25">
        <v>5</v>
      </c>
      <c r="K9" s="25" t="s">
        <v>1348</v>
      </c>
      <c r="L9" s="48"/>
    </row>
    <row r="10" spans="1:12" ht="30" customHeight="1" x14ac:dyDescent="0.35">
      <c r="A10" s="17"/>
      <c r="B10" s="43"/>
      <c r="C10" s="44"/>
      <c r="D10" s="43"/>
      <c r="E10" s="43"/>
      <c r="F10" s="43"/>
      <c r="G10" s="7" t="s">
        <v>1289</v>
      </c>
      <c r="H10" s="45" t="str">
        <f>VLOOKUP(TBLMASUK63567810245678911121345623457891011121323456789101112234567[[#This Row],[KODE BARANG]],'TABEL ACUAN'!D:E,2,0)</f>
        <v>Garam Oralit</v>
      </c>
      <c r="I10" s="25" t="s">
        <v>1391</v>
      </c>
      <c r="J10" s="25">
        <v>3</v>
      </c>
      <c r="K10" s="25" t="s">
        <v>1348</v>
      </c>
      <c r="L10" s="46"/>
    </row>
    <row r="11" spans="1:12" ht="30" customHeight="1" x14ac:dyDescent="0.35">
      <c r="A11" s="17">
        <v>45449</v>
      </c>
      <c r="B11" s="6">
        <v>2</v>
      </c>
      <c r="C11" s="47" t="s">
        <v>1460</v>
      </c>
      <c r="D11" s="6">
        <v>3</v>
      </c>
      <c r="E11" s="6">
        <v>2</v>
      </c>
      <c r="F11" s="6" t="s">
        <v>1346</v>
      </c>
      <c r="G11" s="6" t="s">
        <v>1461</v>
      </c>
      <c r="H11" s="45" t="s">
        <v>1462</v>
      </c>
      <c r="I11" s="25" t="s">
        <v>1359</v>
      </c>
      <c r="J11" s="25">
        <v>3</v>
      </c>
      <c r="K11" s="25" t="s">
        <v>1348</v>
      </c>
      <c r="L11" s="48" t="s">
        <v>1358</v>
      </c>
    </row>
    <row r="12" spans="1:12" ht="30" customHeight="1" x14ac:dyDescent="0.35">
      <c r="A12" s="17"/>
      <c r="B12" s="43"/>
      <c r="C12" s="44"/>
      <c r="D12" s="43"/>
      <c r="E12" s="43"/>
      <c r="F12" s="43"/>
      <c r="G12" s="7" t="s">
        <v>1289</v>
      </c>
      <c r="H12" s="45" t="str">
        <f>VLOOKUP(TBLMASUK63567810245678911121345623457891011121323456789101112234567[[#This Row],[KODE BARANG]],'TABEL ACUAN'!D:E,2,0)</f>
        <v>Garam Oralit</v>
      </c>
      <c r="I12" s="25" t="s">
        <v>1391</v>
      </c>
      <c r="J12" s="25">
        <v>3</v>
      </c>
      <c r="K12" s="25" t="s">
        <v>1348</v>
      </c>
      <c r="L12" s="48"/>
    </row>
    <row r="13" spans="1:12" ht="30" customHeight="1" x14ac:dyDescent="0.35">
      <c r="A13" s="17">
        <v>45454</v>
      </c>
      <c r="B13" s="43">
        <v>3</v>
      </c>
      <c r="C13" s="44" t="s">
        <v>1463</v>
      </c>
      <c r="D13" s="43">
        <v>17</v>
      </c>
      <c r="E13" s="43">
        <v>3</v>
      </c>
      <c r="F13" s="43" t="s">
        <v>1346</v>
      </c>
      <c r="G13" s="52" t="s">
        <v>383</v>
      </c>
      <c r="H13" s="45" t="str">
        <f>VLOOKUP(TBLMASUK63567810245678911121345623457891011121323456789101112234567[[#This Row],[KODE BARANG]],'TABEL ACUAN'!D:E,2,0)</f>
        <v>Attapulgite/New Antides /selediar/ molagit</v>
      </c>
      <c r="I13" s="6" t="s">
        <v>1390</v>
      </c>
      <c r="J13" s="25">
        <v>5</v>
      </c>
      <c r="K13" s="25" t="s">
        <v>1348</v>
      </c>
      <c r="L13" s="48" t="s">
        <v>1358</v>
      </c>
    </row>
    <row r="14" spans="1:12" ht="30" customHeight="1" x14ac:dyDescent="0.35">
      <c r="A14" s="17"/>
      <c r="B14" s="43"/>
      <c r="C14" s="44"/>
      <c r="D14" s="43"/>
      <c r="E14" s="43"/>
      <c r="F14" s="43"/>
      <c r="G14" s="59" t="s">
        <v>371</v>
      </c>
      <c r="H14" s="45" t="str">
        <f>VLOOKUP(TBLMASUK63567810245678911121345623457891011121323456789101112234567[[#This Row],[KODE BARANG]],'TABEL ACUAN'!D:E,2,0)</f>
        <v>Antasida DOEN Suspensi</v>
      </c>
      <c r="I14" s="25" t="s">
        <v>1359</v>
      </c>
      <c r="J14" s="25">
        <v>3</v>
      </c>
      <c r="K14" s="25" t="s">
        <v>1348</v>
      </c>
      <c r="L14" s="48"/>
    </row>
    <row r="15" spans="1:12" ht="30" customHeight="1" x14ac:dyDescent="0.35">
      <c r="A15" s="17"/>
      <c r="B15" s="6"/>
      <c r="C15" s="47"/>
      <c r="D15" s="6"/>
      <c r="E15" s="6"/>
      <c r="F15" s="6"/>
      <c r="G15" s="6" t="s">
        <v>251</v>
      </c>
      <c r="H15" s="45" t="str">
        <f>VLOOKUP(TBLMASUK63567810245678911121345623457891011121323456789101112234567[[#This Row],[KODE BARANG]],'TABEL ACUAN'!D:E,2,0)</f>
        <v>Parasetamol tab. 500 mg</v>
      </c>
      <c r="I15" s="25" t="s">
        <v>1359</v>
      </c>
      <c r="J15" s="25">
        <v>3</v>
      </c>
      <c r="K15" s="25" t="s">
        <v>1348</v>
      </c>
      <c r="L15" s="48"/>
    </row>
    <row r="16" spans="1:12" ht="30" customHeight="1" x14ac:dyDescent="0.35">
      <c r="A16" s="17">
        <v>45455</v>
      </c>
      <c r="B16" s="43">
        <v>4</v>
      </c>
      <c r="C16" s="44" t="s">
        <v>1464</v>
      </c>
      <c r="D16" s="43">
        <v>1</v>
      </c>
      <c r="E16" s="43">
        <v>2</v>
      </c>
      <c r="F16" s="43" t="s">
        <v>1346</v>
      </c>
      <c r="G16" s="6" t="s">
        <v>1418</v>
      </c>
      <c r="H16" s="45" t="s">
        <v>1459</v>
      </c>
      <c r="I16" s="25" t="s">
        <v>1350</v>
      </c>
      <c r="J16" s="25">
        <v>5</v>
      </c>
      <c r="K16" s="25" t="s">
        <v>1348</v>
      </c>
      <c r="L16" s="48" t="s">
        <v>1358</v>
      </c>
    </row>
    <row r="17" spans="1:12" ht="30" customHeight="1" x14ac:dyDescent="0.35">
      <c r="A17" s="40"/>
      <c r="B17" s="50"/>
      <c r="C17" s="51"/>
      <c r="D17" s="50"/>
      <c r="E17" s="50"/>
      <c r="F17" s="50"/>
      <c r="G17" s="7" t="s">
        <v>1289</v>
      </c>
      <c r="H17" s="53" t="str">
        <f>VLOOKUP(TBLMASUK63567810245678911121345623457891011121323456789101112234567[[#This Row],[KODE BARANG]],'TABEL ACUAN'!D:E,2,0)</f>
        <v>Garam Oralit</v>
      </c>
      <c r="I17" s="25" t="s">
        <v>1391</v>
      </c>
      <c r="J17" s="25">
        <v>3</v>
      </c>
      <c r="K17" s="25" t="s">
        <v>1348</v>
      </c>
      <c r="L17" s="48"/>
    </row>
    <row r="18" spans="1:12" ht="30" customHeight="1" x14ac:dyDescent="0.35">
      <c r="A18" s="54"/>
      <c r="B18" s="55"/>
      <c r="C18" s="56"/>
      <c r="D18" s="55"/>
      <c r="E18" s="55"/>
      <c r="F18" s="55"/>
      <c r="G18" s="52"/>
      <c r="H18" s="53" t="e">
        <f>VLOOKUP(TBLMASUK63567810245678911121345623457891011121323456789101112234567[[#This Row],[KODE BARANG]],'TABEL ACUAN'!D:E,2,0)</f>
        <v>#N/A</v>
      </c>
      <c r="I18" s="6" t="s">
        <v>1390</v>
      </c>
      <c r="J18" s="6">
        <v>5</v>
      </c>
      <c r="K18" s="6" t="s">
        <v>1348</v>
      </c>
      <c r="L18" s="48" t="s">
        <v>1349</v>
      </c>
    </row>
    <row r="19" spans="1:12" ht="30" customHeight="1" x14ac:dyDescent="0.35">
      <c r="A19" s="54"/>
      <c r="B19" s="55"/>
      <c r="C19" s="56"/>
      <c r="D19" s="55"/>
      <c r="E19" s="55"/>
      <c r="F19" s="55"/>
      <c r="G19" s="6"/>
      <c r="H19" s="53" t="e">
        <f>VLOOKUP(TBLMASUK63567810245678911121345623457891011121323456789101112234567[[#This Row],[KODE BARANG]],'TABEL ACUAN'!D:E,2,0)</f>
        <v>#N/A</v>
      </c>
      <c r="I19" s="6" t="s">
        <v>1359</v>
      </c>
      <c r="J19" s="6">
        <v>3</v>
      </c>
      <c r="K19" s="6" t="s">
        <v>1348</v>
      </c>
      <c r="L19" s="49"/>
    </row>
    <row r="20" spans="1:12" ht="30" customHeight="1" x14ac:dyDescent="0.35">
      <c r="A20" s="54"/>
      <c r="B20" s="55"/>
      <c r="C20" s="56"/>
      <c r="D20" s="55"/>
      <c r="E20" s="55"/>
      <c r="F20" s="55"/>
      <c r="G20" s="6"/>
      <c r="H20" s="53" t="e">
        <f>VLOOKUP(TBLMASUK63567810245678911121345623457891011121323456789101112234567[[#This Row],[KODE BARANG]],'TABEL ACUAN'!D:E,2,0)</f>
        <v>#N/A</v>
      </c>
      <c r="I20" s="6" t="s">
        <v>1347</v>
      </c>
      <c r="J20" s="6">
        <v>5</v>
      </c>
      <c r="K20" s="6" t="s">
        <v>1348</v>
      </c>
      <c r="L20" s="46"/>
    </row>
    <row r="21" spans="1:12" ht="30" customHeight="1" x14ac:dyDescent="0.35">
      <c r="A21" s="54"/>
      <c r="B21" s="55"/>
      <c r="C21" s="56"/>
      <c r="D21" s="55"/>
      <c r="E21" s="55"/>
      <c r="F21" s="55"/>
      <c r="G21" s="7"/>
      <c r="H21" s="53" t="e">
        <f>VLOOKUP(TBLMASUK63567810245678911121345623457891011121323456789101112234567[[#This Row],[KODE BARANG]],'TABEL ACUAN'!D:E,2,0)</f>
        <v>#N/A</v>
      </c>
      <c r="I21" s="6"/>
      <c r="J21" s="6"/>
      <c r="K21" s="6"/>
      <c r="L21" s="48"/>
    </row>
    <row r="22" spans="1:12" ht="30" customHeight="1" x14ac:dyDescent="0.35">
      <c r="A22" s="54"/>
      <c r="B22" s="55"/>
      <c r="C22" s="56"/>
      <c r="D22" s="55"/>
      <c r="E22" s="55"/>
      <c r="F22" s="55"/>
      <c r="G22" s="6"/>
      <c r="H22" s="53" t="e">
        <f>VLOOKUP(TBLMASUK63567810245678911121345623457891011121323456789101112234567[[#This Row],[KODE BARANG]],'TABEL ACUAN'!D:E,2,0)</f>
        <v>#N/A</v>
      </c>
      <c r="I22" s="6"/>
      <c r="J22" s="6"/>
      <c r="K22" s="6"/>
      <c r="L22" s="46"/>
    </row>
    <row r="23" spans="1:12" ht="30" customHeight="1" x14ac:dyDescent="0.35">
      <c r="A23" s="54"/>
      <c r="B23" s="55"/>
      <c r="C23" s="56"/>
      <c r="D23" s="55"/>
      <c r="E23" s="55"/>
      <c r="F23" s="55"/>
      <c r="G23" s="52"/>
      <c r="H23" s="53" t="e">
        <f>VLOOKUP(TBLMASUK63567810245678911121345623457891011121323456789101112234567[[#This Row],[KODE BARANG]],'TABEL ACUAN'!D:E,2,0)</f>
        <v>#N/A</v>
      </c>
      <c r="I23" s="6"/>
      <c r="J23" s="6"/>
      <c r="K23" s="6"/>
      <c r="L23" s="48"/>
    </row>
    <row r="24" spans="1:12" ht="30" customHeight="1" x14ac:dyDescent="0.35">
      <c r="A24" s="17"/>
      <c r="B24" s="25"/>
      <c r="C24" s="57"/>
      <c r="D24" s="25"/>
      <c r="E24" s="25"/>
      <c r="F24" s="25"/>
      <c r="G24" s="7"/>
      <c r="H24" s="53" t="e">
        <f>VLOOKUP(TBLMASUK63567810245678911121345623457891011121323456789101112234567[[#This Row],[KODE BARANG]],'TABEL ACUAN'!D:E,2,0)</f>
        <v>#N/A</v>
      </c>
      <c r="I24" s="6"/>
      <c r="J24" s="6"/>
      <c r="K24" s="6"/>
      <c r="L24" s="48"/>
    </row>
    <row r="25" spans="1:12" ht="30" customHeight="1" x14ac:dyDescent="0.35">
      <c r="A25" s="58"/>
      <c r="B25" s="55"/>
      <c r="C25" s="56"/>
      <c r="D25" s="55"/>
      <c r="E25" s="55"/>
      <c r="F25" s="55"/>
      <c r="G25" s="6"/>
      <c r="H25" s="53" t="e">
        <f>VLOOKUP(TBLMASUK63567810245678911121345623457891011121323456789101112234567[[#This Row],[KODE BARANG]],'TABEL ACUAN'!D:E,2,0)</f>
        <v>#N/A</v>
      </c>
      <c r="I25" s="6"/>
      <c r="J25" s="6"/>
      <c r="K25" s="6"/>
      <c r="L25" s="48"/>
    </row>
    <row r="26" spans="1:12" ht="30" customHeight="1" x14ac:dyDescent="0.35">
      <c r="A26" s="54"/>
      <c r="B26" s="55"/>
      <c r="C26" s="56"/>
      <c r="D26" s="55"/>
      <c r="E26" s="55"/>
      <c r="F26" s="55"/>
      <c r="G26" s="6"/>
      <c r="H26" s="53" t="e">
        <f>VLOOKUP(TBLMASUK63567810245678911121345623457891011121323456789101112234567[[#This Row],[KODE BARANG]],'TABEL ACUAN'!D:E,2,0)</f>
        <v>#N/A</v>
      </c>
      <c r="I26" s="6"/>
      <c r="J26" s="6"/>
      <c r="K26" s="6"/>
      <c r="L26" s="46"/>
    </row>
    <row r="27" spans="1:12" ht="30" customHeight="1" x14ac:dyDescent="0.35">
      <c r="A27" s="54"/>
      <c r="B27" s="55"/>
      <c r="C27" s="56"/>
      <c r="D27" s="55"/>
      <c r="E27" s="55"/>
      <c r="F27" s="55"/>
      <c r="G27" s="6"/>
      <c r="H27" s="53" t="e">
        <f>VLOOKUP(TBLMASUK63567810245678911121345623457891011121323456789101112234567[[#This Row],[KODE BARANG]],'TABEL ACUAN'!D:E,2,0)</f>
        <v>#N/A</v>
      </c>
      <c r="I27" s="6"/>
      <c r="J27" s="6"/>
      <c r="K27" s="6"/>
      <c r="L27" s="48"/>
    </row>
    <row r="28" spans="1:12" ht="30" customHeight="1" x14ac:dyDescent="0.35">
      <c r="A28" s="58"/>
      <c r="B28" s="55"/>
      <c r="C28" s="56"/>
      <c r="D28" s="55"/>
      <c r="E28" s="55"/>
      <c r="F28" s="55"/>
      <c r="G28" s="52"/>
      <c r="H28" s="53" t="e">
        <f>VLOOKUP(TBLMASUK63567810245678911121345623457891011121323456789101112234567[[#This Row],[KODE BARANG]],'TABEL ACUAN'!D:E,2,0)</f>
        <v>#N/A</v>
      </c>
      <c r="I28" s="6"/>
      <c r="J28" s="6"/>
      <c r="K28" s="6"/>
      <c r="L28" s="49"/>
    </row>
    <row r="29" spans="1:12" ht="30" customHeight="1" x14ac:dyDescent="0.35">
      <c r="A29" s="54"/>
      <c r="B29" s="55"/>
      <c r="C29" s="56"/>
      <c r="D29" s="55"/>
      <c r="E29" s="55"/>
      <c r="F29" s="55"/>
      <c r="G29" s="7"/>
      <c r="H29" s="53" t="e">
        <f>VLOOKUP(TBLMASUK63567810245678911121345623457891011121323456789101112234567[[#This Row],[KODE BARANG]],'TABEL ACUAN'!D:E,2,0)</f>
        <v>#N/A</v>
      </c>
      <c r="I29" s="6"/>
      <c r="J29" s="6"/>
      <c r="K29" s="6"/>
      <c r="L29" s="48"/>
    </row>
    <row r="30" spans="1:12" ht="30" customHeight="1" x14ac:dyDescent="0.35">
      <c r="A30" s="54"/>
      <c r="B30" s="55"/>
      <c r="C30" s="56"/>
      <c r="D30" s="55"/>
      <c r="E30" s="55"/>
      <c r="F30" s="55"/>
      <c r="G30" s="6"/>
      <c r="H30" s="53" t="e">
        <f>VLOOKUP(TBLMASUK63567810245678911121345623457891011121323456789101112234567[[#This Row],[KODE BARANG]],'TABEL ACUAN'!D:E,2,0)</f>
        <v>#N/A</v>
      </c>
      <c r="I30" s="6"/>
      <c r="J30" s="6"/>
      <c r="K30" s="6"/>
      <c r="L30" s="48"/>
    </row>
    <row r="31" spans="1:12" ht="30" customHeight="1" x14ac:dyDescent="0.35">
      <c r="A31" s="54"/>
      <c r="B31" s="55"/>
      <c r="C31" s="56"/>
      <c r="D31" s="55"/>
      <c r="E31" s="55"/>
      <c r="F31" s="55"/>
      <c r="G31" s="59"/>
      <c r="H31" s="53" t="e">
        <f>VLOOKUP(TBLMASUK63567810245678911121345623457891011121323456789101112234567[[#This Row],[KODE BARANG]],'TABEL ACUAN'!D:E,2,0)</f>
        <v>#N/A</v>
      </c>
      <c r="I31" s="6"/>
      <c r="J31" s="6"/>
      <c r="K31" s="6"/>
      <c r="L31" s="46"/>
    </row>
    <row r="32" spans="1:12" ht="30" customHeight="1" x14ac:dyDescent="0.35">
      <c r="A32" s="58"/>
      <c r="B32" s="55"/>
      <c r="C32" s="56"/>
      <c r="D32" s="55"/>
      <c r="E32" s="55"/>
      <c r="F32" s="55"/>
      <c r="G32" s="7"/>
      <c r="H32" s="53" t="e">
        <f>VLOOKUP(TBLMASUK63567810245678911121345623457891011121323456789101112234567[[#This Row],[KODE BARANG]],'TABEL ACUAN'!D:E,2,0)</f>
        <v>#N/A</v>
      </c>
      <c r="I32" s="6"/>
      <c r="J32" s="6"/>
      <c r="K32" s="6"/>
      <c r="L32" s="46"/>
    </row>
    <row r="33" spans="1:12" ht="30" customHeight="1" x14ac:dyDescent="0.35">
      <c r="A33" s="54"/>
      <c r="B33" s="55"/>
      <c r="C33" s="56"/>
      <c r="D33" s="55"/>
      <c r="E33" s="55"/>
      <c r="F33" s="55"/>
      <c r="G33" s="6"/>
      <c r="H33" s="45" t="e">
        <f>VLOOKUP(TBLMASUK63567810245678911121345623457891011121323456789101112234567[[#This Row],[KODE BARANG]],'TABEL ACUAN'!D:E,2,0)</f>
        <v>#N/A</v>
      </c>
      <c r="I33" s="6"/>
      <c r="J33" s="6"/>
      <c r="K33" s="6"/>
      <c r="L33" s="48"/>
    </row>
    <row r="34" spans="1:12" ht="30" customHeight="1" x14ac:dyDescent="0.35">
      <c r="A34" s="58"/>
      <c r="B34" s="55"/>
      <c r="C34" s="47"/>
      <c r="D34" s="55"/>
      <c r="E34" s="55"/>
      <c r="F34" s="55"/>
      <c r="G34" s="52"/>
      <c r="H34" s="45" t="e">
        <f>VLOOKUP(TBLMASUK63567810245678911121345623457891011121323456789101112234567[[#This Row],[KODE BARANG]],'TABEL ACUAN'!D:E,2,0)</f>
        <v>#N/A</v>
      </c>
      <c r="I34" s="6"/>
      <c r="J34" s="6"/>
      <c r="K34" s="6"/>
      <c r="L34" s="48"/>
    </row>
    <row r="35" spans="1:12" ht="30" customHeight="1" x14ac:dyDescent="0.35">
      <c r="A35" s="54"/>
      <c r="B35" s="55"/>
      <c r="C35" s="56"/>
      <c r="D35" s="66"/>
      <c r="E35" s="55"/>
      <c r="F35" s="55"/>
      <c r="G35" s="59"/>
      <c r="H35" s="45" t="e">
        <f>VLOOKUP(TBLMASUK63567810245678911121345623457891011121323456789101112234567[[#This Row],[KODE BARANG]],'TABEL ACUAN'!D:E,2,0)</f>
        <v>#N/A</v>
      </c>
      <c r="I35" s="6"/>
      <c r="J35" s="6"/>
      <c r="K35" s="6"/>
      <c r="L35" s="48"/>
    </row>
    <row r="36" spans="1:12" ht="30" customHeight="1" x14ac:dyDescent="0.35">
      <c r="A36" s="58"/>
      <c r="B36" s="55"/>
      <c r="C36" s="56"/>
      <c r="D36" s="55"/>
      <c r="E36" s="55"/>
      <c r="F36" s="55"/>
      <c r="G36" s="7"/>
      <c r="H36" s="45" t="e">
        <f>VLOOKUP(TBLMASUK63567810245678911121345623457891011121323456789101112234567[[#This Row],[KODE BARANG]],'TABEL ACUAN'!D:E,2,0)</f>
        <v>#N/A</v>
      </c>
      <c r="I36" s="63"/>
      <c r="J36" s="6"/>
      <c r="K36" s="6"/>
      <c r="L36" s="46"/>
    </row>
    <row r="37" spans="1:12" ht="30" customHeight="1" x14ac:dyDescent="0.35">
      <c r="A37" s="60"/>
      <c r="B37" s="61"/>
      <c r="C37" s="62"/>
      <c r="D37" s="61"/>
      <c r="E37" s="61"/>
      <c r="F37" s="61"/>
      <c r="G37" s="59"/>
      <c r="H37" s="64" t="e">
        <f>VLOOKUP(TBLMASUK63567810245678911121345623457891011121323456789101112234567[[#This Row],[KODE BARANG]],'TABEL ACUAN'!D:E,2,0)</f>
        <v>#N/A</v>
      </c>
      <c r="I37" s="63"/>
      <c r="J37" s="63"/>
      <c r="K37" s="63"/>
      <c r="L37" s="48"/>
    </row>
    <row r="38" spans="1:12" ht="30" customHeight="1" x14ac:dyDescent="0.35">
      <c r="A38" s="60"/>
      <c r="B38" s="61"/>
      <c r="C38" s="62"/>
      <c r="D38" s="61"/>
      <c r="E38" s="61"/>
      <c r="F38" s="61"/>
      <c r="G38" s="52"/>
      <c r="H38" s="64" t="e">
        <f>VLOOKUP(TBLMASUK63567810245678911121345623457891011121323456789101112234567[[#This Row],[KODE BARANG]],'TABEL ACUAN'!D:E,2,0)</f>
        <v>#N/A</v>
      </c>
      <c r="I38" s="63"/>
      <c r="J38" s="6"/>
      <c r="K38" s="6"/>
      <c r="L38" s="48"/>
    </row>
    <row r="39" spans="1:12" ht="30" customHeight="1" x14ac:dyDescent="0.35">
      <c r="A39" s="60"/>
      <c r="B39" s="61"/>
      <c r="C39" s="62"/>
      <c r="D39" s="61"/>
      <c r="E39" s="61"/>
      <c r="F39" s="61"/>
      <c r="G39" s="6"/>
      <c r="H39" s="64" t="e">
        <f>VLOOKUP(TBLMASUK63567810245678911121345623457891011121323456789101112234567[[#This Row],[KODE BARANG]],'TABEL ACUAN'!D:E,2,0)</f>
        <v>#N/A</v>
      </c>
      <c r="I39" s="63"/>
      <c r="J39" s="63"/>
      <c r="K39" s="63"/>
      <c r="L39" s="65"/>
    </row>
    <row r="40" spans="1:12" ht="30" customHeight="1" x14ac:dyDescent="0.35">
      <c r="A40" s="60"/>
      <c r="B40" s="61"/>
      <c r="C40" s="62"/>
      <c r="D40" s="61"/>
      <c r="E40" s="61"/>
      <c r="F40" s="61"/>
      <c r="G40" s="59"/>
      <c r="H40" s="64" t="e">
        <f>VLOOKUP(TBLMASUK63567810245678911121345623457891011121323456789101112234567[[#This Row],[KODE BARANG]],'TABEL ACUAN'!D:E,2,0)</f>
        <v>#N/A</v>
      </c>
      <c r="I40" s="63"/>
      <c r="J40" s="63"/>
      <c r="K40" s="63"/>
      <c r="L40" s="65"/>
    </row>
    <row r="41" spans="1:12" ht="30" customHeight="1" x14ac:dyDescent="0.35">
      <c r="A41" s="58"/>
      <c r="B41" s="55"/>
      <c r="C41" s="56"/>
      <c r="D41" s="55"/>
      <c r="E41" s="55"/>
      <c r="F41" s="55"/>
      <c r="G41" s="6"/>
      <c r="H41" s="45" t="e">
        <f>VLOOKUP(TBLMASUK63567810245678911121345623457891011121323456789101112234567[[#This Row],[KODE BARANG]],'TABEL ACUAN'!D:E,2,0)</f>
        <v>#N/A</v>
      </c>
      <c r="I41" s="6"/>
      <c r="J41" s="6"/>
      <c r="K41" s="6"/>
      <c r="L41" s="48"/>
    </row>
    <row r="42" spans="1:12" ht="30" customHeight="1" x14ac:dyDescent="0.35">
      <c r="A42" s="67" t="s">
        <v>1378</v>
      </c>
      <c r="E42" s="1"/>
      <c r="F42" s="1"/>
      <c r="J42" s="67" t="s">
        <v>1379</v>
      </c>
      <c r="K42" s="2"/>
    </row>
    <row r="43" spans="1:12" ht="30" customHeight="1" x14ac:dyDescent="0.35">
      <c r="A43" s="75" t="s">
        <v>1380</v>
      </c>
      <c r="B43" s="75"/>
      <c r="C43" s="75"/>
      <c r="D43" s="2" t="s">
        <v>1381</v>
      </c>
      <c r="E43" s="2">
        <v>4</v>
      </c>
      <c r="F43" s="1"/>
      <c r="J43" s="67"/>
      <c r="K43" s="2"/>
    </row>
    <row r="44" spans="1:12" ht="30" customHeight="1" x14ac:dyDescent="0.35">
      <c r="A44" s="75" t="s">
        <v>1337</v>
      </c>
      <c r="B44" s="75"/>
      <c r="C44" s="75"/>
      <c r="D44" s="2" t="s">
        <v>1381</v>
      </c>
      <c r="E44" s="2">
        <v>0</v>
      </c>
      <c r="F44" s="1"/>
      <c r="J44" s="67"/>
      <c r="K44" s="2"/>
    </row>
    <row r="45" spans="1:12" ht="30" customHeight="1" x14ac:dyDescent="0.35">
      <c r="A45" s="75" t="s">
        <v>1382</v>
      </c>
      <c r="B45" s="75"/>
      <c r="C45" s="75"/>
      <c r="D45" s="2" t="s">
        <v>1381</v>
      </c>
      <c r="E45" s="2">
        <f>SUM(TBLMASUK63567810245678911121345623457891011121323456789101112234567[JUMLAH ITEM OBAT])</f>
        <v>10</v>
      </c>
      <c r="F45" s="1"/>
      <c r="J45" s="67"/>
      <c r="K45" s="2"/>
    </row>
    <row r="46" spans="1:12" ht="30" customHeight="1" x14ac:dyDescent="0.35">
      <c r="A46" s="75" t="s">
        <v>1383</v>
      </c>
      <c r="B46" s="75"/>
      <c r="C46" s="75"/>
      <c r="D46" s="2" t="s">
        <v>1381</v>
      </c>
      <c r="E46" s="2">
        <f>E44/E43*100</f>
        <v>0</v>
      </c>
      <c r="F46" s="1"/>
      <c r="J46" s="8" t="s">
        <v>1384</v>
      </c>
      <c r="K46" s="2"/>
    </row>
    <row r="47" spans="1:12" ht="30" customHeight="1" x14ac:dyDescent="0.35">
      <c r="A47" s="73" t="s">
        <v>1385</v>
      </c>
      <c r="B47" s="73"/>
      <c r="C47" s="73"/>
      <c r="D47" s="2" t="s">
        <v>1381</v>
      </c>
      <c r="E47" s="9">
        <f>E45/E43</f>
        <v>2.5</v>
      </c>
      <c r="F47" s="1"/>
      <c r="J47" s="67" t="s">
        <v>1386</v>
      </c>
      <c r="K47" s="2"/>
    </row>
    <row r="48" spans="1:12" ht="30" customHeight="1" x14ac:dyDescent="0.35">
      <c r="E48" s="1"/>
      <c r="F48" s="1"/>
      <c r="H48" s="5"/>
    </row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7:C47"/>
    <mergeCell ref="A1:L1"/>
    <mergeCell ref="A43:C43"/>
    <mergeCell ref="A44:C44"/>
    <mergeCell ref="A45:C45"/>
    <mergeCell ref="A46:C46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3E09-0EE1-4CDD-95A1-74C4DE116D01}">
  <dimension ref="A1:L113"/>
  <sheetViews>
    <sheetView topLeftCell="A6" workbookViewId="0">
      <selection activeCell="G16" sqref="G16"/>
    </sheetView>
  </sheetViews>
  <sheetFormatPr defaultColWidth="9.1796875" defaultRowHeight="15.5" x14ac:dyDescent="0.35"/>
  <cols>
    <col min="1" max="1" width="11.453125" style="2" customWidth="1"/>
    <col min="2" max="2" width="5.1796875" style="2" customWidth="1"/>
    <col min="3" max="3" width="20.81640625" style="2" customWidth="1"/>
    <col min="4" max="4" width="8.453125" style="2" customWidth="1"/>
    <col min="5" max="5" width="10.7265625" style="2" customWidth="1"/>
    <col min="6" max="6" width="8" style="2" customWidth="1"/>
    <col min="7" max="7" width="11" style="1" customWidth="1"/>
    <col min="8" max="8" width="38.26953125" style="1" customWidth="1"/>
    <col min="9" max="9" width="13.54296875" style="1" customWidth="1"/>
    <col min="10" max="10" width="8.54296875" style="2" customWidth="1"/>
    <col min="11" max="11" width="9.7265625" style="1" customWidth="1"/>
    <col min="12" max="12" width="13.26953125" style="1" customWidth="1"/>
    <col min="13" max="13" width="6.7265625" style="1" customWidth="1"/>
    <col min="14" max="14" width="8" style="1" customWidth="1"/>
    <col min="15" max="15" width="6.54296875" style="1" customWidth="1"/>
    <col min="16" max="16384" width="9.1796875" style="1"/>
  </cols>
  <sheetData>
    <row r="1" spans="1:12" ht="25" customHeight="1" x14ac:dyDescent="0.35">
      <c r="A1" s="74" t="s">
        <v>1387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2"/>
    </row>
    <row r="3" spans="1:12" ht="25" customHeight="1" x14ac:dyDescent="0.35">
      <c r="A3" s="4" t="s">
        <v>1322</v>
      </c>
      <c r="B3" s="3" t="s">
        <v>1323</v>
      </c>
      <c r="C3" s="5" t="s">
        <v>1324</v>
      </c>
      <c r="D3" s="1"/>
      <c r="E3" s="3"/>
      <c r="F3" s="3"/>
      <c r="G3" s="3"/>
      <c r="H3" s="3"/>
      <c r="I3" s="4" t="s">
        <v>1325</v>
      </c>
      <c r="J3" s="2" t="s">
        <v>1323</v>
      </c>
      <c r="K3" s="5" t="s">
        <v>1465</v>
      </c>
    </row>
    <row r="4" spans="1:12" ht="25" customHeight="1" x14ac:dyDescent="0.35">
      <c r="A4" s="4" t="s">
        <v>1327</v>
      </c>
      <c r="B4" s="3" t="s">
        <v>1323</v>
      </c>
      <c r="C4" s="4" t="s">
        <v>1328</v>
      </c>
      <c r="D4" s="1"/>
      <c r="E4" s="3"/>
      <c r="F4" s="3"/>
      <c r="G4" s="3"/>
      <c r="H4" s="3"/>
      <c r="I4" s="4" t="s">
        <v>1329</v>
      </c>
      <c r="J4" s="2" t="s">
        <v>1323</v>
      </c>
      <c r="K4" s="67">
        <v>2024</v>
      </c>
    </row>
    <row r="5" spans="1:12" ht="25" customHeight="1" x14ac:dyDescent="0.35">
      <c r="A5" s="4" t="s">
        <v>1330</v>
      </c>
      <c r="B5" s="2" t="s">
        <v>1323</v>
      </c>
      <c r="C5" s="1" t="s">
        <v>1331</v>
      </c>
      <c r="D5" s="1"/>
      <c r="E5" s="67"/>
      <c r="F5" s="67"/>
      <c r="K5" s="2"/>
    </row>
    <row r="6" spans="1:12" ht="25" customHeight="1" x14ac:dyDescent="0.35">
      <c r="A6" s="67"/>
      <c r="B6" s="67"/>
      <c r="C6" s="67"/>
      <c r="D6" s="67"/>
      <c r="E6" s="67"/>
      <c r="F6" s="67"/>
      <c r="J6" s="1"/>
      <c r="K6" s="2"/>
    </row>
    <row r="7" spans="1:12" ht="49.5" customHeight="1" x14ac:dyDescent="0.35">
      <c r="A7" s="12" t="s">
        <v>1332</v>
      </c>
      <c r="B7" s="12" t="s">
        <v>1333</v>
      </c>
      <c r="C7" s="12" t="s">
        <v>1334</v>
      </c>
      <c r="D7" s="12" t="s">
        <v>1335</v>
      </c>
      <c r="E7" s="13" t="s">
        <v>1336</v>
      </c>
      <c r="F7" s="13" t="s">
        <v>1337</v>
      </c>
      <c r="G7" s="13" t="s">
        <v>1338</v>
      </c>
      <c r="H7" s="14" t="s">
        <v>1339</v>
      </c>
      <c r="I7" s="15" t="s">
        <v>1340</v>
      </c>
      <c r="J7" s="15" t="s">
        <v>1341</v>
      </c>
      <c r="K7" s="15" t="s">
        <v>1342</v>
      </c>
      <c r="L7" s="16" t="s">
        <v>1343</v>
      </c>
    </row>
    <row r="8" spans="1:12" ht="30" customHeight="1" x14ac:dyDescent="0.35">
      <c r="A8" s="17">
        <v>45469</v>
      </c>
      <c r="B8" s="43">
        <v>1</v>
      </c>
      <c r="C8" s="44" t="s">
        <v>1466</v>
      </c>
      <c r="D8" s="43">
        <v>29</v>
      </c>
      <c r="E8" s="43">
        <v>3</v>
      </c>
      <c r="F8" s="43" t="s">
        <v>1346</v>
      </c>
      <c r="G8" s="52" t="s">
        <v>383</v>
      </c>
      <c r="H8" s="45" t="str">
        <f>VLOOKUP(TBLMASUK635678102456789111213456234578910111213234567891011122345678[[#This Row],[KODE BARANG]],'TABEL ACUAN'!D:E,2,0)</f>
        <v>Attapulgite/New Antides /selediar/ molagit</v>
      </c>
      <c r="I8" s="25" t="s">
        <v>1359</v>
      </c>
      <c r="J8" s="25">
        <v>3</v>
      </c>
      <c r="K8" s="25" t="s">
        <v>1348</v>
      </c>
      <c r="L8" s="48" t="s">
        <v>1358</v>
      </c>
    </row>
    <row r="9" spans="1:12" ht="30" customHeight="1" x14ac:dyDescent="0.35">
      <c r="A9" s="17"/>
      <c r="B9" s="43"/>
      <c r="C9" s="44"/>
      <c r="D9" s="43"/>
      <c r="E9" s="43"/>
      <c r="F9" s="43"/>
      <c r="G9" s="6" t="s">
        <v>659</v>
      </c>
      <c r="H9" s="45" t="str">
        <f>VLOOKUP(TBLMASUK635678102456789111213456234578910111213234567891011122345678[[#This Row],[KODE BARANG]],'TABEL ACUAN'!D:E,2,0)</f>
        <v>Hyoscin + Paracetamol Tablet ( Scopma plus tablet )</v>
      </c>
      <c r="I9" s="25" t="s">
        <v>1350</v>
      </c>
      <c r="J9" s="25">
        <v>5</v>
      </c>
      <c r="K9" s="25" t="s">
        <v>1348</v>
      </c>
      <c r="L9" s="48"/>
    </row>
    <row r="10" spans="1:12" ht="30" customHeight="1" x14ac:dyDescent="0.35">
      <c r="A10" s="17"/>
      <c r="B10" s="43"/>
      <c r="C10" s="44"/>
      <c r="D10" s="43"/>
      <c r="E10" s="43"/>
      <c r="F10" s="43"/>
      <c r="G10" s="7" t="s">
        <v>1289</v>
      </c>
      <c r="H10" s="45" t="str">
        <f>VLOOKUP(TBLMASUK635678102456789111213456234578910111213234567891011122345678[[#This Row],[KODE BARANG]],'TABEL ACUAN'!D:E,2,0)</f>
        <v>Garam Oralit</v>
      </c>
      <c r="I10" s="25" t="s">
        <v>1391</v>
      </c>
      <c r="J10" s="25">
        <v>3</v>
      </c>
      <c r="K10" s="25" t="s">
        <v>1348</v>
      </c>
      <c r="L10" s="46"/>
    </row>
    <row r="11" spans="1:12" ht="30" customHeight="1" x14ac:dyDescent="0.35">
      <c r="A11" s="17">
        <v>45471</v>
      </c>
      <c r="B11" s="6">
        <v>2</v>
      </c>
      <c r="C11" s="47" t="s">
        <v>1467</v>
      </c>
      <c r="D11" s="6">
        <v>1</v>
      </c>
      <c r="E11" s="6">
        <v>1</v>
      </c>
      <c r="F11" s="6" t="s">
        <v>1346</v>
      </c>
      <c r="G11" s="7" t="s">
        <v>1289</v>
      </c>
      <c r="H11" s="45" t="str">
        <f>VLOOKUP(TBLMASUK635678102456789111213456234578910111213234567891011122345678[[#This Row],[KODE BARANG]],'TABEL ACUAN'!D:E,2,0)</f>
        <v>Garam Oralit</v>
      </c>
      <c r="I11" s="25" t="s">
        <v>1391</v>
      </c>
      <c r="J11" s="25">
        <v>3</v>
      </c>
      <c r="K11" s="25" t="s">
        <v>1348</v>
      </c>
      <c r="L11" s="48" t="s">
        <v>1353</v>
      </c>
    </row>
    <row r="12" spans="1:12" ht="30" customHeight="1" x14ac:dyDescent="0.35">
      <c r="A12" s="17">
        <v>45478</v>
      </c>
      <c r="B12" s="43">
        <v>3</v>
      </c>
      <c r="C12" s="44" t="s">
        <v>1468</v>
      </c>
      <c r="D12" s="43">
        <v>31</v>
      </c>
      <c r="E12" s="43">
        <v>4</v>
      </c>
      <c r="F12" s="43" t="s">
        <v>1346</v>
      </c>
      <c r="G12" s="6" t="s">
        <v>659</v>
      </c>
      <c r="H12" s="45" t="str">
        <f>VLOOKUP(TBLMASUK635678102456789111213456234578910111213234567891011122345678[[#This Row],[KODE BARANG]],'TABEL ACUAN'!D:E,2,0)</f>
        <v>Hyoscin + Paracetamol Tablet ( Scopma plus tablet )</v>
      </c>
      <c r="I12" s="25" t="s">
        <v>1359</v>
      </c>
      <c r="J12" s="25">
        <v>3</v>
      </c>
      <c r="K12" s="25" t="s">
        <v>1348</v>
      </c>
      <c r="L12" s="48" t="s">
        <v>1358</v>
      </c>
    </row>
    <row r="13" spans="1:12" ht="30" customHeight="1" x14ac:dyDescent="0.35">
      <c r="A13" s="17"/>
      <c r="B13" s="43"/>
      <c r="C13" s="44"/>
      <c r="D13" s="43"/>
      <c r="E13" s="43"/>
      <c r="F13" s="43"/>
      <c r="G13" s="52" t="s">
        <v>383</v>
      </c>
      <c r="H13" s="45" t="str">
        <f>VLOOKUP(TBLMASUK635678102456789111213456234578910111213234567891011122345678[[#This Row],[KODE BARANG]],'TABEL ACUAN'!D:E,2,0)</f>
        <v>Attapulgite/New Antides /selediar/ molagit</v>
      </c>
      <c r="I13" s="6" t="s">
        <v>1390</v>
      </c>
      <c r="J13" s="25">
        <v>5</v>
      </c>
      <c r="K13" s="25" t="s">
        <v>1348</v>
      </c>
      <c r="L13" s="48"/>
    </row>
    <row r="14" spans="1:12" ht="30" customHeight="1" x14ac:dyDescent="0.35">
      <c r="A14" s="17"/>
      <c r="B14" s="43"/>
      <c r="C14" s="44"/>
      <c r="D14" s="43"/>
      <c r="E14" s="43"/>
      <c r="F14" s="43"/>
      <c r="G14" s="6" t="s">
        <v>251</v>
      </c>
      <c r="H14" s="45" t="str">
        <f>VLOOKUP(TBLMASUK635678102456789111213456234578910111213234567891011122345678[[#This Row],[KODE BARANG]],'TABEL ACUAN'!D:E,2,0)</f>
        <v>Parasetamol tab. 500 mg</v>
      </c>
      <c r="I14" s="25" t="s">
        <v>1359</v>
      </c>
      <c r="J14" s="25">
        <v>3</v>
      </c>
      <c r="K14" s="25" t="s">
        <v>1348</v>
      </c>
      <c r="L14" s="48"/>
    </row>
    <row r="15" spans="1:12" ht="30" customHeight="1" x14ac:dyDescent="0.35">
      <c r="A15" s="17"/>
      <c r="B15" s="6"/>
      <c r="C15" s="47"/>
      <c r="D15" s="6"/>
      <c r="E15" s="6"/>
      <c r="F15" s="6"/>
      <c r="G15" s="7" t="s">
        <v>1289</v>
      </c>
      <c r="H15" s="45" t="str">
        <f>VLOOKUP(TBLMASUK635678102456789111213456234578910111213234567891011122345678[[#This Row],[KODE BARANG]],'TABEL ACUAN'!D:E,2,0)</f>
        <v>Garam Oralit</v>
      </c>
      <c r="I15" s="25" t="s">
        <v>1391</v>
      </c>
      <c r="J15" s="25">
        <v>3</v>
      </c>
      <c r="K15" s="25" t="s">
        <v>1348</v>
      </c>
      <c r="L15" s="48"/>
    </row>
    <row r="16" spans="1:12" ht="30" customHeight="1" x14ac:dyDescent="0.35">
      <c r="A16" s="17">
        <v>45483</v>
      </c>
      <c r="B16" s="43">
        <v>4</v>
      </c>
      <c r="C16" s="44" t="s">
        <v>1469</v>
      </c>
      <c r="D16" s="43">
        <v>1</v>
      </c>
      <c r="E16" s="43">
        <v>2</v>
      </c>
      <c r="F16" s="43" t="s">
        <v>1346</v>
      </c>
      <c r="G16" s="6" t="s">
        <v>1418</v>
      </c>
      <c r="H16" s="45" t="s">
        <v>1459</v>
      </c>
      <c r="I16" s="25" t="s">
        <v>1350</v>
      </c>
      <c r="J16" s="25">
        <v>5</v>
      </c>
      <c r="K16" s="25" t="s">
        <v>1348</v>
      </c>
      <c r="L16" s="48" t="s">
        <v>1358</v>
      </c>
    </row>
    <row r="17" spans="1:12" ht="30" customHeight="1" x14ac:dyDescent="0.35">
      <c r="A17" s="40"/>
      <c r="B17" s="50"/>
      <c r="C17" s="51"/>
      <c r="D17" s="50"/>
      <c r="E17" s="50"/>
      <c r="F17" s="50"/>
      <c r="G17" s="7" t="s">
        <v>1289</v>
      </c>
      <c r="H17" s="53" t="str">
        <f>VLOOKUP(TBLMASUK635678102456789111213456234578910111213234567891011122345678[[#This Row],[KODE BARANG]],'TABEL ACUAN'!D:E,2,0)</f>
        <v>Garam Oralit</v>
      </c>
      <c r="I17" s="25" t="s">
        <v>1391</v>
      </c>
      <c r="J17" s="25">
        <v>3</v>
      </c>
      <c r="K17" s="25" t="s">
        <v>1348</v>
      </c>
      <c r="L17" s="48"/>
    </row>
    <row r="18" spans="1:12" ht="30" customHeight="1" x14ac:dyDescent="0.35">
      <c r="A18" s="54">
        <v>45484</v>
      </c>
      <c r="B18" s="55">
        <v>5</v>
      </c>
      <c r="C18" s="56" t="s">
        <v>1470</v>
      </c>
      <c r="D18" s="55">
        <v>10</v>
      </c>
      <c r="E18" s="55">
        <v>2</v>
      </c>
      <c r="F18" s="55" t="s">
        <v>1346</v>
      </c>
      <c r="G18" s="52" t="s">
        <v>383</v>
      </c>
      <c r="H18" s="53" t="str">
        <f>VLOOKUP(TBLMASUK635678102456789111213456234578910111213234567891011122345678[[#This Row],[KODE BARANG]],'TABEL ACUAN'!D:E,2,0)</f>
        <v>Attapulgite/New Antides /selediar/ molagit</v>
      </c>
      <c r="I18" s="6" t="s">
        <v>1390</v>
      </c>
      <c r="J18" s="6">
        <v>5</v>
      </c>
      <c r="K18" s="6" t="s">
        <v>1348</v>
      </c>
      <c r="L18" s="48" t="s">
        <v>1358</v>
      </c>
    </row>
    <row r="19" spans="1:12" ht="30" customHeight="1" x14ac:dyDescent="0.35">
      <c r="A19" s="54"/>
      <c r="B19" s="55"/>
      <c r="C19" s="56"/>
      <c r="D19" s="55"/>
      <c r="E19" s="55"/>
      <c r="F19" s="55"/>
      <c r="G19" s="7" t="s">
        <v>1289</v>
      </c>
      <c r="H19" s="53" t="str">
        <f>VLOOKUP(TBLMASUK635678102456789111213456234578910111213234567891011122345678[[#This Row],[KODE BARANG]],'TABEL ACUAN'!D:E,2,0)</f>
        <v>Garam Oralit</v>
      </c>
      <c r="I19" s="25" t="s">
        <v>1391</v>
      </c>
      <c r="J19" s="25">
        <v>3</v>
      </c>
      <c r="K19" s="25" t="s">
        <v>1348</v>
      </c>
      <c r="L19" s="49"/>
    </row>
    <row r="20" spans="1:12" ht="30" customHeight="1" x14ac:dyDescent="0.35">
      <c r="A20" s="54">
        <v>45485</v>
      </c>
      <c r="B20" s="55">
        <v>6</v>
      </c>
      <c r="C20" s="56" t="s">
        <v>1471</v>
      </c>
      <c r="D20" s="55">
        <v>34</v>
      </c>
      <c r="E20" s="55">
        <v>3</v>
      </c>
      <c r="F20" s="55" t="s">
        <v>1346</v>
      </c>
      <c r="G20" s="52" t="s">
        <v>383</v>
      </c>
      <c r="H20" s="53" t="str">
        <f>VLOOKUP(TBLMASUK635678102456789111213456234578910111213234567891011122345678[[#This Row],[KODE BARANG]],'TABEL ACUAN'!D:E,2,0)</f>
        <v>Attapulgite/New Antides /selediar/ molagit</v>
      </c>
      <c r="I20" s="6" t="s">
        <v>1347</v>
      </c>
      <c r="J20" s="6">
        <v>5</v>
      </c>
      <c r="K20" s="6" t="s">
        <v>1348</v>
      </c>
      <c r="L20" s="48" t="s">
        <v>1353</v>
      </c>
    </row>
    <row r="21" spans="1:12" ht="30" customHeight="1" x14ac:dyDescent="0.35">
      <c r="A21" s="54"/>
      <c r="B21" s="55"/>
      <c r="C21" s="56"/>
      <c r="D21" s="55"/>
      <c r="E21" s="55"/>
      <c r="F21" s="55"/>
      <c r="G21" s="6" t="s">
        <v>251</v>
      </c>
      <c r="H21" s="53" t="str">
        <f>VLOOKUP(TBLMASUK635678102456789111213456234578910111213234567891011122345678[[#This Row],[KODE BARANG]],'TABEL ACUAN'!D:E,2,0)</f>
        <v>Parasetamol tab. 500 mg</v>
      </c>
      <c r="I21" s="6" t="s">
        <v>1390</v>
      </c>
      <c r="J21" s="25">
        <v>5</v>
      </c>
      <c r="K21" s="25" t="s">
        <v>1348</v>
      </c>
      <c r="L21" s="48"/>
    </row>
    <row r="22" spans="1:12" ht="30" customHeight="1" x14ac:dyDescent="0.35">
      <c r="A22" s="54"/>
      <c r="B22" s="55"/>
      <c r="C22" s="56"/>
      <c r="D22" s="55"/>
      <c r="E22" s="55"/>
      <c r="F22" s="55"/>
      <c r="G22" s="7" t="s">
        <v>1289</v>
      </c>
      <c r="H22" s="53" t="str">
        <f>VLOOKUP(TBLMASUK635678102456789111213456234578910111213234567891011122345678[[#This Row],[KODE BARANG]],'TABEL ACUAN'!D:E,2,0)</f>
        <v>Garam Oralit</v>
      </c>
      <c r="I22" s="25" t="s">
        <v>1359</v>
      </c>
      <c r="J22" s="25">
        <v>3</v>
      </c>
      <c r="K22" s="25" t="s">
        <v>1348</v>
      </c>
      <c r="L22" s="48"/>
    </row>
    <row r="23" spans="1:12" ht="30" customHeight="1" x14ac:dyDescent="0.35">
      <c r="A23" s="54">
        <v>45489</v>
      </c>
      <c r="B23" s="55">
        <v>7</v>
      </c>
      <c r="C23" s="56" t="s">
        <v>1472</v>
      </c>
      <c r="D23" s="55">
        <v>1</v>
      </c>
      <c r="E23" s="55">
        <v>1</v>
      </c>
      <c r="F23" s="55" t="s">
        <v>1346</v>
      </c>
      <c r="G23" s="7" t="s">
        <v>1289</v>
      </c>
      <c r="H23" s="53" t="str">
        <f>VLOOKUP(TBLMASUK635678102456789111213456234578910111213234567891011122345678[[#This Row],[KODE BARANG]],'TABEL ACUAN'!D:E,2,0)</f>
        <v>Garam Oralit</v>
      </c>
      <c r="I23" s="25" t="s">
        <v>1391</v>
      </c>
      <c r="J23" s="25">
        <v>3</v>
      </c>
      <c r="K23" s="25" t="s">
        <v>1348</v>
      </c>
      <c r="L23" s="48" t="s">
        <v>1358</v>
      </c>
    </row>
    <row r="24" spans="1:12" ht="30" customHeight="1" x14ac:dyDescent="0.35">
      <c r="A24" s="17">
        <v>45491</v>
      </c>
      <c r="B24" s="25">
        <v>8</v>
      </c>
      <c r="C24" s="57" t="s">
        <v>1473</v>
      </c>
      <c r="D24" s="25">
        <v>25</v>
      </c>
      <c r="E24" s="25">
        <v>2</v>
      </c>
      <c r="F24" s="25" t="s">
        <v>1346</v>
      </c>
      <c r="G24" s="52" t="s">
        <v>383</v>
      </c>
      <c r="H24" s="53" t="str">
        <f>VLOOKUP(TBLMASUK635678102456789111213456234578910111213234567891011122345678[[#This Row],[KODE BARANG]],'TABEL ACUAN'!D:E,2,0)</f>
        <v>Attapulgite/New Antides /selediar/ molagit</v>
      </c>
      <c r="I24" s="6" t="s">
        <v>1390</v>
      </c>
      <c r="J24" s="6">
        <v>3</v>
      </c>
      <c r="K24" s="6" t="s">
        <v>1348</v>
      </c>
      <c r="L24" s="48" t="s">
        <v>1358</v>
      </c>
    </row>
    <row r="25" spans="1:12" ht="30" customHeight="1" x14ac:dyDescent="0.35">
      <c r="A25" s="58"/>
      <c r="B25" s="55"/>
      <c r="C25" s="56"/>
      <c r="D25" s="55"/>
      <c r="E25" s="55"/>
      <c r="F25" s="55"/>
      <c r="G25" s="6" t="s">
        <v>659</v>
      </c>
      <c r="H25" s="53" t="str">
        <f>VLOOKUP(TBLMASUK635678102456789111213456234578910111213234567891011122345678[[#This Row],[KODE BARANG]],'TABEL ACUAN'!D:E,2,0)</f>
        <v>Hyoscin + Paracetamol Tablet ( Scopma plus tablet )</v>
      </c>
      <c r="I25" s="6" t="s">
        <v>1359</v>
      </c>
      <c r="J25" s="6">
        <v>3</v>
      </c>
      <c r="K25" s="6" t="s">
        <v>1348</v>
      </c>
      <c r="L25" s="48"/>
    </row>
    <row r="26" spans="1:12" ht="30" customHeight="1" x14ac:dyDescent="0.35">
      <c r="A26" s="54"/>
      <c r="B26" s="55"/>
      <c r="C26" s="56"/>
      <c r="D26" s="55"/>
      <c r="E26" s="55"/>
      <c r="F26" s="55"/>
      <c r="G26" s="6"/>
      <c r="H26" s="53" t="e">
        <f>VLOOKUP(TBLMASUK635678102456789111213456234578910111213234567891011122345678[[#This Row],[KODE BARANG]],'TABEL ACUAN'!D:E,2,0)</f>
        <v>#N/A</v>
      </c>
      <c r="I26" s="6"/>
      <c r="J26" s="6"/>
      <c r="K26" s="6"/>
      <c r="L26" s="46"/>
    </row>
    <row r="27" spans="1:12" ht="30" customHeight="1" x14ac:dyDescent="0.35">
      <c r="A27" s="54"/>
      <c r="B27" s="55"/>
      <c r="C27" s="56"/>
      <c r="D27" s="55"/>
      <c r="E27" s="55"/>
      <c r="F27" s="55"/>
      <c r="G27" s="6"/>
      <c r="H27" s="53" t="e">
        <f>VLOOKUP(TBLMASUK635678102456789111213456234578910111213234567891011122345678[[#This Row],[KODE BARANG]],'TABEL ACUAN'!D:E,2,0)</f>
        <v>#N/A</v>
      </c>
      <c r="I27" s="6"/>
      <c r="J27" s="6"/>
      <c r="K27" s="6"/>
      <c r="L27" s="48"/>
    </row>
    <row r="28" spans="1:12" ht="30" customHeight="1" x14ac:dyDescent="0.35">
      <c r="A28" s="58"/>
      <c r="B28" s="55"/>
      <c r="C28" s="56"/>
      <c r="D28" s="55"/>
      <c r="E28" s="55"/>
      <c r="F28" s="55"/>
      <c r="G28" s="52"/>
      <c r="H28" s="53" t="e">
        <f>VLOOKUP(TBLMASUK635678102456789111213456234578910111213234567891011122345678[[#This Row],[KODE BARANG]],'TABEL ACUAN'!D:E,2,0)</f>
        <v>#N/A</v>
      </c>
      <c r="I28" s="6"/>
      <c r="J28" s="6"/>
      <c r="K28" s="6"/>
      <c r="L28" s="49"/>
    </row>
    <row r="29" spans="1:12" ht="30" customHeight="1" x14ac:dyDescent="0.35">
      <c r="A29" s="54"/>
      <c r="B29" s="55"/>
      <c r="C29" s="56"/>
      <c r="D29" s="55"/>
      <c r="E29" s="55"/>
      <c r="F29" s="55"/>
      <c r="G29" s="7"/>
      <c r="H29" s="53" t="e">
        <f>VLOOKUP(TBLMASUK635678102456789111213456234578910111213234567891011122345678[[#This Row],[KODE BARANG]],'TABEL ACUAN'!D:E,2,0)</f>
        <v>#N/A</v>
      </c>
      <c r="I29" s="6"/>
      <c r="J29" s="6"/>
      <c r="K29" s="6"/>
      <c r="L29" s="48"/>
    </row>
    <row r="30" spans="1:12" ht="30" customHeight="1" x14ac:dyDescent="0.35">
      <c r="A30" s="54"/>
      <c r="B30" s="55"/>
      <c r="C30" s="56"/>
      <c r="D30" s="55"/>
      <c r="E30" s="55"/>
      <c r="F30" s="55"/>
      <c r="G30" s="6"/>
      <c r="H30" s="53" t="e">
        <f>VLOOKUP(TBLMASUK635678102456789111213456234578910111213234567891011122345678[[#This Row],[KODE BARANG]],'TABEL ACUAN'!D:E,2,0)</f>
        <v>#N/A</v>
      </c>
      <c r="I30" s="6"/>
      <c r="J30" s="6"/>
      <c r="K30" s="6"/>
      <c r="L30" s="48"/>
    </row>
    <row r="31" spans="1:12" ht="30" customHeight="1" x14ac:dyDescent="0.35">
      <c r="A31" s="54"/>
      <c r="B31" s="55"/>
      <c r="C31" s="56"/>
      <c r="D31" s="55"/>
      <c r="E31" s="55"/>
      <c r="F31" s="55"/>
      <c r="G31" s="59"/>
      <c r="H31" s="53" t="e">
        <f>VLOOKUP(TBLMASUK635678102456789111213456234578910111213234567891011122345678[[#This Row],[KODE BARANG]],'TABEL ACUAN'!D:E,2,0)</f>
        <v>#N/A</v>
      </c>
      <c r="I31" s="6"/>
      <c r="J31" s="6"/>
      <c r="K31" s="6"/>
      <c r="L31" s="46"/>
    </row>
    <row r="32" spans="1:12" ht="30" customHeight="1" x14ac:dyDescent="0.35">
      <c r="A32" s="58"/>
      <c r="B32" s="55"/>
      <c r="C32" s="56"/>
      <c r="D32" s="55"/>
      <c r="E32" s="55"/>
      <c r="F32" s="55"/>
      <c r="G32" s="7"/>
      <c r="H32" s="53" t="e">
        <f>VLOOKUP(TBLMASUK635678102456789111213456234578910111213234567891011122345678[[#This Row],[KODE BARANG]],'TABEL ACUAN'!D:E,2,0)</f>
        <v>#N/A</v>
      </c>
      <c r="I32" s="6"/>
      <c r="J32" s="6"/>
      <c r="K32" s="6"/>
      <c r="L32" s="46"/>
    </row>
    <row r="33" spans="1:12" ht="30" customHeight="1" x14ac:dyDescent="0.35">
      <c r="A33" s="54"/>
      <c r="B33" s="55"/>
      <c r="C33" s="56"/>
      <c r="D33" s="55"/>
      <c r="E33" s="55"/>
      <c r="F33" s="55"/>
      <c r="G33" s="6"/>
      <c r="H33" s="45" t="e">
        <f>VLOOKUP(TBLMASUK635678102456789111213456234578910111213234567891011122345678[[#This Row],[KODE BARANG]],'TABEL ACUAN'!D:E,2,0)</f>
        <v>#N/A</v>
      </c>
      <c r="I33" s="6"/>
      <c r="J33" s="6"/>
      <c r="K33" s="6"/>
      <c r="L33" s="48"/>
    </row>
    <row r="34" spans="1:12" ht="30" customHeight="1" x14ac:dyDescent="0.35">
      <c r="A34" s="58"/>
      <c r="B34" s="55"/>
      <c r="C34" s="47"/>
      <c r="D34" s="55"/>
      <c r="E34" s="55"/>
      <c r="F34" s="55"/>
      <c r="G34" s="52"/>
      <c r="H34" s="45" t="e">
        <f>VLOOKUP(TBLMASUK635678102456789111213456234578910111213234567891011122345678[[#This Row],[KODE BARANG]],'TABEL ACUAN'!D:E,2,0)</f>
        <v>#N/A</v>
      </c>
      <c r="I34" s="6"/>
      <c r="J34" s="6"/>
      <c r="K34" s="6"/>
      <c r="L34" s="48"/>
    </row>
    <row r="35" spans="1:12" ht="30" customHeight="1" x14ac:dyDescent="0.35">
      <c r="A35" s="54"/>
      <c r="B35" s="55"/>
      <c r="C35" s="56"/>
      <c r="D35" s="66"/>
      <c r="E35" s="55"/>
      <c r="F35" s="55"/>
      <c r="G35" s="59"/>
      <c r="H35" s="45" t="e">
        <f>VLOOKUP(TBLMASUK635678102456789111213456234578910111213234567891011122345678[[#This Row],[KODE BARANG]],'TABEL ACUAN'!D:E,2,0)</f>
        <v>#N/A</v>
      </c>
      <c r="I35" s="6"/>
      <c r="J35" s="6"/>
      <c r="K35" s="6"/>
      <c r="L35" s="48"/>
    </row>
    <row r="36" spans="1:12" ht="30" customHeight="1" x14ac:dyDescent="0.35">
      <c r="A36" s="58"/>
      <c r="B36" s="55"/>
      <c r="C36" s="56"/>
      <c r="D36" s="55"/>
      <c r="E36" s="55"/>
      <c r="F36" s="55"/>
      <c r="G36" s="7"/>
      <c r="H36" s="45" t="e">
        <f>VLOOKUP(TBLMASUK635678102456789111213456234578910111213234567891011122345678[[#This Row],[KODE BARANG]],'TABEL ACUAN'!D:E,2,0)</f>
        <v>#N/A</v>
      </c>
      <c r="I36" s="63"/>
      <c r="J36" s="6"/>
      <c r="K36" s="6"/>
      <c r="L36" s="46"/>
    </row>
    <row r="37" spans="1:12" ht="30" customHeight="1" x14ac:dyDescent="0.35">
      <c r="A37" s="60"/>
      <c r="B37" s="61"/>
      <c r="C37" s="62"/>
      <c r="D37" s="61"/>
      <c r="E37" s="61"/>
      <c r="F37" s="61"/>
      <c r="G37" s="59"/>
      <c r="H37" s="64" t="e">
        <f>VLOOKUP(TBLMASUK635678102456789111213456234578910111213234567891011122345678[[#This Row],[KODE BARANG]],'TABEL ACUAN'!D:E,2,0)</f>
        <v>#N/A</v>
      </c>
      <c r="I37" s="63"/>
      <c r="J37" s="63"/>
      <c r="K37" s="63"/>
      <c r="L37" s="48"/>
    </row>
    <row r="38" spans="1:12" ht="30" customHeight="1" x14ac:dyDescent="0.35">
      <c r="A38" s="60"/>
      <c r="B38" s="61"/>
      <c r="C38" s="62"/>
      <c r="D38" s="61"/>
      <c r="E38" s="61"/>
      <c r="F38" s="61"/>
      <c r="G38" s="52"/>
      <c r="H38" s="64" t="e">
        <f>VLOOKUP(TBLMASUK635678102456789111213456234578910111213234567891011122345678[[#This Row],[KODE BARANG]],'TABEL ACUAN'!D:E,2,0)</f>
        <v>#N/A</v>
      </c>
      <c r="I38" s="63"/>
      <c r="J38" s="6"/>
      <c r="K38" s="6"/>
      <c r="L38" s="48"/>
    </row>
    <row r="39" spans="1:12" ht="30" customHeight="1" x14ac:dyDescent="0.35">
      <c r="A39" s="60"/>
      <c r="B39" s="61"/>
      <c r="C39" s="62"/>
      <c r="D39" s="61"/>
      <c r="E39" s="61"/>
      <c r="F39" s="61"/>
      <c r="G39" s="6"/>
      <c r="H39" s="64" t="e">
        <f>VLOOKUP(TBLMASUK635678102456789111213456234578910111213234567891011122345678[[#This Row],[KODE BARANG]],'TABEL ACUAN'!D:E,2,0)</f>
        <v>#N/A</v>
      </c>
      <c r="I39" s="63"/>
      <c r="J39" s="63"/>
      <c r="K39" s="63"/>
      <c r="L39" s="65"/>
    </row>
    <row r="40" spans="1:12" ht="30" customHeight="1" x14ac:dyDescent="0.35">
      <c r="A40" s="60"/>
      <c r="B40" s="61"/>
      <c r="C40" s="62"/>
      <c r="D40" s="61"/>
      <c r="E40" s="61"/>
      <c r="F40" s="61"/>
      <c r="G40" s="59"/>
      <c r="H40" s="64" t="e">
        <f>VLOOKUP(TBLMASUK635678102456789111213456234578910111213234567891011122345678[[#This Row],[KODE BARANG]],'TABEL ACUAN'!D:E,2,0)</f>
        <v>#N/A</v>
      </c>
      <c r="I40" s="63"/>
      <c r="J40" s="63"/>
      <c r="K40" s="63"/>
      <c r="L40" s="65"/>
    </row>
    <row r="41" spans="1:12" ht="30" customHeight="1" x14ac:dyDescent="0.35">
      <c r="A41" s="58"/>
      <c r="B41" s="55"/>
      <c r="C41" s="56"/>
      <c r="D41" s="55"/>
      <c r="E41" s="55"/>
      <c r="F41" s="55"/>
      <c r="G41" s="6"/>
      <c r="H41" s="45" t="e">
        <f>VLOOKUP(TBLMASUK635678102456789111213456234578910111213234567891011122345678[[#This Row],[KODE BARANG]],'TABEL ACUAN'!D:E,2,0)</f>
        <v>#N/A</v>
      </c>
      <c r="I41" s="6"/>
      <c r="J41" s="6"/>
      <c r="K41" s="6"/>
      <c r="L41" s="48"/>
    </row>
    <row r="42" spans="1:12" ht="30" customHeight="1" x14ac:dyDescent="0.35">
      <c r="A42" s="67" t="s">
        <v>1378</v>
      </c>
      <c r="E42" s="1"/>
      <c r="F42" s="1"/>
      <c r="J42" s="67" t="s">
        <v>1379</v>
      </c>
      <c r="K42" s="2"/>
    </row>
    <row r="43" spans="1:12" ht="30" customHeight="1" x14ac:dyDescent="0.35">
      <c r="A43" s="75" t="s">
        <v>1380</v>
      </c>
      <c r="B43" s="75"/>
      <c r="C43" s="75"/>
      <c r="D43" s="2" t="s">
        <v>1381</v>
      </c>
      <c r="E43" s="2">
        <v>8</v>
      </c>
      <c r="F43" s="1"/>
      <c r="J43" s="67"/>
      <c r="K43" s="2"/>
    </row>
    <row r="44" spans="1:12" ht="30" customHeight="1" x14ac:dyDescent="0.35">
      <c r="A44" s="75" t="s">
        <v>1337</v>
      </c>
      <c r="B44" s="75"/>
      <c r="C44" s="75"/>
      <c r="D44" s="2" t="s">
        <v>1381</v>
      </c>
      <c r="E44" s="2">
        <v>0</v>
      </c>
      <c r="F44" s="1"/>
      <c r="J44" s="67"/>
      <c r="K44" s="2"/>
    </row>
    <row r="45" spans="1:12" ht="30" customHeight="1" x14ac:dyDescent="0.35">
      <c r="A45" s="75" t="s">
        <v>1382</v>
      </c>
      <c r="B45" s="75"/>
      <c r="C45" s="75"/>
      <c r="D45" s="2" t="s">
        <v>1381</v>
      </c>
      <c r="E45" s="2">
        <f>SUM(TBLMASUK635678102456789111213456234578910111213234567891011122345678[JUMLAH ITEM OBAT])</f>
        <v>18</v>
      </c>
      <c r="F45" s="1"/>
      <c r="J45" s="67"/>
      <c r="K45" s="2"/>
    </row>
    <row r="46" spans="1:12" ht="30" customHeight="1" x14ac:dyDescent="0.35">
      <c r="A46" s="75" t="s">
        <v>1383</v>
      </c>
      <c r="B46" s="75"/>
      <c r="C46" s="75"/>
      <c r="D46" s="2" t="s">
        <v>1381</v>
      </c>
      <c r="E46" s="2">
        <f>E44/E43*100</f>
        <v>0</v>
      </c>
      <c r="F46" s="1"/>
      <c r="J46" s="8" t="s">
        <v>1384</v>
      </c>
      <c r="K46" s="2"/>
    </row>
    <row r="47" spans="1:12" ht="30" customHeight="1" x14ac:dyDescent="0.35">
      <c r="A47" s="73" t="s">
        <v>1385</v>
      </c>
      <c r="B47" s="73"/>
      <c r="C47" s="73"/>
      <c r="D47" s="2" t="s">
        <v>1381</v>
      </c>
      <c r="E47" s="9">
        <f>E45/E43</f>
        <v>2.25</v>
      </c>
      <c r="F47" s="1"/>
      <c r="J47" s="67" t="s">
        <v>1386</v>
      </c>
      <c r="K47" s="2"/>
    </row>
    <row r="48" spans="1:12" ht="30" customHeight="1" x14ac:dyDescent="0.35">
      <c r="E48" s="1"/>
      <c r="F48" s="1"/>
      <c r="H48" s="5"/>
    </row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47:C47"/>
    <mergeCell ref="A1:L1"/>
    <mergeCell ref="A43:C43"/>
    <mergeCell ref="A44:C44"/>
    <mergeCell ref="A45:C45"/>
    <mergeCell ref="A46:C46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TABEL ACUAN</vt:lpstr>
      <vt:lpstr>DES 23</vt:lpstr>
      <vt:lpstr>JAN 24</vt:lpstr>
      <vt:lpstr>FEB 2024</vt:lpstr>
      <vt:lpstr>MARET 2024</vt:lpstr>
      <vt:lpstr>APRIL 2024</vt:lpstr>
      <vt:lpstr>MEI 2024</vt:lpstr>
      <vt:lpstr>JUNI 2024</vt:lpstr>
      <vt:lpstr>JULI 2024</vt:lpstr>
      <vt:lpstr>AGUST 24</vt:lpstr>
      <vt:lpstr>SEPT 24</vt:lpstr>
      <vt:lpstr>OKT 24</vt:lpstr>
      <vt:lpstr>DES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Mellisa D. Pitaloka</dc:creator>
  <cp:keywords/>
  <dc:description/>
  <cp:lastModifiedBy>hp</cp:lastModifiedBy>
  <cp:revision/>
  <dcterms:created xsi:type="dcterms:W3CDTF">2019-05-02T12:19:23Z</dcterms:created>
  <dcterms:modified xsi:type="dcterms:W3CDTF">2025-01-09T07:48:47Z</dcterms:modified>
  <cp:category/>
  <cp:contentStatus/>
</cp:coreProperties>
</file>