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4C13C811-A1A0-46A6-BF9F-3262FEFAF1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nylg. KTR" sheetId="24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AI15" i="24"/>
  <c r="AF15" i="24"/>
  <c r="AC15" i="24"/>
  <c r="Z15" i="24"/>
  <c r="W15" i="24"/>
  <c r="T15" i="24"/>
  <c r="Q15" i="24"/>
  <c r="N15" i="24"/>
  <c r="J15" i="24"/>
  <c r="I15" i="24"/>
  <c r="G15" i="24"/>
  <c r="F15" i="24"/>
  <c r="D15" i="24"/>
  <c r="C15" i="24"/>
  <c r="D13" i="26" l="1"/>
  <c r="G15" i="26"/>
  <c r="D21" i="26"/>
  <c r="D23" i="26"/>
  <c r="G11" i="26"/>
  <c r="J21" i="26"/>
  <c r="D25" i="26"/>
  <c r="G23" i="26"/>
  <c r="J10" i="26"/>
  <c r="D14" i="26"/>
  <c r="D22" i="26"/>
  <c r="J25" i="26"/>
  <c r="D11" i="26"/>
  <c r="J22" i="26"/>
  <c r="G17" i="26"/>
  <c r="J15" i="26"/>
  <c r="D20" i="26"/>
  <c r="G24" i="26"/>
  <c r="J12" i="26"/>
  <c r="J13" i="26"/>
  <c r="J14" i="26"/>
  <c r="D18" i="26"/>
  <c r="G20" i="26"/>
  <c r="G21" i="26"/>
  <c r="D17" i="26"/>
  <c r="G19" i="26"/>
  <c r="D15" i="26"/>
  <c r="D12" i="26"/>
  <c r="J18" i="26"/>
  <c r="D24" i="26"/>
  <c r="G25" i="26"/>
  <c r="K15" i="24"/>
  <c r="J11" i="26"/>
  <c r="J16" i="26"/>
  <c r="J17" i="26"/>
  <c r="J19" i="26"/>
  <c r="J23" i="26"/>
  <c r="D10" i="26"/>
  <c r="E15" i="24"/>
  <c r="G10" i="26"/>
  <c r="G13" i="26"/>
  <c r="G14" i="26"/>
  <c r="D16" i="26"/>
  <c r="G18" i="26"/>
  <c r="G22" i="26"/>
  <c r="H15" i="24"/>
  <c r="G16" i="26"/>
  <c r="G12" i="26"/>
  <c r="D19" i="26"/>
  <c r="J20" i="26"/>
  <c r="J24" i="26"/>
</calcChain>
</file>

<file path=xl/sharedStrings.xml><?xml version="1.0" encoding="utf-8"?>
<sst xmlns="http://schemas.openxmlformats.org/spreadsheetml/2006/main" count="142" uniqueCount="76">
  <si>
    <t>download sheet ini</t>
  </si>
  <si>
    <t>CAPAIAN IKK TAHUN 2024</t>
  </si>
  <si>
    <t>No</t>
  </si>
  <si>
    <t>TAHUN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</si>
  <si>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</si>
  <si>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</si>
  <si>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</si>
  <si>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</si>
  <si>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</si>
  <si>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</si>
  <si>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</si>
  <si>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</si>
  <si>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</si>
  <si>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</si>
  <si>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DEFINISI OPERASIONAL</t>
  </si>
  <si>
    <t>SEKOLAH KAWASAN TANPA ROKOK (Terdapat SK KTR di sekolah yang dikeluarkan Kepala Sekolah)</t>
  </si>
  <si>
    <t>7 TATANAN KTR</t>
  </si>
  <si>
    <t>PENDUDUK USIA 10 -18 TAHUN YANG MEROKOK</t>
  </si>
  <si>
    <t>SD</t>
  </si>
  <si>
    <t>SMP</t>
  </si>
  <si>
    <t>SMA</t>
  </si>
  <si>
    <t>SEKOLAH</t>
  </si>
  <si>
    <t>FASYANKES</t>
  </si>
  <si>
    <t>TEMPAT BERMAIN ANAK</t>
  </si>
  <si>
    <t>TEMPAT IBADAH</t>
  </si>
  <si>
    <t>ANGKUTAN UMUM</t>
  </si>
  <si>
    <t>TEMPAT KERJA</t>
  </si>
  <si>
    <t>TEMPAT UMUM LAINNYA</t>
  </si>
  <si>
    <t>JUMLAH PENDUDUK USIA 10 - 18 TAHUN</t>
  </si>
  <si>
    <t>JUMLAH PENDUDUK USIA
10 -18 TAHUN YANG MEROKOK</t>
  </si>
  <si>
    <t>PERSENTASE PENDUDUK USIA
10 -18 TAHUN YANG MEROKOK</t>
  </si>
  <si>
    <t>(SD + SMP + SMA + SEDERAJAT)</t>
  </si>
  <si>
    <t>(PKM + KLINIK + RS)</t>
  </si>
  <si>
    <t>(PAUD + TK + TAMAN KOTA)</t>
  </si>
  <si>
    <t>JUMLAH SD</t>
  </si>
  <si>
    <t>JUMLAH SD KTR</t>
  </si>
  <si>
    <t>% SD KTR</t>
  </si>
  <si>
    <t>JUMLAH SMP</t>
  </si>
  <si>
    <t>JUMLAH SMP KTR</t>
  </si>
  <si>
    <t>% SMP KTR</t>
  </si>
  <si>
    <t>JUMLAH SMA</t>
  </si>
  <si>
    <t>JUMLAH SMA KTR</t>
  </si>
  <si>
    <t>% SMA KTR</t>
  </si>
  <si>
    <t>JUMLAH SEKOLAH</t>
  </si>
  <si>
    <t>JUMLAH SEKOLAH KTR</t>
  </si>
  <si>
    <t>% SEKOLAH KTR</t>
  </si>
  <si>
    <t>JUMLAH FASYANKES</t>
  </si>
  <si>
    <t>JUMLAH FASYANKES KTR</t>
  </si>
  <si>
    <t>% FASYANKES KTR</t>
  </si>
  <si>
    <t>JUMLAH TATANAN</t>
  </si>
  <si>
    <t>JUMLAH TATANAN KTR</t>
  </si>
  <si>
    <t>% TATANAN KTR</t>
  </si>
  <si>
    <t>8 Indikator Kepatuhan KTR :</t>
  </si>
  <si>
    <t>Tidak ada orang merokok;</t>
  </si>
  <si>
    <t>Tidak terdapat ruangan khusus merokok;</t>
  </si>
  <si>
    <t>Terdapat tanda larangan merokok;</t>
  </si>
  <si>
    <t>Tidak tercium asap rokok;</t>
  </si>
  <si>
    <t>Tidak terdapat asbak/ korek/pemantik ;</t>
  </si>
  <si>
    <t>Tidak ditemukan puntung rokok;</t>
  </si>
  <si>
    <t>Tidak ditemukan adanya indikasi merek atau sponsor, promosi dan iklan rokok di area KTR serta</t>
  </si>
  <si>
    <t>Tidak ditemukan penjualan rokok pada sarana kesehatan, sarana belajar/sekolah, sarana terkait dengan anak, sarana ibadah, tempat kerja serta tempat umum dan sarana olahraga kecuali di pasar modern/mall, hotel, restaurant, tempat hiburan dan pasar tradisional.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</si>
  <si>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</si>
  <si>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</si>
  <si>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</si>
  <si>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</si>
  <si>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</si>
  <si>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</si>
  <si>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</si>
  <si>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</si>
  <si>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</si>
  <si>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</si>
  <si>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</si>
  <si>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</si>
  <si>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</si>
  <si>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</si>
  <si>
    <r>
      <t xml:space="preserve">LAPORAN PENYELENGGARAAN 
KAWASAN TANPA ROKOK
</t>
    </r>
    <r>
      <rPr>
        <b/>
        <sz val="16"/>
        <color theme="1"/>
        <rFont val="Calibri, Arial"/>
      </rPr>
      <t>PUSKESMAS KEDUNGKANDANG</t>
    </r>
    <r>
      <rPr>
        <b/>
        <sz val="15"/>
        <color theme="1"/>
        <rFont val="Calibri, Arial"/>
      </rPr>
      <t xml:space="preserve"> TAHUN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</si>
</sst>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6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theme="1"/>
      <name val="Arial Narrow"/>
    </font>
    <font>
      <sz val="12"/>
      <color rgb="FF000000"/>
      <name val="Arial Narrow"/>
    </font>
    <font>
      <b/>
      <sz val="14"/>
      <color theme="1"/>
      <name val="Calibri"/>
    </font>
    <font>
      <sz val="11"/>
      <color theme="1"/>
      <name val="Bookman Old Style"/>
    </font>
    <font>
      <b/>
      <u/>
      <sz val="14"/>
      <color rgb="FF0000FF"/>
      <name val="Calibri"/>
    </font>
    <font>
      <sz val="12"/>
      <color rgb="FF1A1A1A"/>
      <name val="Bookman Old Style"/>
    </font>
    <font>
      <sz val="12"/>
      <color theme="1"/>
      <name val="Arial Narrow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5"/>
      <color theme="1"/>
      <name val="Calibri"/>
    </font>
    <font>
      <b/>
      <u/>
      <sz val="14"/>
      <color rgb="FF1155CC"/>
      <name val="Calibri"/>
    </font>
    <font>
      <b/>
      <sz val="12"/>
      <color rgb="FF434343"/>
      <name val="Calibri"/>
    </font>
    <font>
      <b/>
      <sz val="16"/>
      <color theme="1"/>
      <name val="Calibri, Arial"/>
    </font>
    <font>
      <b/>
      <sz val="15"/>
      <color theme="1"/>
      <name val="Calibri, Arial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164" fontId="3" fillId="0" borderId="0" xfId="0" applyNumberFormat="1" applyFont="1" applyAlignment="1">
      <alignment vertical="center"/>
    </xf>
    <xf numFmtId="3" fontId="11" fillId="0" borderId="23" xfId="0" applyNumberFormat="1" applyFont="1" applyBorder="1" applyAlignment="1">
      <alignment horizontal="right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2" borderId="1" xfId="0" applyFont="1" applyFill="1" applyBorder="1"/>
    <xf numFmtId="0" fontId="18" fillId="0" borderId="0" xfId="0" applyFont="1"/>
    <xf numFmtId="0" fontId="12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3" fontId="17" fillId="0" borderId="23" xfId="0" applyNumberFormat="1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vertical="center"/>
    </xf>
    <xf numFmtId="0" fontId="23" fillId="0" borderId="0" xfId="0" applyFont="1"/>
    <xf numFmtId="3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3" fontId="10" fillId="0" borderId="0" xfId="0" applyNumberFormat="1" applyFont="1" applyAlignment="1">
      <alignment horizontal="center" vertical="center"/>
    </xf>
    <xf numFmtId="0" fontId="14" fillId="0" borderId="23" xfId="0" applyFont="1" applyBorder="1" applyAlignment="1">
      <alignment horizontal="left"/>
    </xf>
    <xf numFmtId="164" fontId="7" fillId="0" borderId="19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right"/>
    </xf>
    <xf numFmtId="0" fontId="6" fillId="0" borderId="0" xfId="0" applyFont="1"/>
    <xf numFmtId="0" fontId="2" fillId="0" borderId="20" xfId="0" applyFont="1" applyBorder="1"/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4" xfId="0" applyFont="1" applyBorder="1"/>
    <xf numFmtId="0" fontId="0" fillId="0" borderId="0" xfId="0"/>
    <xf numFmtId="0" fontId="2" fillId="0" borderId="9" xfId="0" applyFont="1" applyBorder="1"/>
    <xf numFmtId="0" fontId="2" fillId="0" borderId="13" xfId="0" applyFont="1" applyBorder="1"/>
    <xf numFmtId="0" fontId="2" fillId="0" borderId="22" xfId="0" applyFont="1" applyBorder="1"/>
    <xf numFmtId="0" fontId="2" fillId="0" borderId="17" xfId="0" applyFont="1" applyBorder="1"/>
    <xf numFmtId="0" fontId="2" fillId="0" borderId="27" xfId="0" applyFont="1" applyBorder="1"/>
    <xf numFmtId="0" fontId="2" fillId="0" borderId="26" xfId="0" applyFont="1" applyBorder="1"/>
    <xf numFmtId="0" fontId="2" fillId="0" borderId="19" xfId="0" applyFont="1" applyBorder="1"/>
    <xf numFmtId="0" fontId="20" fillId="2" borderId="12" xfId="0" applyFont="1" applyFill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0" fillId="2" borderId="3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29" xfId="0" applyFont="1" applyBorder="1"/>
    <xf numFmtId="0" fontId="2" fillId="0" borderId="21" xfId="0" applyFont="1" applyBorder="1"/>
    <xf numFmtId="0" fontId="10" fillId="2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2" fillId="0" borderId="39" xfId="0" applyFont="1" applyBorder="1"/>
    <xf numFmtId="0" fontId="10" fillId="4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10" fillId="2" borderId="36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top" wrapText="1"/>
    </xf>
    <xf numFmtId="0" fontId="10" fillId="4" borderId="18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0" fillId="2" borderId="32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5" xfId="0" applyFont="1" applyBorder="1"/>
    <xf numFmtId="0" fontId="10" fillId="2" borderId="1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/>
    </xf>
    <xf numFmtId="0" fontId="2" fillId="0" borderId="11" xfId="0" applyFont="1" applyBorder="1"/>
    <xf numFmtId="0" fontId="15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vertical="top"/>
    </xf>
    <xf numFmtId="0" fontId="10" fillId="3" borderId="38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AO1000"/>
  <sheetViews>
    <sheetView showGridLines="0" tabSelected="1" workbookViewId="0">
      <pane xSplit="11" ySplit="9" topLeftCell="L10" activePane="bottomRight" state="frozen"/>
      <selection pane="topRight" activeCell="L1" sqref="L1"/>
      <selection pane="bottomLeft" activeCell="A10" sqref="A10"/>
      <selection pane="bottomRight" activeCell="L1" sqref="L1:Q4"/>
    </sheetView>
  </sheetViews>
  <sheetFormatPr defaultColWidth="11.2109375" defaultRowHeight="15" customHeight="1"/>
  <cols>
    <col min="1" max="1" width="4.35546875" customWidth="1"/>
    <col min="2" max="2" width="25.140625" customWidth="1"/>
    <col min="3" max="11" width="11.2109375" hidden="1" customWidth="1"/>
    <col min="12" max="32" width="13.140625" customWidth="1"/>
    <col min="33" max="33" width="10.640625" customWidth="1"/>
    <col min="34" max="34" width="13.78515625" customWidth="1"/>
    <col min="35" max="35" width="15.35546875" customWidth="1"/>
    <col min="36" max="36" width="10.640625" customWidth="1"/>
    <col min="37" max="37" width="3.2109375" customWidth="1"/>
    <col min="38" max="40" width="10.640625" customWidth="1"/>
    <col min="41" max="41" width="23" customWidth="1"/>
  </cols>
  <sheetData>
    <row r="1" spans="1:41" ht="13.5">
      <c r="A1" s="38"/>
      <c r="B1" s="39"/>
      <c r="L1" s="84" t="s">
        <v>75</v>
      </c>
      <c r="M1" s="44"/>
      <c r="N1" s="44"/>
      <c r="O1" s="44"/>
      <c r="P1" s="44"/>
      <c r="Q1" s="39"/>
      <c r="R1" s="1"/>
      <c r="S1" s="8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3.5">
      <c r="A2" s="40"/>
      <c r="B2" s="41"/>
      <c r="L2" s="40"/>
      <c r="M2" s="45"/>
      <c r="N2" s="45"/>
      <c r="O2" s="45"/>
      <c r="P2" s="45"/>
      <c r="Q2" s="41"/>
      <c r="R2" s="1"/>
      <c r="S2" s="8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.5">
      <c r="A3" s="42"/>
      <c r="B3" s="43"/>
      <c r="L3" s="40"/>
      <c r="M3" s="45"/>
      <c r="N3" s="45"/>
      <c r="O3" s="45"/>
      <c r="P3" s="45"/>
      <c r="Q3" s="41"/>
      <c r="R3" s="1"/>
      <c r="S3" s="1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27.75" customHeight="1">
      <c r="A4" s="87"/>
      <c r="B4" s="47"/>
      <c r="L4" s="42"/>
      <c r="M4" s="46"/>
      <c r="N4" s="46"/>
      <c r="O4" s="46"/>
      <c r="P4" s="46"/>
      <c r="Q4" s="43"/>
      <c r="R4" s="1"/>
      <c r="S4" s="88"/>
      <c r="T4" s="81"/>
      <c r="U4" s="81"/>
      <c r="V4" s="81"/>
      <c r="W4" s="47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.5">
      <c r="A5" s="73" t="s">
        <v>2</v>
      </c>
      <c r="B5" s="73" t="s">
        <v>3</v>
      </c>
      <c r="C5" s="76" t="s">
        <v>15</v>
      </c>
      <c r="D5" s="49"/>
      <c r="E5" s="49"/>
      <c r="F5" s="49"/>
      <c r="G5" s="49"/>
      <c r="H5" s="49"/>
      <c r="I5" s="49"/>
      <c r="J5" s="49"/>
      <c r="K5" s="48"/>
      <c r="L5" s="79" t="s">
        <v>16</v>
      </c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8"/>
      <c r="AG5" s="72" t="s">
        <v>17</v>
      </c>
      <c r="AH5" s="49"/>
      <c r="AI5" s="48"/>
      <c r="AJ5" s="1"/>
      <c r="AK5" s="1"/>
      <c r="AL5" s="1"/>
      <c r="AM5" s="1"/>
      <c r="AN5" s="1"/>
      <c r="AO5" s="1"/>
    </row>
    <row r="6" spans="1:41" ht="13.5">
      <c r="A6" s="50"/>
      <c r="B6" s="50"/>
      <c r="C6" s="77" t="s">
        <v>18</v>
      </c>
      <c r="D6" s="78"/>
      <c r="E6" s="51"/>
      <c r="F6" s="77" t="s">
        <v>19</v>
      </c>
      <c r="G6" s="78"/>
      <c r="H6" s="51"/>
      <c r="I6" s="77" t="s">
        <v>20</v>
      </c>
      <c r="J6" s="78"/>
      <c r="K6" s="51"/>
      <c r="L6" s="80" t="s">
        <v>21</v>
      </c>
      <c r="M6" s="81"/>
      <c r="N6" s="82"/>
      <c r="O6" s="83" t="s">
        <v>22</v>
      </c>
      <c r="P6" s="81"/>
      <c r="Q6" s="82"/>
      <c r="R6" s="83" t="s">
        <v>23</v>
      </c>
      <c r="S6" s="81"/>
      <c r="T6" s="82"/>
      <c r="U6" s="59" t="s">
        <v>24</v>
      </c>
      <c r="V6" s="44"/>
      <c r="W6" s="60"/>
      <c r="X6" s="59" t="s">
        <v>25</v>
      </c>
      <c r="Y6" s="44"/>
      <c r="Z6" s="60"/>
      <c r="AA6" s="59" t="s">
        <v>26</v>
      </c>
      <c r="AB6" s="44"/>
      <c r="AC6" s="60"/>
      <c r="AD6" s="59" t="s">
        <v>27</v>
      </c>
      <c r="AE6" s="44"/>
      <c r="AF6" s="60"/>
      <c r="AG6" s="56" t="s">
        <v>28</v>
      </c>
      <c r="AH6" s="56" t="s">
        <v>29</v>
      </c>
      <c r="AI6" s="56" t="s">
        <v>30</v>
      </c>
      <c r="AJ6" s="1"/>
      <c r="AK6" s="1"/>
      <c r="AL6" s="1"/>
      <c r="AM6" s="1"/>
      <c r="AN6" s="1"/>
      <c r="AO6" s="1"/>
    </row>
    <row r="7" spans="1:41" ht="13.5">
      <c r="A7" s="50"/>
      <c r="B7" s="50"/>
      <c r="C7" s="61"/>
      <c r="D7" s="62"/>
      <c r="E7" s="52"/>
      <c r="F7" s="61"/>
      <c r="G7" s="62"/>
      <c r="H7" s="52"/>
      <c r="I7" s="61"/>
      <c r="J7" s="62"/>
      <c r="K7" s="52"/>
      <c r="L7" s="70" t="s">
        <v>31</v>
      </c>
      <c r="M7" s="64"/>
      <c r="N7" s="65"/>
      <c r="O7" s="63" t="s">
        <v>32</v>
      </c>
      <c r="P7" s="64"/>
      <c r="Q7" s="65"/>
      <c r="R7" s="63" t="s">
        <v>33</v>
      </c>
      <c r="S7" s="64"/>
      <c r="T7" s="65"/>
      <c r="U7" s="61"/>
      <c r="V7" s="62"/>
      <c r="W7" s="52"/>
      <c r="X7" s="61"/>
      <c r="Y7" s="62"/>
      <c r="Z7" s="52"/>
      <c r="AA7" s="61"/>
      <c r="AB7" s="62"/>
      <c r="AC7" s="52"/>
      <c r="AD7" s="61"/>
      <c r="AE7" s="62"/>
      <c r="AF7" s="52"/>
      <c r="AG7" s="50"/>
      <c r="AH7" s="50"/>
      <c r="AI7" s="50"/>
      <c r="AJ7" s="1"/>
      <c r="AK7" s="1"/>
      <c r="AL7" s="1"/>
      <c r="AM7" s="1"/>
      <c r="AN7" s="1"/>
      <c r="AO7" s="1"/>
    </row>
    <row r="8" spans="1:41" ht="22.5" customHeight="1">
      <c r="A8" s="50"/>
      <c r="B8" s="50"/>
      <c r="C8" s="67" t="s">
        <v>34</v>
      </c>
      <c r="D8" s="67" t="s">
        <v>35</v>
      </c>
      <c r="E8" s="67" t="s">
        <v>36</v>
      </c>
      <c r="F8" s="67" t="s">
        <v>37</v>
      </c>
      <c r="G8" s="67" t="s">
        <v>38</v>
      </c>
      <c r="H8" s="67" t="s">
        <v>39</v>
      </c>
      <c r="I8" s="67" t="s">
        <v>40</v>
      </c>
      <c r="J8" s="67" t="s">
        <v>41</v>
      </c>
      <c r="K8" s="67" t="s">
        <v>42</v>
      </c>
      <c r="L8" s="68" t="s">
        <v>43</v>
      </c>
      <c r="M8" s="57" t="s">
        <v>44</v>
      </c>
      <c r="N8" s="57" t="s">
        <v>45</v>
      </c>
      <c r="O8" s="57" t="s">
        <v>46</v>
      </c>
      <c r="P8" s="57" t="s">
        <v>47</v>
      </c>
      <c r="Q8" s="57" t="s">
        <v>48</v>
      </c>
      <c r="R8" s="57" t="s">
        <v>49</v>
      </c>
      <c r="S8" s="57" t="s">
        <v>50</v>
      </c>
      <c r="T8" s="57" t="s">
        <v>51</v>
      </c>
      <c r="U8" s="57" t="s">
        <v>49</v>
      </c>
      <c r="V8" s="57" t="s">
        <v>50</v>
      </c>
      <c r="W8" s="57" t="s">
        <v>51</v>
      </c>
      <c r="X8" s="57" t="s">
        <v>49</v>
      </c>
      <c r="Y8" s="57" t="s">
        <v>50</v>
      </c>
      <c r="Z8" s="57" t="s">
        <v>51</v>
      </c>
      <c r="AA8" s="57" t="s">
        <v>49</v>
      </c>
      <c r="AB8" s="57" t="s">
        <v>50</v>
      </c>
      <c r="AC8" s="57" t="s">
        <v>51</v>
      </c>
      <c r="AD8" s="57" t="s">
        <v>49</v>
      </c>
      <c r="AE8" s="57" t="s">
        <v>50</v>
      </c>
      <c r="AF8" s="57" t="s">
        <v>51</v>
      </c>
      <c r="AG8" s="50"/>
      <c r="AH8" s="50"/>
      <c r="AI8" s="50"/>
      <c r="AJ8" s="1"/>
      <c r="AK8" s="1"/>
      <c r="AL8" s="1"/>
      <c r="AM8" s="1"/>
      <c r="AN8" s="1"/>
      <c r="AO8" s="1"/>
    </row>
    <row r="9" spans="1:41" ht="34.5" customHeight="1">
      <c r="A9" s="37"/>
      <c r="B9" s="37"/>
      <c r="C9" s="66"/>
      <c r="D9" s="66"/>
      <c r="E9" s="66"/>
      <c r="F9" s="66"/>
      <c r="G9" s="66"/>
      <c r="H9" s="66"/>
      <c r="I9" s="66"/>
      <c r="J9" s="66"/>
      <c r="K9" s="66"/>
      <c r="L9" s="69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37"/>
      <c r="AH9" s="37"/>
      <c r="AI9" s="37"/>
      <c r="AJ9" s="1"/>
      <c r="AK9" s="1"/>
      <c r="AL9" s="1"/>
      <c r="AM9" s="1"/>
      <c r="AN9" s="1"/>
      <c r="AO9" s="1"/>
    </row>
    <row r="10" spans="1:41" ht="36" hidden="1" customHeight="1">
      <c r="A10" s="73" t="s">
        <v>2</v>
      </c>
      <c r="B10" s="73" t="s">
        <v>3</v>
      </c>
      <c r="C10" s="76" t="s">
        <v>15</v>
      </c>
      <c r="D10" s="49"/>
      <c r="E10" s="49"/>
      <c r="F10" s="49"/>
      <c r="G10" s="49"/>
      <c r="H10" s="49"/>
      <c r="I10" s="49"/>
      <c r="J10" s="49"/>
      <c r="K10" s="48"/>
      <c r="L10" s="71" t="s">
        <v>16</v>
      </c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5"/>
      <c r="AG10" s="72" t="s">
        <v>17</v>
      </c>
      <c r="AH10" s="49"/>
      <c r="AI10" s="48"/>
      <c r="AJ10" s="14"/>
    </row>
    <row r="11" spans="1:41" ht="15.5" hidden="1">
      <c r="A11" s="50"/>
      <c r="B11" s="50"/>
      <c r="C11" s="77" t="s">
        <v>18</v>
      </c>
      <c r="D11" s="78"/>
      <c r="E11" s="51"/>
      <c r="F11" s="77" t="s">
        <v>19</v>
      </c>
      <c r="G11" s="78"/>
      <c r="H11" s="51"/>
      <c r="I11" s="77" t="s">
        <v>20</v>
      </c>
      <c r="J11" s="78"/>
      <c r="K11" s="51"/>
      <c r="L11" s="70" t="s">
        <v>21</v>
      </c>
      <c r="M11" s="64"/>
      <c r="N11" s="65"/>
      <c r="O11" s="63" t="s">
        <v>22</v>
      </c>
      <c r="P11" s="64"/>
      <c r="Q11" s="65"/>
      <c r="R11" s="63" t="s">
        <v>23</v>
      </c>
      <c r="S11" s="64"/>
      <c r="T11" s="65"/>
      <c r="U11" s="59" t="s">
        <v>24</v>
      </c>
      <c r="V11" s="44"/>
      <c r="W11" s="60"/>
      <c r="X11" s="59" t="s">
        <v>25</v>
      </c>
      <c r="Y11" s="44"/>
      <c r="Z11" s="60"/>
      <c r="AA11" s="59" t="s">
        <v>26</v>
      </c>
      <c r="AB11" s="44"/>
      <c r="AC11" s="60"/>
      <c r="AD11" s="59" t="s">
        <v>27</v>
      </c>
      <c r="AE11" s="44"/>
      <c r="AF11" s="60"/>
      <c r="AG11" s="56" t="s">
        <v>28</v>
      </c>
      <c r="AH11" s="56" t="s">
        <v>29</v>
      </c>
      <c r="AI11" s="56" t="s">
        <v>30</v>
      </c>
      <c r="AJ11" s="14"/>
    </row>
    <row r="12" spans="1:41" ht="28.5" hidden="1" customHeight="1">
      <c r="A12" s="50"/>
      <c r="B12" s="50"/>
      <c r="C12" s="61"/>
      <c r="D12" s="62"/>
      <c r="E12" s="52"/>
      <c r="F12" s="61"/>
      <c r="G12" s="62"/>
      <c r="H12" s="52"/>
      <c r="I12" s="61"/>
      <c r="J12" s="62"/>
      <c r="K12" s="52"/>
      <c r="L12" s="70" t="s">
        <v>31</v>
      </c>
      <c r="M12" s="64"/>
      <c r="N12" s="65"/>
      <c r="O12" s="63" t="s">
        <v>32</v>
      </c>
      <c r="P12" s="64"/>
      <c r="Q12" s="65"/>
      <c r="R12" s="63" t="s">
        <v>33</v>
      </c>
      <c r="S12" s="64"/>
      <c r="T12" s="65"/>
      <c r="U12" s="61"/>
      <c r="V12" s="62"/>
      <c r="W12" s="52"/>
      <c r="X12" s="61"/>
      <c r="Y12" s="62"/>
      <c r="Z12" s="52"/>
      <c r="AA12" s="61"/>
      <c r="AB12" s="62"/>
      <c r="AC12" s="52"/>
      <c r="AD12" s="61"/>
      <c r="AE12" s="62"/>
      <c r="AF12" s="52"/>
      <c r="AG12" s="50"/>
      <c r="AH12" s="50"/>
      <c r="AI12" s="50"/>
      <c r="AJ12" s="14"/>
    </row>
    <row r="13" spans="1:41" ht="15" hidden="1" customHeight="1">
      <c r="A13" s="50"/>
      <c r="B13" s="50"/>
      <c r="C13" s="67" t="s">
        <v>34</v>
      </c>
      <c r="D13" s="67" t="s">
        <v>35</v>
      </c>
      <c r="E13" s="67" t="s">
        <v>36</v>
      </c>
      <c r="F13" s="67" t="s">
        <v>37</v>
      </c>
      <c r="G13" s="67" t="s">
        <v>38</v>
      </c>
      <c r="H13" s="67" t="s">
        <v>39</v>
      </c>
      <c r="I13" s="67" t="s">
        <v>40</v>
      </c>
      <c r="J13" s="67" t="s">
        <v>41</v>
      </c>
      <c r="K13" s="67" t="s">
        <v>42</v>
      </c>
      <c r="L13" s="68" t="s">
        <v>43</v>
      </c>
      <c r="M13" s="57" t="s">
        <v>44</v>
      </c>
      <c r="N13" s="57" t="s">
        <v>45</v>
      </c>
      <c r="O13" s="57" t="s">
        <v>46</v>
      </c>
      <c r="P13" s="57" t="s">
        <v>47</v>
      </c>
      <c r="Q13" s="57" t="s">
        <v>48</v>
      </c>
      <c r="R13" s="57" t="s">
        <v>49</v>
      </c>
      <c r="S13" s="57" t="s">
        <v>50</v>
      </c>
      <c r="T13" s="57" t="s">
        <v>51</v>
      </c>
      <c r="U13" s="57" t="s">
        <v>49</v>
      </c>
      <c r="V13" s="57" t="s">
        <v>50</v>
      </c>
      <c r="W13" s="57" t="s">
        <v>51</v>
      </c>
      <c r="X13" s="57" t="s">
        <v>49</v>
      </c>
      <c r="Y13" s="57" t="s">
        <v>50</v>
      </c>
      <c r="Z13" s="57" t="s">
        <v>51</v>
      </c>
      <c r="AA13" s="57" t="s">
        <v>49</v>
      </c>
      <c r="AB13" s="57" t="s">
        <v>50</v>
      </c>
      <c r="AC13" s="57" t="s">
        <v>51</v>
      </c>
      <c r="AD13" s="57" t="s">
        <v>49</v>
      </c>
      <c r="AE13" s="57" t="s">
        <v>50</v>
      </c>
      <c r="AF13" s="57" t="s">
        <v>51</v>
      </c>
      <c r="AG13" s="50"/>
      <c r="AH13" s="50"/>
      <c r="AI13" s="50"/>
      <c r="AJ13" s="14"/>
    </row>
    <row r="14" spans="1:41" ht="51.75" hidden="1" customHeight="1">
      <c r="A14" s="37"/>
      <c r="B14" s="37"/>
      <c r="C14" s="66"/>
      <c r="D14" s="66"/>
      <c r="E14" s="66"/>
      <c r="F14" s="66"/>
      <c r="G14" s="66"/>
      <c r="H14" s="66"/>
      <c r="I14" s="66"/>
      <c r="J14" s="66"/>
      <c r="K14" s="66"/>
      <c r="L14" s="37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37"/>
      <c r="AH14" s="37"/>
      <c r="AI14" s="37"/>
      <c r="AJ14" s="14"/>
    </row>
    <row r="15" spans="1:41" ht="56.25" customHeight="1">
      <c r="A15" s="15">
        <v>1</v>
      </c>
      <c r="B15" s="16">
        <v>2024</v>
      </c>
      <c r="C15" s="17">
        <f ca="1">IFERROR(__xludf.DUMMYFUNCTION("IMPORTRANGE(""https://docs.google.com/spreadsheets/d/1P0UTisakTE5EAx-MYEjY2DmhSnLNqqRm6P3NrlYXL2I/edit#gid=1892753874"",""Penylg. KTR!$C$10"")"),27)</f>
        <v>27</v>
      </c>
      <c r="D15" s="17">
        <f ca="1">IFERROR(__xludf.DUMMYFUNCTION("IMPORTRANGE(""https://docs.google.com/spreadsheets/d/1P0UTisakTE5EAx-MYEjY2DmhSnLNqqRm6P3NrlYXL2I/edit#gid=1892753874"",""Penylg. KTR!$D$10"")"),16)</f>
        <v>16</v>
      </c>
      <c r="E15" s="18">
        <f ca="1">D15/C15*100</f>
        <v>59.259259259259252</v>
      </c>
      <c r="F15" s="17">
        <f ca="1">IFERROR(__xludf.DUMMYFUNCTION("IMPORTRANGE(""https://docs.google.com/spreadsheets/d/1P0UTisakTE5EAx-MYEjY2DmhSnLNqqRm6P3NrlYXL2I/edit#gid=1892753874"",""Penylg. KTR!$F$10"")"),15)</f>
        <v>15</v>
      </c>
      <c r="G15" s="17">
        <f ca="1">IFERROR(__xludf.DUMMYFUNCTION("IMPORTRANGE(""https://docs.google.com/spreadsheets/d/1P0UTisakTE5EAx-MYEjY2DmhSnLNqqRm6P3NrlYXL2I/edit#gid=1892753874"",""Penylg. KTR!$G$10"")"),6)</f>
        <v>6</v>
      </c>
      <c r="H15" s="18">
        <f ca="1">G15/F15*100</f>
        <v>40</v>
      </c>
      <c r="I15" s="17">
        <f ca="1">IFERROR(__xludf.DUMMYFUNCTION("IMPORTRANGE(""https://docs.google.com/spreadsheets/d/1P0UTisakTE5EAx-MYEjY2DmhSnLNqqRm6P3NrlYXL2I/edit#gid=1892753874"",""Penylg. KTR!$I$10"")"),9)</f>
        <v>9</v>
      </c>
      <c r="J15" s="17">
        <f ca="1">IFERROR(__xludf.DUMMYFUNCTION("IMPORTRANGE(""https://docs.google.com/spreadsheets/d/1P0UTisakTE5EAx-MYEjY2DmhSnLNqqRm6P3NrlYXL2I/edit#gid=1892753874"",""Penylg. KTR!$J$10"")"),4)</f>
        <v>4</v>
      </c>
      <c r="K15" s="18">
        <f ca="1">J15/I15*100</f>
        <v>44.444444444444443</v>
      </c>
      <c r="L15" s="19">
        <v>51</v>
      </c>
      <c r="M15" s="20">
        <v>45</v>
      </c>
      <c r="N15" s="21">
        <f>M15/L15*100</f>
        <v>88.235294117647058</v>
      </c>
      <c r="O15" s="19">
        <v>6</v>
      </c>
      <c r="P15" s="21">
        <v>6</v>
      </c>
      <c r="Q15" s="21">
        <f>P15/O15*100</f>
        <v>100</v>
      </c>
      <c r="R15" s="19">
        <v>56</v>
      </c>
      <c r="S15" s="21">
        <v>41</v>
      </c>
      <c r="T15" s="21">
        <f>S15/R15*100</f>
        <v>73.214285714285708</v>
      </c>
      <c r="U15" s="19"/>
      <c r="V15" s="21"/>
      <c r="W15" s="21" t="e">
        <f>V15/U15*100</f>
        <v>#DIV/0!</v>
      </c>
      <c r="X15" s="19"/>
      <c r="Y15" s="21"/>
      <c r="Z15" s="21" t="e">
        <f>Y15/X15*100</f>
        <v>#DIV/0!</v>
      </c>
      <c r="AA15" s="19"/>
      <c r="AB15" s="21"/>
      <c r="AC15" s="21" t="e">
        <f>AB15/AA15*100</f>
        <v>#DIV/0!</v>
      </c>
      <c r="AD15" s="19"/>
      <c r="AE15" s="21"/>
      <c r="AF15" s="21" t="e">
        <f>AE15/AD15*100</f>
        <v>#DIV/0!</v>
      </c>
      <c r="AG15" s="19">
        <v>8793</v>
      </c>
      <c r="AH15" s="21"/>
      <c r="AI15" s="18">
        <f>AH15/AG15*100</f>
        <v>0</v>
      </c>
      <c r="AJ15" s="12"/>
      <c r="AK15" s="22"/>
      <c r="AL15" s="22"/>
      <c r="AM15" s="22"/>
      <c r="AN15" s="22"/>
      <c r="AO15" s="22"/>
    </row>
    <row r="16" spans="1:41" ht="15.5">
      <c r="L16" s="23"/>
      <c r="M16" s="23"/>
      <c r="N16" s="24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</row>
    <row r="17" spans="1:32" ht="15.5">
      <c r="A17" s="74" t="s">
        <v>14</v>
      </c>
      <c r="B17" s="45"/>
      <c r="C17" s="45"/>
      <c r="D17" s="26"/>
      <c r="E17" s="14"/>
      <c r="L17" s="27"/>
      <c r="M17" s="27"/>
      <c r="N17" s="28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5.5">
      <c r="A18" s="29" t="s">
        <v>52</v>
      </c>
      <c r="B18" s="14"/>
      <c r="C18" s="14"/>
      <c r="D18" s="14"/>
      <c r="E18" s="14"/>
      <c r="L18" s="27"/>
      <c r="M18" s="27"/>
      <c r="N18" s="28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5.5">
      <c r="A19" s="30">
        <v>1</v>
      </c>
      <c r="B19" s="31" t="s">
        <v>53</v>
      </c>
      <c r="C19" s="31"/>
      <c r="D19" s="31"/>
      <c r="E19" s="14"/>
      <c r="L19" s="27"/>
      <c r="M19" s="27"/>
      <c r="N19" s="28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5.5">
      <c r="A20" s="30">
        <v>2</v>
      </c>
      <c r="B20" s="31" t="s">
        <v>54</v>
      </c>
      <c r="C20" s="31"/>
      <c r="D20" s="31"/>
      <c r="E20" s="14"/>
      <c r="L20" s="27"/>
      <c r="M20" s="27"/>
      <c r="N20" s="28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15.75" customHeight="1">
      <c r="A21" s="30">
        <v>3</v>
      </c>
      <c r="B21" s="31" t="s">
        <v>55</v>
      </c>
      <c r="C21" s="31"/>
      <c r="D21" s="31"/>
      <c r="E21" s="14"/>
      <c r="L21" s="27"/>
      <c r="M21" s="27"/>
      <c r="N21" s="28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5.75" customHeight="1">
      <c r="A22" s="30">
        <v>4</v>
      </c>
      <c r="B22" s="31" t="s">
        <v>56</v>
      </c>
      <c r="C22" s="31"/>
      <c r="D22" s="31"/>
      <c r="E22" s="14"/>
      <c r="L22" s="27"/>
      <c r="M22" s="27"/>
      <c r="N22" s="28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.75" customHeight="1">
      <c r="A23" s="30">
        <v>5</v>
      </c>
      <c r="B23" s="31" t="s">
        <v>57</v>
      </c>
      <c r="C23" s="31"/>
      <c r="D23" s="31"/>
      <c r="E23" s="14"/>
      <c r="L23" s="27"/>
      <c r="M23" s="27"/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.75" customHeight="1">
      <c r="A24" s="30">
        <v>6</v>
      </c>
      <c r="B24" s="31" t="s">
        <v>58</v>
      </c>
      <c r="C24" s="31"/>
      <c r="D24" s="31"/>
      <c r="E24" s="14"/>
      <c r="L24" s="27"/>
      <c r="M24" s="27"/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.75" customHeight="1">
      <c r="A25" s="30">
        <v>7</v>
      </c>
      <c r="B25" s="75" t="s">
        <v>59</v>
      </c>
      <c r="C25" s="45"/>
      <c r="D25" s="45"/>
      <c r="E25" s="14"/>
      <c r="L25" s="27"/>
      <c r="M25" s="27"/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.75" customHeight="1">
      <c r="A26" s="31"/>
      <c r="B26" s="45"/>
      <c r="C26" s="45"/>
      <c r="D26" s="45"/>
      <c r="E26" s="14"/>
      <c r="L26" s="27"/>
      <c r="M26" s="27"/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.75" customHeight="1">
      <c r="A27" s="30">
        <v>8</v>
      </c>
      <c r="B27" s="75" t="s">
        <v>60</v>
      </c>
      <c r="C27" s="45"/>
      <c r="D27" s="45"/>
      <c r="E27" s="45"/>
      <c r="L27" s="27"/>
      <c r="M27" s="27"/>
      <c r="N27" s="28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.75" customHeight="1">
      <c r="A28" s="31"/>
      <c r="B28" s="45"/>
      <c r="C28" s="45"/>
      <c r="D28" s="45"/>
      <c r="E28" s="45"/>
      <c r="L28" s="27"/>
      <c r="M28" s="27"/>
      <c r="N28" s="28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.75" customHeight="1">
      <c r="A29" s="31"/>
      <c r="B29" s="45"/>
      <c r="C29" s="45"/>
      <c r="D29" s="45"/>
      <c r="E29" s="45"/>
      <c r="L29" s="27"/>
      <c r="M29" s="27"/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.75" customHeight="1">
      <c r="A30" s="31"/>
      <c r="B30" s="45"/>
      <c r="C30" s="45"/>
      <c r="D30" s="45"/>
      <c r="E30" s="45"/>
      <c r="L30" s="27"/>
      <c r="M30" s="27"/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.75" customHeight="1">
      <c r="A31" s="31"/>
      <c r="B31" s="45"/>
      <c r="C31" s="45"/>
      <c r="D31" s="45"/>
      <c r="E31" s="45"/>
      <c r="L31" s="27"/>
      <c r="M31" s="27"/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.75" customHeight="1">
      <c r="A32" s="31"/>
      <c r="B32" s="45"/>
      <c r="C32" s="45"/>
      <c r="D32" s="45"/>
      <c r="E32" s="45"/>
      <c r="L32" s="27"/>
      <c r="M32" s="27"/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2:32" ht="15.75" customHeight="1">
      <c r="L33" s="27"/>
      <c r="M33" s="27"/>
      <c r="N33" s="28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2:32" ht="15.75" customHeight="1">
      <c r="L34" s="27"/>
      <c r="M34" s="27"/>
      <c r="N34" s="28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2:32" ht="15.75" customHeight="1">
      <c r="L35" s="27"/>
      <c r="M35" s="27"/>
      <c r="N35" s="28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2:32" ht="15.75" customHeight="1">
      <c r="L36" s="27"/>
      <c r="M36" s="27"/>
      <c r="N36" s="28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2:32" ht="15.75" customHeight="1">
      <c r="L37" s="27"/>
      <c r="M37" s="27"/>
      <c r="N37" s="28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2:32" ht="15.75" customHeight="1">
      <c r="L38" s="27"/>
      <c r="M38" s="27"/>
      <c r="N38" s="28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2:32" ht="15.75" customHeight="1">
      <c r="L39" s="27"/>
      <c r="M39" s="27"/>
      <c r="N39" s="28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2:32" ht="15.75" customHeight="1">
      <c r="L40" s="27"/>
      <c r="M40" s="27"/>
      <c r="N40" s="2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2:32" ht="15.75" customHeight="1">
      <c r="L41" s="27"/>
      <c r="M41" s="27"/>
      <c r="N41" s="28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2:32" ht="15.75" customHeight="1">
      <c r="L42" s="27"/>
      <c r="M42" s="27"/>
      <c r="N42" s="28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2:32" ht="15.75" customHeight="1">
      <c r="L43" s="27"/>
      <c r="M43" s="27"/>
      <c r="N43" s="28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2:32" ht="15.75" customHeight="1">
      <c r="L44" s="32"/>
      <c r="M44" s="32"/>
      <c r="N44" s="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2:32" ht="15.75" customHeight="1"/>
    <row r="46" spans="12:32" ht="15.75" customHeight="1"/>
    <row r="47" spans="12:32" ht="15.75" customHeight="1"/>
    <row r="48" spans="12:3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0">
    <mergeCell ref="U6:W7"/>
    <mergeCell ref="R7:T7"/>
    <mergeCell ref="A1:B3"/>
    <mergeCell ref="L1:Q4"/>
    <mergeCell ref="S1:S2"/>
    <mergeCell ref="A4:B4"/>
    <mergeCell ref="S4:W4"/>
    <mergeCell ref="A5:A9"/>
    <mergeCell ref="B5:B9"/>
    <mergeCell ref="W8:W9"/>
    <mergeCell ref="R6:T6"/>
    <mergeCell ref="X6:Z7"/>
    <mergeCell ref="AA6:AC7"/>
    <mergeCell ref="AD6:AF7"/>
    <mergeCell ref="AG6:AG9"/>
    <mergeCell ref="AH6:AH9"/>
    <mergeCell ref="AI6:AI9"/>
    <mergeCell ref="C5:K5"/>
    <mergeCell ref="L5:AF5"/>
    <mergeCell ref="AG5:AI5"/>
    <mergeCell ref="C6:E7"/>
    <mergeCell ref="F6:H7"/>
    <mergeCell ref="I6:K7"/>
    <mergeCell ref="L6:N6"/>
    <mergeCell ref="L7:N7"/>
    <mergeCell ref="O6:Q6"/>
    <mergeCell ref="O7:Q7"/>
    <mergeCell ref="C8:C9"/>
    <mergeCell ref="D8:D9"/>
    <mergeCell ref="E8:E9"/>
    <mergeCell ref="F8:F9"/>
    <mergeCell ref="U8:U9"/>
    <mergeCell ref="V8:V9"/>
    <mergeCell ref="G8:G9"/>
    <mergeCell ref="H8:H9"/>
    <mergeCell ref="AG10:AI10"/>
    <mergeCell ref="B10:B14"/>
    <mergeCell ref="C13:C14"/>
    <mergeCell ref="A17:C17"/>
    <mergeCell ref="B25:D26"/>
    <mergeCell ref="B27:E32"/>
    <mergeCell ref="D13:D14"/>
    <mergeCell ref="E13:E14"/>
    <mergeCell ref="F13:F14"/>
    <mergeCell ref="G13:G14"/>
    <mergeCell ref="H13:H14"/>
    <mergeCell ref="I13:I14"/>
    <mergeCell ref="J13:J14"/>
    <mergeCell ref="K13:K14"/>
    <mergeCell ref="A10:A14"/>
    <mergeCell ref="C10:K10"/>
    <mergeCell ref="C11:E12"/>
    <mergeCell ref="F11:H12"/>
    <mergeCell ref="I11:K12"/>
    <mergeCell ref="Y13:Y14"/>
    <mergeCell ref="Z13:Z14"/>
    <mergeCell ref="R13:R14"/>
    <mergeCell ref="S13:S14"/>
    <mergeCell ref="I8:I9"/>
    <mergeCell ref="J8:J9"/>
    <mergeCell ref="K8:K9"/>
    <mergeCell ref="L8:L9"/>
    <mergeCell ref="M8:M9"/>
    <mergeCell ref="N8:N9"/>
    <mergeCell ref="L11:N11"/>
    <mergeCell ref="L12:N12"/>
    <mergeCell ref="L13:L14"/>
    <mergeCell ref="M13:M14"/>
    <mergeCell ref="N13:N14"/>
    <mergeCell ref="L10:AF10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R12:T12"/>
    <mergeCell ref="O8:O9"/>
    <mergeCell ref="P8:P9"/>
    <mergeCell ref="O11:Q11"/>
    <mergeCell ref="O12:Q12"/>
    <mergeCell ref="O13:O14"/>
    <mergeCell ref="P13:P14"/>
    <mergeCell ref="Q13:Q14"/>
    <mergeCell ref="AE13:AE14"/>
    <mergeCell ref="T13:T14"/>
    <mergeCell ref="U13:U14"/>
    <mergeCell ref="V13:V14"/>
    <mergeCell ref="W13:W14"/>
    <mergeCell ref="X13:X14"/>
    <mergeCell ref="Q8:Q9"/>
    <mergeCell ref="R8:R9"/>
    <mergeCell ref="S8:S9"/>
    <mergeCell ref="T8:T9"/>
    <mergeCell ref="R11:T11"/>
    <mergeCell ref="U11:W12"/>
    <mergeCell ref="X11:Z12"/>
    <mergeCell ref="AG11:AG14"/>
    <mergeCell ref="AH11:AH14"/>
    <mergeCell ref="AI11:AI14"/>
    <mergeCell ref="AA13:AA14"/>
    <mergeCell ref="AB13:AB14"/>
    <mergeCell ref="AC13:AC14"/>
    <mergeCell ref="AD13:AD14"/>
    <mergeCell ref="AA11:AC12"/>
    <mergeCell ref="AD11:AF12"/>
    <mergeCell ref="AF13:AF1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>
      <c r="A1" s="38" t="s">
        <v>4</v>
      </c>
      <c r="B1" s="39"/>
      <c r="C1" s="6"/>
      <c r="D1" s="6"/>
      <c r="E1" s="6"/>
      <c r="F1" s="6"/>
      <c r="G1" s="6"/>
      <c r="H1" s="6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>
      <c r="A2" s="40"/>
      <c r="B2" s="41"/>
      <c r="C2" s="7" t="s">
        <v>1</v>
      </c>
      <c r="D2" s="6"/>
      <c r="E2" s="6"/>
      <c r="F2" s="6"/>
      <c r="G2" s="6"/>
      <c r="H2" s="6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>
      <c r="A3" s="42"/>
      <c r="B3" s="43"/>
      <c r="C3" s="7" t="s">
        <v>5</v>
      </c>
      <c r="D3" s="6"/>
      <c r="E3" s="6"/>
      <c r="F3" s="6"/>
      <c r="G3" s="6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>
      <c r="A4" s="53" t="s">
        <v>0</v>
      </c>
      <c r="B4" s="47"/>
      <c r="C4" s="6"/>
      <c r="D4" s="6"/>
      <c r="E4" s="6"/>
      <c r="F4" s="6"/>
      <c r="G4" s="6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>
      <c r="A6" s="8"/>
      <c r="B6" s="54" t="s">
        <v>61</v>
      </c>
      <c r="C6" s="55" t="s">
        <v>6</v>
      </c>
      <c r="D6" s="49"/>
      <c r="E6" s="49"/>
      <c r="F6" s="49"/>
      <c r="G6" s="49"/>
      <c r="H6" s="49"/>
      <c r="I6" s="48"/>
      <c r="J6" s="8"/>
      <c r="K6" s="8"/>
      <c r="L6" s="8"/>
      <c r="M6" s="8"/>
      <c r="N6" s="8"/>
      <c r="O6" s="8"/>
      <c r="P6" s="8"/>
      <c r="Q6" s="8"/>
    </row>
    <row r="7" spans="1:19" ht="46.5">
      <c r="A7" s="9"/>
      <c r="B7" s="50"/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9"/>
      <c r="K7" s="9"/>
      <c r="L7" s="9"/>
      <c r="M7" s="9"/>
      <c r="N7" s="9"/>
      <c r="O7" s="9"/>
      <c r="P7" s="9"/>
      <c r="Q7" s="9"/>
    </row>
    <row r="8" spans="1:19" ht="15.5">
      <c r="A8" s="8"/>
      <c r="B8" s="37"/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11">
        <v>7</v>
      </c>
      <c r="J8" s="12"/>
      <c r="K8" s="12"/>
      <c r="L8" s="12"/>
      <c r="M8" s="12"/>
      <c r="N8" s="12"/>
      <c r="O8" s="12"/>
      <c r="P8" s="12"/>
      <c r="Q8" s="8"/>
    </row>
    <row r="9" spans="1:19" ht="14">
      <c r="B9" s="33" t="e">
        <f>#REF!</f>
        <v>#REF!</v>
      </c>
      <c r="C9" s="5">
        <f ca="1">IFERROR(__xludf.DUMMYFUNCTION("IMPORTRANGE(""https://docs.google.com/spreadsheets/d/1P0UTisakTE5EAx-MYEjY2DmhSnLNqqRm6P3NrlYXL2I/edit#gid=1892753874"",""Rekap KTR!$E$6"")"),6)</f>
        <v>6</v>
      </c>
      <c r="D9" s="5">
        <f ca="1">IFERROR(__xludf.DUMMYFUNCTION("IMPORTRANGE(""https://docs.google.com/spreadsheets/d/1P0UTisakTE5EAx-MYEjY2DmhSnLNqqRm6P3NrlYXL2I/edit#gid=1892753874"",""Rekap KTR!$E$7"")"),26)</f>
        <v>26</v>
      </c>
      <c r="E9" s="5">
        <f ca="1">IFERROR(__xludf.DUMMYFUNCTION("IMPORTRANGE(""https://docs.google.com/spreadsheets/d/1P0UTisakTE5EAx-MYEjY2DmhSnLNqqRm6P3NrlYXL2I/edit#gid=1892753874"",""Rekap KTR!$E$8"")"),56)</f>
        <v>56</v>
      </c>
      <c r="F9" s="5">
        <f ca="1">IFERROR(__xludf.DUMMYFUNCTION("IMPORTRANGE(""https://docs.google.com/spreadsheets/d/1P0UTisakTE5EAx-MYEjY2DmhSnLNqqRm6P3NrlYXL2I/edit#gid=1892753874"",""Rekap KTR!$E$9"")"),8)</f>
        <v>8</v>
      </c>
      <c r="G9" s="5">
        <f ca="1">IFERROR(__xludf.DUMMYFUNCTION("IMPORTRANGE(""https://docs.google.com/spreadsheets/d/1P0UTisakTE5EAx-MYEjY2DmhSnLNqqRm6P3NrlYXL2I/edit#gid=1892753874"",""Rekap KTR!$E$10"")"),0)</f>
        <v>0</v>
      </c>
      <c r="H9" s="5">
        <f ca="1">IFERROR(__xludf.DUMMYFUNCTION("IMPORTRANGE(""https://docs.google.com/spreadsheets/d/1P0UTisakTE5EAx-MYEjY2DmhSnLNqqRm6P3NrlYXL2I/edit#gid=1892753874"",""Rekap KTR!$E$11"")"),8)</f>
        <v>8</v>
      </c>
      <c r="I9" s="5">
        <f ca="1">IFERROR(__xludf.DUMMYFUNCTION("IMPORTRANGE(""https://docs.google.com/spreadsheets/d/1P0UTisakTE5EAx-MYEjY2DmhSnLNqqRm6P3NrlYXL2I/edit#gid=1892753874"",""Rekap KTR!$E$12"")"),0)</f>
        <v>0</v>
      </c>
    </row>
    <row r="10" spans="1:19" ht="14">
      <c r="B10" s="33" t="e">
        <f>#REF!</f>
        <v>#REF!</v>
      </c>
      <c r="C10" s="5">
        <f ca="1">IFERROR(__xludf.DUMMYFUNCTION("IMPORTRANGE(""https://docs.google.com/spreadsheets/d/1jB-UnyPBzGq1HOZkIVtft_Wo28OEKcZNsVgS5r_boTE/edit#gid=1522333227"",""Rekap KTR!$E$6"")"),12)</f>
        <v>12</v>
      </c>
      <c r="D10" s="5">
        <f ca="1">IFERROR(__xludf.DUMMYFUNCTION("IMPORTRANGE(""https://docs.google.com/spreadsheets/d/1jB-UnyPBzGq1HOZkIVtft_Wo28OEKcZNsVgS5r_boTE/edit#gid=1522333227"",""Rekap KTR!$E$7"")"),53)</f>
        <v>53</v>
      </c>
      <c r="E10" s="5">
        <f ca="1">IFERROR(__xludf.DUMMYFUNCTION("IMPORTRANGE(""https://docs.google.com/spreadsheets/d/1jB-UnyPBzGq1HOZkIVtft_Wo28OEKcZNsVgS5r_boTE/edit#gid=1522333227"",""Rekap KTR!$E$8"")"),56)</f>
        <v>56</v>
      </c>
      <c r="F10" s="5" t="str">
        <f ca="1">IFERROR(__xludf.DUMMYFUNCTION("IMPORTRANGE(""https://docs.google.com/spreadsheets/d/1jB-UnyPBzGq1HOZkIVtft_Wo28OEKcZNsVgS5r_boTE/edit#gid=1522333227"",""Rekap KTR!$E$9"")"),"")</f>
        <v/>
      </c>
      <c r="G10" s="5">
        <f ca="1">IFERROR(__xludf.DUMMYFUNCTION("IMPORTRANGE(""https://docs.google.com/spreadsheets/d/1jB-UnyPBzGq1HOZkIVtft_Wo28OEKcZNsVgS5r_boTE/edit#gid=1522333227"",""Rekap KTR!$E$10"")"),0)</f>
        <v>0</v>
      </c>
      <c r="H10" s="5" t="str">
        <f ca="1">IFERROR(__xludf.DUMMYFUNCTION("IMPORTRANGE(""https://docs.google.com/spreadsheets/d/1jB-UnyPBzGq1HOZkIVtft_Wo28OEKcZNsVgS5r_boTE/edit#gid=1522333227"",""Rekap KTR!$E$11"")"),"")</f>
        <v/>
      </c>
      <c r="I10" s="5">
        <f ca="1">IFERROR(__xludf.DUMMYFUNCTION("IMPORTRANGE(""https://docs.google.com/spreadsheets/d/1jB-UnyPBzGq1HOZkIVtft_Wo28OEKcZNsVgS5r_boTE/edit#gid=1522333227"",""Rekap KTR!$E$12"")"),0)</f>
        <v>0</v>
      </c>
    </row>
    <row r="11" spans="1:19" ht="14">
      <c r="B11" s="33" t="e">
        <f>#REF!</f>
        <v>#REF!</v>
      </c>
      <c r="C11" s="5">
        <f ca="1">IFERROR(__xludf.DUMMYFUNCTION("IMPORTRANGE(""https://docs.google.com/spreadsheets/d/1gHFrRpJ5fnyxfJI-jxT5z1B1L7rSV8E5sIZEN90Rfhc/edit#gid=1522333227"",""Rekap KTR!$E$6"")"),4)</f>
        <v>4</v>
      </c>
      <c r="D11" s="5">
        <f ca="1">IFERROR(__xludf.DUMMYFUNCTION("IMPORTRANGE(""https://docs.google.com/spreadsheets/d/1gHFrRpJ5fnyxfJI-jxT5z1B1L7rSV8E5sIZEN90Rfhc/edit#gid=1522333227"",""Rekap KTR!$E$7"")"),29)</f>
        <v>29</v>
      </c>
      <c r="E11" s="5">
        <f ca="1">IFERROR(__xludf.DUMMYFUNCTION("IMPORTRANGE(""https://docs.google.com/spreadsheets/d/1gHFrRpJ5fnyxfJI-jxT5z1B1L7rSV8E5sIZEN90Rfhc/edit#gid=1522333227"",""Rekap KTR!$E$8"")"),31)</f>
        <v>31</v>
      </c>
      <c r="F11" s="5" t="str">
        <f ca="1">IFERROR(__xludf.DUMMYFUNCTION("IMPORTRANGE(""https://docs.google.com/spreadsheets/d/1gHFrRpJ5fnyxfJI-jxT5z1B1L7rSV8E5sIZEN90Rfhc/edit#gid=1522333227"",""Rekap KTR!$E$9"")"),"")</f>
        <v/>
      </c>
      <c r="G11" s="5" t="str">
        <f ca="1">IFERROR(__xludf.DUMMYFUNCTION("IMPORTRANGE(""https://docs.google.com/spreadsheets/d/1gHFrRpJ5fnyxfJI-jxT5z1B1L7rSV8E5sIZEN90Rfhc/edit#gid=1522333227"",""Rekap KTR!$E$10"")"),"")</f>
        <v/>
      </c>
      <c r="H11" s="5" t="str">
        <f ca="1">IFERROR(__xludf.DUMMYFUNCTION("IMPORTRANGE(""https://docs.google.com/spreadsheets/d/1gHFrRpJ5fnyxfJI-jxT5z1B1L7rSV8E5sIZEN90Rfhc/edit#gid=1522333227"",""Rekap KTR!$E$11"")"),"")</f>
        <v/>
      </c>
      <c r="I11" s="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>
      <c r="B12" s="33" t="e">
        <f>#REF!</f>
        <v>#REF!</v>
      </c>
      <c r="C12" s="5">
        <f ca="1">IFERROR(__xludf.DUMMYFUNCTION("IMPORTRANGE(""https://docs.google.com/spreadsheets/d/1saC2UP2JuYJ7WRPxjh8EMf_BSfGZ18Ous8sVKGLr-Ng/edit#gid=1892753874"",""Rekap KTR!$E$6"")"),8)</f>
        <v>8</v>
      </c>
      <c r="D12" s="5">
        <f ca="1">IFERROR(__xludf.DUMMYFUNCTION("IMPORTRANGE(""https://docs.google.com/spreadsheets/d/1saC2UP2JuYJ7WRPxjh8EMf_BSfGZ18Ous8sVKGLr-Ng/edit#gid=1892753874"",""Rekap KTR!$E$7"")"),41)</f>
        <v>41</v>
      </c>
      <c r="E12" s="5">
        <f ca="1">IFERROR(__xludf.DUMMYFUNCTION("IMPORTRANGE(""https://docs.google.com/spreadsheets/d/1saC2UP2JuYJ7WRPxjh8EMf_BSfGZ18Ous8sVKGLr-Ng/edit#gid=1892753874"",""Rekap KTR!$E$8"")"),41)</f>
        <v>41</v>
      </c>
      <c r="F12" s="5">
        <f ca="1">IFERROR(__xludf.DUMMYFUNCTION("IMPORTRANGE(""https://docs.google.com/spreadsheets/d/1saC2UP2JuYJ7WRPxjh8EMf_BSfGZ18Ous8sVKGLr-Ng/edit#gid=1892753874"",""Rekap KTR!$E$9"")"),14)</f>
        <v>14</v>
      </c>
      <c r="G12" s="5">
        <f ca="1">IFERROR(__xludf.DUMMYFUNCTION("IMPORTRANGE(""https://docs.google.com/spreadsheets/d/1saC2UP2JuYJ7WRPxjh8EMf_BSfGZ18Ous8sVKGLr-Ng/edit#gid=1892753874"",""Rekap KTR!$E$10"")"),0)</f>
        <v>0</v>
      </c>
      <c r="H12" s="5">
        <f ca="1">IFERROR(__xludf.DUMMYFUNCTION("IMPORTRANGE(""https://docs.google.com/spreadsheets/d/1saC2UP2JuYJ7WRPxjh8EMf_BSfGZ18Ous8sVKGLr-Ng/edit#gid=1892753874"",""Rekap KTR!$E$11"")"),0)</f>
        <v>0</v>
      </c>
      <c r="I12" s="5">
        <f ca="1">IFERROR(__xludf.DUMMYFUNCTION("IMPORTRANGE(""https://docs.google.com/spreadsheets/d/1saC2UP2JuYJ7WRPxjh8EMf_BSfGZ18Ous8sVKGLr-Ng/edit#gid=1892753874"",""Rekap KTR!$E$12"")"),0)</f>
        <v>0</v>
      </c>
    </row>
    <row r="13" spans="1:19" ht="14">
      <c r="B13" s="33" t="e">
        <f>#REF!</f>
        <v>#REF!</v>
      </c>
      <c r="C13" s="5">
        <f ca="1">IFERROR(__xludf.DUMMYFUNCTION("IMPORTRANGE(""https://docs.google.com/spreadsheets/d/1ApPPV7RPuDI1EDOKjkoDXkV5Yd_NofeQTYTtAHUYGGw/edit#gid=1522333227"",""Rekap KTR!$E$6"")"),3)</f>
        <v>3</v>
      </c>
      <c r="D13" s="5">
        <f ca="1">IFERROR(__xludf.DUMMYFUNCTION("IMPORTRANGE(""https://docs.google.com/spreadsheets/d/1ApPPV7RPuDI1EDOKjkoDXkV5Yd_NofeQTYTtAHUYGGw/edit#gid=1522333227"",""Rekap KTR!$E$7"")"),20)</f>
        <v>20</v>
      </c>
      <c r="E13" s="5">
        <f ca="1">IFERROR(__xludf.DUMMYFUNCTION("IMPORTRANGE(""https://docs.google.com/spreadsheets/d/1ApPPV7RPuDI1EDOKjkoDXkV5Yd_NofeQTYTtAHUYGGw/edit#gid=1522333227"",""Rekap KTR!$E$8"")"),6)</f>
        <v>6</v>
      </c>
      <c r="F13" s="5" t="str">
        <f ca="1">IFERROR(__xludf.DUMMYFUNCTION("IMPORTRANGE(""https://docs.google.com/spreadsheets/d/1ApPPV7RPuDI1EDOKjkoDXkV5Yd_NofeQTYTtAHUYGGw/edit#gid=1522333227"",""Rekap KTR!$E$9"")"),"")</f>
        <v/>
      </c>
      <c r="G13" s="5" t="str">
        <f ca="1">IFERROR(__xludf.DUMMYFUNCTION("IMPORTRANGE(""https://docs.google.com/spreadsheets/d/1ApPPV7RPuDI1EDOKjkoDXkV5Yd_NofeQTYTtAHUYGGw/edit#gid=1522333227"",""Rekap KTR!$E$10"")"),"")</f>
        <v/>
      </c>
      <c r="H13" s="5" t="str">
        <f ca="1">IFERROR(__xludf.DUMMYFUNCTION("IMPORTRANGE(""https://docs.google.com/spreadsheets/d/1ApPPV7RPuDI1EDOKjkoDXkV5Yd_NofeQTYTtAHUYGGw/edit#gid=1522333227"",""Rekap KTR!$E$11"")"),"")</f>
        <v/>
      </c>
      <c r="I13" s="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>
      <c r="B14" s="33" t="e">
        <f>#REF!</f>
        <v>#REF!</v>
      </c>
      <c r="C14" s="5">
        <f ca="1">IFERROR(__xludf.DUMMYFUNCTION("IMPORTRANGE(""https://docs.google.com/spreadsheets/d/1iV_nqIfkAdyO_vl_QARxWbfnGcK2KlCCS94aVJ2QbTI/edit#gid=1522333227"",""Rekap KTR!$E$6"")"),6)</f>
        <v>6</v>
      </c>
      <c r="D14" s="5">
        <f ca="1">IFERROR(__xludf.DUMMYFUNCTION("IMPORTRANGE(""https://docs.google.com/spreadsheets/d/1iV_nqIfkAdyO_vl_QARxWbfnGcK2KlCCS94aVJ2QbTI/edit#gid=1522333227"",""Rekap KTR!$E$7"")"),26)</f>
        <v>26</v>
      </c>
      <c r="E14" s="5">
        <f ca="1">IFERROR(__xludf.DUMMYFUNCTION("IMPORTRANGE(""https://docs.google.com/spreadsheets/d/1iV_nqIfkAdyO_vl_QARxWbfnGcK2KlCCS94aVJ2QbTI/edit#gid=1522333227"",""Rekap KTR!$E$8"")"),13)</f>
        <v>13</v>
      </c>
      <c r="F14" s="5">
        <f ca="1">IFERROR(__xludf.DUMMYFUNCTION("IMPORTRANGE(""https://docs.google.com/spreadsheets/d/1iV_nqIfkAdyO_vl_QARxWbfnGcK2KlCCS94aVJ2QbTI/edit#gid=1522333227"",""Rekap KTR!$E$9"")"),0)</f>
        <v>0</v>
      </c>
      <c r="G14" s="5">
        <f ca="1">IFERROR(__xludf.DUMMYFUNCTION("IMPORTRANGE(""https://docs.google.com/spreadsheets/d/1iV_nqIfkAdyO_vl_QARxWbfnGcK2KlCCS94aVJ2QbTI/edit#gid=1522333227"",""Rekap KTR!$E$10"")"),0)</f>
        <v>0</v>
      </c>
      <c r="H14" s="5">
        <f ca="1">IFERROR(__xludf.DUMMYFUNCTION("IMPORTRANGE(""https://docs.google.com/spreadsheets/d/1iV_nqIfkAdyO_vl_QARxWbfnGcK2KlCCS94aVJ2QbTI/edit#gid=1522333227"",""Rekap KTR!$E$11"")"),0)</f>
        <v>0</v>
      </c>
      <c r="I14" s="5">
        <f ca="1">IFERROR(__xludf.DUMMYFUNCTION("IMPORTRANGE(""https://docs.google.com/spreadsheets/d/1iV_nqIfkAdyO_vl_QARxWbfnGcK2KlCCS94aVJ2QbTI/edit#gid=1522333227"",""Rekap KTR!$E$12"")"),0)</f>
        <v>0</v>
      </c>
    </row>
    <row r="15" spans="1:19" ht="14">
      <c r="B15" s="33" t="e">
        <f>#REF!</f>
        <v>#REF!</v>
      </c>
      <c r="C15" s="5">
        <f ca="1">IFERROR(__xludf.DUMMYFUNCTION("IMPORTRANGE(""https://docs.google.com/spreadsheets/d/1zz70Lj6oBg1MOPSG6KJcsMeqBNtXMHYICRkg7kpt_d0/edit#gid=1892753874"",""Rekap KTR!$E$6"")"),9)</f>
        <v>9</v>
      </c>
      <c r="D15" s="5">
        <f ca="1">IFERROR(__xludf.DUMMYFUNCTION("IMPORTRANGE(""https://docs.google.com/spreadsheets/d/1zz70Lj6oBg1MOPSG6KJcsMeqBNtXMHYICRkg7kpt_d0/edit#gid=1892753874"",""Rekap KTR!$E$7"")"),47)</f>
        <v>47</v>
      </c>
      <c r="E15" s="5">
        <f ca="1">IFERROR(__xludf.DUMMYFUNCTION("IMPORTRANGE(""https://docs.google.com/spreadsheets/d/1zz70Lj6oBg1MOPSG6KJcsMeqBNtXMHYICRkg7kpt_d0/edit#gid=1892753874"",""Rekap KTR!$E$8"")"),29)</f>
        <v>29</v>
      </c>
      <c r="F15" s="5">
        <f ca="1">IFERROR(__xludf.DUMMYFUNCTION("IMPORTRANGE(""https://docs.google.com/spreadsheets/d/1zz70Lj6oBg1MOPSG6KJcsMeqBNtXMHYICRkg7kpt_d0/edit#gid=1892753874"",""Rekap KTR!$E$9"")"),3)</f>
        <v>3</v>
      </c>
      <c r="G15" s="5">
        <f ca="1">IFERROR(__xludf.DUMMYFUNCTION("IMPORTRANGE(""https://docs.google.com/spreadsheets/d/1zz70Lj6oBg1MOPSG6KJcsMeqBNtXMHYICRkg7kpt_d0/edit#gid=1892753874"",""Rekap KTR!$E$10"")"),1)</f>
        <v>1</v>
      </c>
      <c r="H15" s="5">
        <f ca="1">IFERROR(__xludf.DUMMYFUNCTION("IMPORTRANGE(""https://docs.google.com/spreadsheets/d/1zz70Lj6oBg1MOPSG6KJcsMeqBNtXMHYICRkg7kpt_d0/edit#gid=1892753874"",""Rekap KTR!$E$11"")"),4)</f>
        <v>4</v>
      </c>
      <c r="I15" s="5">
        <f ca="1">IFERROR(__xludf.DUMMYFUNCTION("IMPORTRANGE(""https://docs.google.com/spreadsheets/d/1zz70Lj6oBg1MOPSG6KJcsMeqBNtXMHYICRkg7kpt_d0/edit#gid=1892753874"",""Rekap KTR!$E$12"")"),4)</f>
        <v>4</v>
      </c>
    </row>
    <row r="16" spans="1:19" ht="14">
      <c r="B16" s="33" t="e">
        <f>#REF!</f>
        <v>#REF!</v>
      </c>
      <c r="C16" s="5">
        <f ca="1">IFERROR(__xludf.DUMMYFUNCTION("IMPORTRANGE(""https://docs.google.com/spreadsheets/d/1773f1iHRnXhbrVjAHR7zUpu3neZdvtp1a2ikB9LJu8U/edit#gid=1522333227"",""Rekap KTR!$E$6"")"),39)</f>
        <v>39</v>
      </c>
      <c r="D16" s="5">
        <f ca="1">IFERROR(__xludf.DUMMYFUNCTION("IMPORTRANGE(""https://docs.google.com/spreadsheets/d/1773f1iHRnXhbrVjAHR7zUpu3neZdvtp1a2ikB9LJu8U/edit#gid=1522333227"",""Rekap KTR!$E$7"")"),43)</f>
        <v>43</v>
      </c>
      <c r="E16" s="5">
        <f ca="1">IFERROR(__xludf.DUMMYFUNCTION("IMPORTRANGE(""https://docs.google.com/spreadsheets/d/1773f1iHRnXhbrVjAHR7zUpu3neZdvtp1a2ikB9LJu8U/edit#gid=1522333227"",""Rekap KTR!$E$8"")"),32)</f>
        <v>32</v>
      </c>
      <c r="F16" s="5">
        <f ca="1">IFERROR(__xludf.DUMMYFUNCTION("IMPORTRANGE(""https://docs.google.com/spreadsheets/d/1773f1iHRnXhbrVjAHR7zUpu3neZdvtp1a2ikB9LJu8U/edit#gid=1522333227"",""Rekap KTR!$E$9"")"),21)</f>
        <v>21</v>
      </c>
      <c r="G16" s="5">
        <f ca="1">IFERROR(__xludf.DUMMYFUNCTION("IMPORTRANGE(""https://docs.google.com/spreadsheets/d/1773f1iHRnXhbrVjAHR7zUpu3neZdvtp1a2ikB9LJu8U/edit#gid=1522333227"",""Rekap KTR!$E$10"")"),0)</f>
        <v>0</v>
      </c>
      <c r="H16" s="5">
        <f ca="1">IFERROR(__xludf.DUMMYFUNCTION("IMPORTRANGE(""https://docs.google.com/spreadsheets/d/1773f1iHRnXhbrVjAHR7zUpu3neZdvtp1a2ikB9LJu8U/edit#gid=1522333227"",""Rekap KTR!$E$11"")"),16)</f>
        <v>16</v>
      </c>
      <c r="I16" s="5">
        <f ca="1">IFERROR(__xludf.DUMMYFUNCTION("IMPORTRANGE(""https://docs.google.com/spreadsheets/d/1773f1iHRnXhbrVjAHR7zUpu3neZdvtp1a2ikB9LJu8U/edit#gid=1522333227"",""Rekap KTR!$E$12"")"),0)</f>
        <v>0</v>
      </c>
    </row>
    <row r="17" spans="2:9" ht="14">
      <c r="B17" s="33" t="e">
        <f>#REF!</f>
        <v>#REF!</v>
      </c>
      <c r="C17" s="5">
        <f ca="1">IFERROR(__xludf.DUMMYFUNCTION("IMPORTRANGE(""https://docs.google.com/spreadsheets/d/10iNzN1LqaStEosZKEbqcoOm3IdodNsG31q_nR0Y6WGo/edit#gid=1522333227"",""Rekap KTR!$E$6"")"),1)</f>
        <v>1</v>
      </c>
      <c r="D17" s="5">
        <f ca="1">IFERROR(__xludf.DUMMYFUNCTION("IMPORTRANGE(""https://docs.google.com/spreadsheets/d/10iNzN1LqaStEosZKEbqcoOm3IdodNsG31q_nR0Y6WGo/edit#gid=1522333227"",""Rekap KTR!$E$7"")"),27)</f>
        <v>27</v>
      </c>
      <c r="E17" s="5">
        <f ca="1">IFERROR(__xludf.DUMMYFUNCTION("IMPORTRANGE(""https://docs.google.com/spreadsheets/d/10iNzN1LqaStEosZKEbqcoOm3IdodNsG31q_nR0Y6WGo/edit#gid=1522333227"",""Rekap KTR!$E$8"")"),2)</f>
        <v>2</v>
      </c>
      <c r="F17" s="5">
        <f ca="1">IFERROR(__xludf.DUMMYFUNCTION("IMPORTRANGE(""https://docs.google.com/spreadsheets/d/10iNzN1LqaStEosZKEbqcoOm3IdodNsG31q_nR0Y6WGo/edit#gid=1522333227"",""Rekap KTR!$E$9"")"),3)</f>
        <v>3</v>
      </c>
      <c r="G17" s="5">
        <f ca="1">IFERROR(__xludf.DUMMYFUNCTION("IMPORTRANGE(""https://docs.google.com/spreadsheets/d/10iNzN1LqaStEosZKEbqcoOm3IdodNsG31q_nR0Y6WGo/edit#gid=1522333227"",""Rekap KTR!$E$10"")"),0)</f>
        <v>0</v>
      </c>
      <c r="H17" s="5">
        <f ca="1">IFERROR(__xludf.DUMMYFUNCTION("IMPORTRANGE(""https://docs.google.com/spreadsheets/d/10iNzN1LqaStEosZKEbqcoOm3IdodNsG31q_nR0Y6WGo/edit#gid=1522333227"",""Rekap KTR!$E$11"")"),2)</f>
        <v>2</v>
      </c>
      <c r="I17" s="5">
        <f ca="1">IFERROR(__xludf.DUMMYFUNCTION("IMPORTRANGE(""https://docs.google.com/spreadsheets/d/10iNzN1LqaStEosZKEbqcoOm3IdodNsG31q_nR0Y6WGo/edit#gid=1522333227"",""Rekap KTR!$E$12"")"),1)</f>
        <v>1</v>
      </c>
    </row>
    <row r="18" spans="2:9" ht="14">
      <c r="B18" s="33" t="e">
        <f>#REF!</f>
        <v>#REF!</v>
      </c>
      <c r="C18" s="5">
        <f ca="1">IFERROR(__xludf.DUMMYFUNCTION("IMPORTRANGE(""https://docs.google.com/spreadsheets/d/17PsIU8VcCQeO2M4DM42K9vv32GkafaaF1LxQevQ8tAQ/edit#gid=1892753874"",""Rekap KTR!$E$6"")"),2)</f>
        <v>2</v>
      </c>
      <c r="D18" s="5">
        <f ca="1">IFERROR(__xludf.DUMMYFUNCTION("IMPORTRANGE(""https://docs.google.com/spreadsheets/d/17PsIU8VcCQeO2M4DM42K9vv32GkafaaF1LxQevQ8tAQ/edit#gid=1892753874"",""Rekap KTR!$E$7"")"),21)</f>
        <v>21</v>
      </c>
      <c r="E18" s="5">
        <f ca="1">IFERROR(__xludf.DUMMYFUNCTION("IMPORTRANGE(""https://docs.google.com/spreadsheets/d/17PsIU8VcCQeO2M4DM42K9vv32GkafaaF1LxQevQ8tAQ/edit#gid=1892753874"",""Rekap KTR!$E$8"")"),17)</f>
        <v>17</v>
      </c>
      <c r="F18" s="5">
        <f ca="1">IFERROR(__xludf.DUMMYFUNCTION("IMPORTRANGE(""https://docs.google.com/spreadsheets/d/17PsIU8VcCQeO2M4DM42K9vv32GkafaaF1LxQevQ8tAQ/edit#gid=1892753874"",""Rekap KTR!$E$9"")"),0)</f>
        <v>0</v>
      </c>
      <c r="G18" s="5">
        <f ca="1">IFERROR(__xludf.DUMMYFUNCTION("IMPORTRANGE(""https://docs.google.com/spreadsheets/d/17PsIU8VcCQeO2M4DM42K9vv32GkafaaF1LxQevQ8tAQ/edit#gid=1892753874"",""Rekap KTR!$E$10"")"),0)</f>
        <v>0</v>
      </c>
      <c r="H18" s="5">
        <f ca="1">IFERROR(__xludf.DUMMYFUNCTION("IMPORTRANGE(""https://docs.google.com/spreadsheets/d/17PsIU8VcCQeO2M4DM42K9vv32GkafaaF1LxQevQ8tAQ/edit#gid=1892753874"",""Rekap KTR!$E$11"")"),0)</f>
        <v>0</v>
      </c>
      <c r="I18" s="5">
        <f ca="1">IFERROR(__xludf.DUMMYFUNCTION("IMPORTRANGE(""https://docs.google.com/spreadsheets/d/17PsIU8VcCQeO2M4DM42K9vv32GkafaaF1LxQevQ8tAQ/edit#gid=1892753874"",""Rekap KTR!$E$12"")"),0)</f>
        <v>0</v>
      </c>
    </row>
    <row r="19" spans="2:9" ht="14">
      <c r="B19" s="33" t="e">
        <f>#REF!</f>
        <v>#REF!</v>
      </c>
      <c r="C19" s="5">
        <f ca="1">IFERROR(__xludf.DUMMYFUNCTION("IMPORTRANGE(""https://docs.google.com/spreadsheets/d/1d0Y9C6M4-a1TT0nIK2Gc4IXnbVyxoBB3v7o1biNGAwY/edit#gid=1892753874"",""Rekap KTR!$E$6"")"),6)</f>
        <v>6</v>
      </c>
      <c r="D19" s="5">
        <f ca="1">IFERROR(__xludf.DUMMYFUNCTION("IMPORTRANGE(""https://docs.google.com/spreadsheets/d/1d0Y9C6M4-a1TT0nIK2Gc4IXnbVyxoBB3v7o1biNGAwY/edit#gid=1892753874"",""Rekap KTR!$E$7"")"),27)</f>
        <v>27</v>
      </c>
      <c r="E19" s="5">
        <f ca="1">IFERROR(__xludf.DUMMYFUNCTION("IMPORTRANGE(""https://docs.google.com/spreadsheets/d/1d0Y9C6M4-a1TT0nIK2Gc4IXnbVyxoBB3v7o1biNGAwY/edit#gid=1892753874"",""Rekap KTR!$E$8"")"),7)</f>
        <v>7</v>
      </c>
      <c r="F19" s="5">
        <f ca="1">IFERROR(__xludf.DUMMYFUNCTION("IMPORTRANGE(""https://docs.google.com/spreadsheets/d/1d0Y9C6M4-a1TT0nIK2Gc4IXnbVyxoBB3v7o1biNGAwY/edit#gid=1892753874"",""Rekap KTR!$E$9"")"),0)</f>
        <v>0</v>
      </c>
      <c r="G19" s="5">
        <f ca="1">IFERROR(__xludf.DUMMYFUNCTION("IMPORTRANGE(""https://docs.google.com/spreadsheets/d/1d0Y9C6M4-a1TT0nIK2Gc4IXnbVyxoBB3v7o1biNGAwY/edit#gid=1892753874"",""Rekap KTR!$E$10"")"),0)</f>
        <v>0</v>
      </c>
      <c r="H19" s="5">
        <f ca="1">IFERROR(__xludf.DUMMYFUNCTION("IMPORTRANGE(""https://docs.google.com/spreadsheets/d/1d0Y9C6M4-a1TT0nIK2Gc4IXnbVyxoBB3v7o1biNGAwY/edit#gid=1892753874"",""Rekap KTR!$E$11"")"),0)</f>
        <v>0</v>
      </c>
      <c r="I19" s="5">
        <f ca="1">IFERROR(__xludf.DUMMYFUNCTION("IMPORTRANGE(""https://docs.google.com/spreadsheets/d/1d0Y9C6M4-a1TT0nIK2Gc4IXnbVyxoBB3v7o1biNGAwY/edit#gid=1892753874"",""Rekap KTR!$E$12"")"),0)</f>
        <v>0</v>
      </c>
    </row>
    <row r="20" spans="2:9" ht="14">
      <c r="B20" s="33" t="e">
        <f>#REF!</f>
        <v>#REF!</v>
      </c>
      <c r="C20" s="5">
        <f ca="1">IFERROR(__xludf.DUMMYFUNCTION("IMPORTRANGE(""https://docs.google.com/spreadsheets/d/1fXA1yQzUNddp7fjR2KF22o4rRJu9lP9Ja9Oi1mRbg_E/edit#gid=1892753874"",""Rekap KTR!$E$6"")"),2)</f>
        <v>2</v>
      </c>
      <c r="D20" s="5">
        <f ca="1">IFERROR(__xludf.DUMMYFUNCTION("IMPORTRANGE(""https://docs.google.com/spreadsheets/d/1fXA1yQzUNddp7fjR2KF22o4rRJu9lP9Ja9Oi1mRbg_E/edit#gid=1892753874"",""Rekap KTR!$E$7"")"),31)</f>
        <v>31</v>
      </c>
      <c r="E20" s="5">
        <f ca="1">IFERROR(__xludf.DUMMYFUNCTION("IMPORTRANGE(""https://docs.google.com/spreadsheets/d/1fXA1yQzUNddp7fjR2KF22o4rRJu9lP9Ja9Oi1mRbg_E/edit#gid=1892753874"",""Rekap KTR!$E$8"")"),29)</f>
        <v>29</v>
      </c>
      <c r="F20" s="5">
        <f ca="1">IFERROR(__xludf.DUMMYFUNCTION("IMPORTRANGE(""https://docs.google.com/spreadsheets/d/1fXA1yQzUNddp7fjR2KF22o4rRJu9lP9Ja9Oi1mRbg_E/edit#gid=1892753874"",""Rekap KTR!$E$9"")"),19)</f>
        <v>19</v>
      </c>
      <c r="G20" s="5">
        <f ca="1">IFERROR(__xludf.DUMMYFUNCTION("IMPORTRANGE(""https://docs.google.com/spreadsheets/d/1fXA1yQzUNddp7fjR2KF22o4rRJu9lP9Ja9Oi1mRbg_E/edit#gid=1892753874"",""Rekap KTR!$E$10"")"),1)</f>
        <v>1</v>
      </c>
      <c r="H20" s="5">
        <f ca="1">IFERROR(__xludf.DUMMYFUNCTION("IMPORTRANGE(""https://docs.google.com/spreadsheets/d/1fXA1yQzUNddp7fjR2KF22o4rRJu9lP9Ja9Oi1mRbg_E/edit#gid=1892753874"",""Rekap KTR!$E$11"")"),1)</f>
        <v>1</v>
      </c>
      <c r="I20" s="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>
      <c r="B21" s="33" t="e">
        <f>#REF!</f>
        <v>#REF!</v>
      </c>
      <c r="C21" s="5">
        <f ca="1">IFERROR(__xludf.DUMMYFUNCTION("IMPORTRANGE(""https://docs.google.com/spreadsheets/d/155aL1qCqCleHwMP0Y8LT5akEbK27R0RIka-lAkeoeEo/edit#gid=1892753874"",""Rekap KTR!$E$6"")"),10)</f>
        <v>10</v>
      </c>
      <c r="D21" s="5">
        <f ca="1">IFERROR(__xludf.DUMMYFUNCTION("IMPORTRANGE(""https://docs.google.com/spreadsheets/d/155aL1qCqCleHwMP0Y8LT5akEbK27R0RIka-lAkeoeEo/edit#gid=1892753874"",""Rekap KTR!$E$7"")"),47)</f>
        <v>47</v>
      </c>
      <c r="E21" s="5">
        <f ca="1">IFERROR(__xludf.DUMMYFUNCTION("IMPORTRANGE(""https://docs.google.com/spreadsheets/d/155aL1qCqCleHwMP0Y8LT5akEbK27R0RIka-lAkeoeEo/edit#gid=1892753874"",""Rekap KTR!$E$8"")"),5)</f>
        <v>5</v>
      </c>
      <c r="F21" s="5" t="str">
        <f ca="1">IFERROR(__xludf.DUMMYFUNCTION("IMPORTRANGE(""https://docs.google.com/spreadsheets/d/155aL1qCqCleHwMP0Y8LT5akEbK27R0RIka-lAkeoeEo/edit#gid=1892753874"",""Rekap KTR!$E$9"")"),"")</f>
        <v/>
      </c>
      <c r="G21" s="5" t="str">
        <f ca="1">IFERROR(__xludf.DUMMYFUNCTION("IMPORTRANGE(""https://docs.google.com/spreadsheets/d/155aL1qCqCleHwMP0Y8LT5akEbK27R0RIka-lAkeoeEo/edit#gid=1892753874"",""Rekap KTR!$E$10"")"),"")</f>
        <v/>
      </c>
      <c r="H21" s="5" t="str">
        <f ca="1">IFERROR(__xludf.DUMMYFUNCTION("IMPORTRANGE(""https://docs.google.com/spreadsheets/d/155aL1qCqCleHwMP0Y8LT5akEbK27R0RIka-lAkeoeEo/edit#gid=1892753874"",""Rekap KTR!$E$11"")"),"")</f>
        <v/>
      </c>
      <c r="I21" s="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>
      <c r="B22" s="33" t="e">
        <f>#REF!</f>
        <v>#REF!</v>
      </c>
      <c r="C22" s="5">
        <f ca="1">IFERROR(__xludf.DUMMYFUNCTION("IMPORTRANGE(""https://docs.google.com/spreadsheets/d/13FRR1udp0c0o6Nmp_8YHiON78PXr-L4FqQQ028JcBYY/edit#gid=1522333227"",""Rekap KTR!$E$6"")"),7)</f>
        <v>7</v>
      </c>
      <c r="D22" s="5">
        <f ca="1">IFERROR(__xludf.DUMMYFUNCTION("IMPORTRANGE(""https://docs.google.com/spreadsheets/d/13FRR1udp0c0o6Nmp_8YHiON78PXr-L4FqQQ028JcBYY/edit#gid=1522333227"",""Rekap KTR!$E$7"")"),31)</f>
        <v>31</v>
      </c>
      <c r="E22" s="5">
        <f ca="1">IFERROR(__xludf.DUMMYFUNCTION("IMPORTRANGE(""https://docs.google.com/spreadsheets/d/13FRR1udp0c0o6Nmp_8YHiON78PXr-L4FqQQ028JcBYY/edit#gid=1522333227"",""Rekap KTR!$E$8"")"),2)</f>
        <v>2</v>
      </c>
      <c r="F22" s="5" t="str">
        <f ca="1">IFERROR(__xludf.DUMMYFUNCTION("IMPORTRANGE(""https://docs.google.com/spreadsheets/d/13FRR1udp0c0o6Nmp_8YHiON78PXr-L4FqQQ028JcBYY/edit#gid=1522333227"",""Rekap KTR!$E$9"")"),"")</f>
        <v/>
      </c>
      <c r="G22" s="5" t="str">
        <f ca="1">IFERROR(__xludf.DUMMYFUNCTION("IMPORTRANGE(""https://docs.google.com/spreadsheets/d/13FRR1udp0c0o6Nmp_8YHiON78PXr-L4FqQQ028JcBYY/edit#gid=1522333227"",""Rekap KTR!$E$10"")"),"")</f>
        <v/>
      </c>
      <c r="H22" s="5" t="str">
        <f ca="1">IFERROR(__xludf.DUMMYFUNCTION("IMPORTRANGE(""https://docs.google.com/spreadsheets/d/13FRR1udp0c0o6Nmp_8YHiON78PXr-L4FqQQ028JcBYY/edit#gid=1522333227"",""Rekap KTR!$E$11"")"),"")</f>
        <v/>
      </c>
      <c r="I22" s="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>
      <c r="B23" s="33" t="e">
        <f>#REF!</f>
        <v>#REF!</v>
      </c>
      <c r="C23" s="5">
        <f ca="1">IFERROR(__xludf.DUMMYFUNCTION("IMPORTRANGE(""https://docs.google.com/spreadsheets/d/1PVwe4VvYfj1Vj424c9kO9TcQogsBM6TpXMbFve9togc/edit#gid=1522333227"",""Rekap KTR!$E$6"")"),5)</f>
        <v>5</v>
      </c>
      <c r="D23" s="5">
        <f ca="1">IFERROR(__xludf.DUMMYFUNCTION("IMPORTRANGE(""https://docs.google.com/spreadsheets/d/1PVwe4VvYfj1Vj424c9kO9TcQogsBM6TpXMbFve9togc/edit#gid=1522333227"",""Rekap KTR!$E$7"")"),38)</f>
        <v>38</v>
      </c>
      <c r="E23" s="5">
        <f ca="1">IFERROR(__xludf.DUMMYFUNCTION("IMPORTRANGE(""https://docs.google.com/spreadsheets/d/1PVwe4VvYfj1Vj424c9kO9TcQogsBM6TpXMbFve9togc/edit#gid=1522333227"",""Rekap KTR!$E$8"")"),17)</f>
        <v>17</v>
      </c>
      <c r="F23" s="5">
        <f ca="1">IFERROR(__xludf.DUMMYFUNCTION("IMPORTRANGE(""https://docs.google.com/spreadsheets/d/1PVwe4VvYfj1Vj424c9kO9TcQogsBM6TpXMbFve9togc/edit#gid=1522333227"",""Rekap KTR!$E$9"")"),0)</f>
        <v>0</v>
      </c>
      <c r="G23" s="5">
        <f ca="1">IFERROR(__xludf.DUMMYFUNCTION("IMPORTRANGE(""https://docs.google.com/spreadsheets/d/1PVwe4VvYfj1Vj424c9kO9TcQogsBM6TpXMbFve9togc/edit#gid=1522333227"",""Rekap KTR!$E$10"")"),0)</f>
        <v>0</v>
      </c>
      <c r="H23" s="5">
        <f ca="1">IFERROR(__xludf.DUMMYFUNCTION("IMPORTRANGE(""https://docs.google.com/spreadsheets/d/1PVwe4VvYfj1Vj424c9kO9TcQogsBM6TpXMbFve9togc/edit#gid=1522333227"",""Rekap KTR!$E$11"")"),0)</f>
        <v>0</v>
      </c>
      <c r="I23" s="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>
      <c r="B24" s="33" t="e">
        <f>#REF!</f>
        <v>#REF!</v>
      </c>
      <c r="C24" s="5" t="str">
        <f ca="1">IFERROR(__xludf.DUMMYFUNCTION("IMPORTRANGE(""https://docs.google.com/spreadsheets/d/15JUTNcWxWGx3Ha8qvwbxgnbDbT4v7N3vZYvqPZ68_Xg/edit#gid=1892753874"",""Rekap KTR!$E$6"")"),"")</f>
        <v/>
      </c>
      <c r="D24" s="5">
        <f ca="1">IFERROR(__xludf.DUMMYFUNCTION("IMPORTRANGE(""https://docs.google.com/spreadsheets/d/15JUTNcWxWGx3Ha8qvwbxgnbDbT4v7N3vZYvqPZ68_Xg/edit#gid=1892753874"",""Rekap KTR!$E$7"")"),19)</f>
        <v>19</v>
      </c>
      <c r="E24" s="5" t="str">
        <f ca="1">IFERROR(__xludf.DUMMYFUNCTION("IMPORTRANGE(""https://docs.google.com/spreadsheets/d/15JUTNcWxWGx3Ha8qvwbxgnbDbT4v7N3vZYvqPZ68_Xg/edit#gid=1892753874"",""Rekap KTR!$E$8"")"),"")</f>
        <v/>
      </c>
      <c r="F24" s="5" t="str">
        <f ca="1">IFERROR(__xludf.DUMMYFUNCTION("IMPORTRANGE(""https://docs.google.com/spreadsheets/d/15JUTNcWxWGx3Ha8qvwbxgnbDbT4v7N3vZYvqPZ68_Xg/edit#gid=1892753874"",""Rekap KTR!$E$9"")"),"")</f>
        <v/>
      </c>
      <c r="G24" s="5" t="str">
        <f ca="1">IFERROR(__xludf.DUMMYFUNCTION("IMPORTRANGE(""https://docs.google.com/spreadsheets/d/15JUTNcWxWGx3Ha8qvwbxgnbDbT4v7N3vZYvqPZ68_Xg/edit#gid=1892753874"",""Rekap KTR!$E$10"")"),"")</f>
        <v/>
      </c>
      <c r="H24" s="5" t="str">
        <f ca="1">IFERROR(__xludf.DUMMYFUNCTION("IMPORTRANGE(""https://docs.google.com/spreadsheets/d/15JUTNcWxWGx3Ha8qvwbxgnbDbT4v7N3vZYvqPZ68_Xg/edit#gid=1892753874"",""Rekap KTR!$E$11"")"),"")</f>
        <v/>
      </c>
      <c r="I24" s="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/>
    <row r="26" spans="2:9" ht="15.75" customHeight="1"/>
    <row r="27" spans="2:9" ht="15.75" customHeight="1"/>
    <row r="28" spans="2:9" ht="15.75" customHeight="1"/>
    <row r="29" spans="2:9" ht="15.75" customHeight="1"/>
    <row r="30" spans="2:9" ht="15.75" customHeight="1"/>
    <row r="31" spans="2:9" ht="15.75" customHeight="1"/>
    <row r="32" spans="2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>
      <c r="A1" s="38" t="s">
        <v>4</v>
      </c>
      <c r="B1" s="44"/>
      <c r="C1" s="39"/>
      <c r="D1" s="90" t="s">
        <v>62</v>
      </c>
      <c r="E1" s="44"/>
      <c r="F1" s="44"/>
      <c r="G1" s="44"/>
      <c r="H1" s="44"/>
      <c r="I1" s="44"/>
      <c r="J1" s="39"/>
      <c r="K1" s="6"/>
      <c r="L1" s="1"/>
      <c r="M1" s="1"/>
      <c r="N1" s="1"/>
      <c r="O1" s="1"/>
      <c r="P1" s="1"/>
    </row>
    <row r="2" spans="1:16" ht="21">
      <c r="A2" s="40"/>
      <c r="B2" s="45"/>
      <c r="C2" s="41"/>
      <c r="D2" s="40"/>
      <c r="E2" s="45"/>
      <c r="F2" s="45"/>
      <c r="G2" s="45"/>
      <c r="H2" s="45"/>
      <c r="I2" s="45"/>
      <c r="J2" s="41"/>
      <c r="K2" s="6"/>
      <c r="L2" s="1"/>
      <c r="M2" s="1"/>
      <c r="N2" s="1"/>
      <c r="O2" s="1"/>
      <c r="P2" s="1"/>
    </row>
    <row r="3" spans="1:16" ht="21">
      <c r="A3" s="42"/>
      <c r="B3" s="46"/>
      <c r="C3" s="43"/>
      <c r="D3" s="40"/>
      <c r="E3" s="45"/>
      <c r="F3" s="45"/>
      <c r="G3" s="45"/>
      <c r="H3" s="45"/>
      <c r="I3" s="45"/>
      <c r="J3" s="41"/>
      <c r="K3" s="6"/>
      <c r="L3" s="1"/>
      <c r="M3" s="1"/>
      <c r="N3" s="1"/>
      <c r="O3" s="1"/>
      <c r="P3" s="1"/>
    </row>
    <row r="4" spans="1:16" ht="24.75" customHeight="1">
      <c r="A4" s="53" t="s">
        <v>0</v>
      </c>
      <c r="B4" s="81"/>
      <c r="C4" s="47"/>
      <c r="D4" s="42"/>
      <c r="E4" s="46"/>
      <c r="F4" s="46"/>
      <c r="G4" s="46"/>
      <c r="H4" s="46"/>
      <c r="I4" s="46"/>
      <c r="J4" s="43"/>
      <c r="K4" s="6"/>
      <c r="L4" s="1"/>
      <c r="M4" s="1"/>
      <c r="N4" s="1"/>
      <c r="O4" s="1"/>
      <c r="P4" s="1"/>
    </row>
    <row r="6" spans="1:16" ht="22.5" customHeight="1">
      <c r="A6" s="91" t="s">
        <v>63</v>
      </c>
      <c r="B6" s="49"/>
      <c r="C6" s="49"/>
      <c r="D6" s="49"/>
      <c r="E6" s="49"/>
      <c r="F6" s="49"/>
      <c r="G6" s="49"/>
      <c r="H6" s="49"/>
      <c r="I6" s="49"/>
      <c r="J6" s="48"/>
      <c r="K6" s="2"/>
      <c r="L6" s="2"/>
      <c r="M6" s="2"/>
      <c r="N6" s="2"/>
      <c r="O6" s="2"/>
      <c r="P6" s="2"/>
    </row>
    <row r="7" spans="1:16" ht="13.5">
      <c r="A7" s="92" t="s">
        <v>61</v>
      </c>
      <c r="B7" s="92" t="s">
        <v>64</v>
      </c>
      <c r="C7" s="92" t="s">
        <v>65</v>
      </c>
      <c r="D7" s="92" t="s">
        <v>66</v>
      </c>
      <c r="E7" s="93" t="s">
        <v>67</v>
      </c>
      <c r="F7" s="93" t="s">
        <v>68</v>
      </c>
      <c r="G7" s="93" t="s">
        <v>69</v>
      </c>
      <c r="H7" s="89" t="s">
        <v>70</v>
      </c>
      <c r="I7" s="89" t="s">
        <v>71</v>
      </c>
      <c r="J7" s="89" t="s">
        <v>72</v>
      </c>
    </row>
    <row r="8" spans="1:16" ht="15" customHeight="1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6" ht="13.5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6" ht="14.5">
      <c r="A10" s="33" t="e">
        <f>#REF!</f>
        <v>#REF!</v>
      </c>
      <c r="B10" s="5">
        <f ca="1">IFERROR(__xludf.DUMMYFUNCTION("IMPORTRANGE(""https://docs.google.com/spreadsheets/d/1P0UTisakTE5EAx-MYEjY2DmhSnLNqqRm6P3NrlYXL2I/edit#gid=1892753874"",""Rekap UBM!$B$9"")"),1)</f>
        <v>1</v>
      </c>
      <c r="C10" s="5">
        <f ca="1">IFERROR(__xludf.DUMMYFUNCTION("IMPORTRANGE(""https://docs.google.com/spreadsheets/d/1P0UTisakTE5EAx-MYEjY2DmhSnLNqqRm6P3NrlYXL2I/edit#gid=1892753874"",""Rekap UBM!$C$9"")"),1)</f>
        <v>1</v>
      </c>
      <c r="D10" s="34">
        <f t="shared" ref="D10:D25" ca="1" si="0">C10/B10*100</f>
        <v>100</v>
      </c>
      <c r="E10" s="5" t="str">
        <f ca="1">IFERROR(__xludf.DUMMYFUNCTION("IMPORTRANGE(""https://docs.google.com/spreadsheets/d/1P0UTisakTE5EAx-MYEjY2DmhSnLNqqRm6P3NrlYXL2I/edit#gid=1892753874"",""Rekap UBM!$E$9"")"),"")</f>
        <v/>
      </c>
      <c r="F10" s="5" t="str">
        <f ca="1">IFERROR(__xludf.DUMMYFUNCTION("IMPORTRANGE(""https://docs.google.com/spreadsheets/d/1P0UTisakTE5EAx-MYEjY2DmhSnLNqqRm6P3NrlYXL2I/edit#gid=1892753874"",""Rekap UBM!$F$9"")"),"")</f>
        <v/>
      </c>
      <c r="G10" s="34" t="e">
        <f t="shared" ref="G10:G25" ca="1" si="1">F10/E10*100</f>
        <v>#VALUE!</v>
      </c>
      <c r="H10" s="5" t="str">
        <f ca="1">IFERROR(__xludf.DUMMYFUNCTION("IMPORTRANGE(""https://docs.google.com/spreadsheets/d/1P0UTisakTE5EAx-MYEjY2DmhSnLNqqRm6P3NrlYXL2I/edit#gid=1892753874"",""Rekap UBM!$H$9"")"),"")</f>
        <v/>
      </c>
      <c r="I10" s="5" t="str">
        <f ca="1">IFERROR(__xludf.DUMMYFUNCTION("IMPORTRANGE(""https://docs.google.com/spreadsheets/d/1P0UTisakTE5EAx-MYEjY2DmhSnLNqqRm6P3NrlYXL2I/edit#gid=1892753874"",""Rekap UBM!$I$9"")"),"")</f>
        <v/>
      </c>
      <c r="J10" s="34" t="e">
        <f t="shared" ref="J10:J25" ca="1" si="2">I10/H10*100</f>
        <v>#VALUE!</v>
      </c>
    </row>
    <row r="11" spans="1:16" ht="14.5">
      <c r="A11" s="33" t="e">
        <f>#REF!</f>
        <v>#REF!</v>
      </c>
      <c r="B11" s="5">
        <f ca="1">IFERROR(__xludf.DUMMYFUNCTION("IMPORTRANGE(""https://docs.google.com/spreadsheets/d/1jB-UnyPBzGq1HOZkIVtft_Wo28OEKcZNsVgS5r_boTE/edit#gid=1522333227"",""Rekap UBM!$B$9"")"),1)</f>
        <v>1</v>
      </c>
      <c r="C11" s="5">
        <f ca="1">IFERROR(__xludf.DUMMYFUNCTION("IMPORTRANGE(""https://docs.google.com/spreadsheets/d/1jB-UnyPBzGq1HOZkIVtft_Wo28OEKcZNsVgS5r_boTE/edit#gid=1522333227"",""Rekap UBM!$C$9"")"),1)</f>
        <v>1</v>
      </c>
      <c r="D11" s="34">
        <f t="shared" ca="1" si="0"/>
        <v>100</v>
      </c>
      <c r="E11" s="5">
        <f ca="1">IFERROR(__xludf.DUMMYFUNCTION("IMPORTRANGE(""https://docs.google.com/spreadsheets/d/1jB-UnyPBzGq1HOZkIVtft_Wo28OEKcZNsVgS5r_boTE/edit#gid=1522333227"",""Rekap UBM!$E$9"")"),12)</f>
        <v>12</v>
      </c>
      <c r="F11" s="35">
        <f ca="1">IFERROR(__xludf.DUMMYFUNCTION("IMPORTRANGE(""https://docs.google.com/spreadsheets/d/1jB-UnyPBzGq1HOZkIVtft_Wo28OEKcZNsVgS5r_boTE/edit#gid=1522333227"",""Rekap UBM!$F$9"")"),12)</f>
        <v>12</v>
      </c>
      <c r="G11" s="34">
        <f t="shared" ca="1" si="1"/>
        <v>100</v>
      </c>
      <c r="H11" s="35" t="str">
        <f ca="1">IFERROR(__xludf.DUMMYFUNCTION("IMPORTRANGE(""https://docs.google.com/spreadsheets/d/1jB-UnyPBzGq1HOZkIVtft_Wo28OEKcZNsVgS5r_boTE/edit#gid=1522333227"",""Rekap UBM!$H$9"")"),"")</f>
        <v/>
      </c>
      <c r="I11" s="35" t="str">
        <f ca="1">IFERROR(__xludf.DUMMYFUNCTION("IMPORTRANGE(""https://docs.google.com/spreadsheets/d/1jB-UnyPBzGq1HOZkIVtft_Wo28OEKcZNsVgS5r_boTE/edit#gid=1522333227"",""Rekap UBM!$I$9"")"),"")</f>
        <v/>
      </c>
      <c r="J11" s="34" t="e">
        <f t="shared" ca="1" si="2"/>
        <v>#VALUE!</v>
      </c>
    </row>
    <row r="12" spans="1:16" ht="14.5">
      <c r="A12" s="33" t="e">
        <f>#REF!</f>
        <v>#REF!</v>
      </c>
      <c r="B12" s="5">
        <f ca="1">IFERROR(__xludf.DUMMYFUNCTION("IMPORTRANGE(""https://docs.google.com/spreadsheets/d/1gHFrRpJ5fnyxfJI-jxT5z1B1L7rSV8E5sIZEN90Rfhc/edit#gid=1522333227"",""Rekap UBM!$B$9"")"),1)</f>
        <v>1</v>
      </c>
      <c r="C12" s="5">
        <f ca="1">IFERROR(__xludf.DUMMYFUNCTION("IMPORTRANGE(""https://docs.google.com/spreadsheets/d/1gHFrRpJ5fnyxfJI-jxT5z1B1L7rSV8E5sIZEN90Rfhc/edit#gid=1522333227"",""Rekap UBM!$C$9"")"),1)</f>
        <v>1</v>
      </c>
      <c r="D12" s="34">
        <f t="shared" ca="1" si="0"/>
        <v>100</v>
      </c>
      <c r="E12" s="5">
        <f ca="1">IFERROR(__xludf.DUMMYFUNCTION("IMPORTRANGE(""https://docs.google.com/spreadsheets/d/1gHFrRpJ5fnyxfJI-jxT5z1B1L7rSV8E5sIZEN90Rfhc/edit#gid=1522333227"",""Rekap UBM!$E$9"")"),3)</f>
        <v>3</v>
      </c>
      <c r="F12" s="35">
        <f ca="1">IFERROR(__xludf.DUMMYFUNCTION("IMPORTRANGE(""https://docs.google.com/spreadsheets/d/1gHFrRpJ5fnyxfJI-jxT5z1B1L7rSV8E5sIZEN90Rfhc/edit#gid=1522333227"",""Rekap UBM!$F$9"")"),3)</f>
        <v>3</v>
      </c>
      <c r="G12" s="34">
        <f t="shared" ca="1" si="1"/>
        <v>100</v>
      </c>
      <c r="H12" s="35">
        <f ca="1">IFERROR(__xludf.DUMMYFUNCTION("IMPORTRANGE(""https://docs.google.com/spreadsheets/d/1gHFrRpJ5fnyxfJI-jxT5z1B1L7rSV8E5sIZEN90Rfhc/edit#gid=1522333227"",""Rekap UBM!$H$9"")"),6)</f>
        <v>6</v>
      </c>
      <c r="I12" s="35">
        <f ca="1">IFERROR(__xludf.DUMMYFUNCTION("IMPORTRANGE(""https://docs.google.com/spreadsheets/d/1gHFrRpJ5fnyxfJI-jxT5z1B1L7rSV8E5sIZEN90Rfhc/edit#gid=1522333227"",""Rekap UBM!$I$9"")"),6)</f>
        <v>6</v>
      </c>
      <c r="J12" s="34">
        <f t="shared" ca="1" si="2"/>
        <v>100</v>
      </c>
    </row>
    <row r="13" spans="1:16" ht="14.5">
      <c r="A13" s="33" t="e">
        <f>#REF!</f>
        <v>#REF!</v>
      </c>
      <c r="B13" s="5">
        <f ca="1">IFERROR(__xludf.DUMMYFUNCTION("IMPORTRANGE(""https://docs.google.com/spreadsheets/d/1saC2UP2JuYJ7WRPxjh8EMf_BSfGZ18Ous8sVKGLr-Ng/edit#gid=1892753874"",""Rekap UBM!$B$9"")"),1)</f>
        <v>1</v>
      </c>
      <c r="C13" s="5">
        <f ca="1">IFERROR(__xludf.DUMMYFUNCTION("IMPORTRANGE(""https://docs.google.com/spreadsheets/d/1saC2UP2JuYJ7WRPxjh8EMf_BSfGZ18Ous8sVKGLr-Ng/edit#gid=1892753874"",""Rekap UBM!$C$9"")"),1)</f>
        <v>1</v>
      </c>
      <c r="D13" s="34">
        <f t="shared" ca="1" si="0"/>
        <v>100</v>
      </c>
      <c r="E13" s="5">
        <f ca="1">IFERROR(__xludf.DUMMYFUNCTION("IMPORTRANGE(""https://docs.google.com/spreadsheets/d/1saC2UP2JuYJ7WRPxjh8EMf_BSfGZ18Ous8sVKGLr-Ng/edit#gid=1892753874"",""Rekap UBM!$E$9"")"),3)</f>
        <v>3</v>
      </c>
      <c r="F13" s="35">
        <f ca="1">IFERROR(__xludf.DUMMYFUNCTION("IMPORTRANGE(""https://docs.google.com/spreadsheets/d/1saC2UP2JuYJ7WRPxjh8EMf_BSfGZ18Ous8sVKGLr-Ng/edit#gid=1892753874"",""Rekap UBM!$F$9"")"),0)</f>
        <v>0</v>
      </c>
      <c r="G13" s="34">
        <f t="shared" ca="1" si="1"/>
        <v>0</v>
      </c>
      <c r="H13" s="35">
        <f ca="1">IFERROR(__xludf.DUMMYFUNCTION("IMPORTRANGE(""https://docs.google.com/spreadsheets/d/1saC2UP2JuYJ7WRPxjh8EMf_BSfGZ18Ous8sVKGLr-Ng/edit#gid=1892753874"",""Rekap UBM!$H$9"")"),5)</f>
        <v>5</v>
      </c>
      <c r="I13" s="35">
        <f ca="1">IFERROR(__xludf.DUMMYFUNCTION("IMPORTRANGE(""https://docs.google.com/spreadsheets/d/1saC2UP2JuYJ7WRPxjh8EMf_BSfGZ18Ous8sVKGLr-Ng/edit#gid=1892753874"",""Rekap UBM!$I$9"")"),0)</f>
        <v>0</v>
      </c>
      <c r="J13" s="34">
        <f t="shared" ca="1" si="2"/>
        <v>0</v>
      </c>
    </row>
    <row r="14" spans="1:16" ht="14.5">
      <c r="A14" s="33" t="e">
        <f>#REF!</f>
        <v>#REF!</v>
      </c>
      <c r="B14" s="5">
        <f ca="1">IFERROR(__xludf.DUMMYFUNCTION("IMPORTRANGE(""https://docs.google.com/spreadsheets/d/1ApPPV7RPuDI1EDOKjkoDXkV5Yd_NofeQTYTtAHUYGGw/edit#gid=1522333227"",""Rekap UBM!$B$9"")"),1)</f>
        <v>1</v>
      </c>
      <c r="C14" s="5">
        <f ca="1">IFERROR(__xludf.DUMMYFUNCTION("IMPORTRANGE(""https://docs.google.com/spreadsheets/d/1ApPPV7RPuDI1EDOKjkoDXkV5Yd_NofeQTYTtAHUYGGw/edit#gid=1522333227"",""Rekap UBM!$C$9"")"),1)</f>
        <v>1</v>
      </c>
      <c r="D14" s="34">
        <f t="shared" ca="1" si="0"/>
        <v>100</v>
      </c>
      <c r="E14" s="5" t="str">
        <f ca="1">IFERROR(__xludf.DUMMYFUNCTION("IMPORTRANGE(""https://docs.google.com/spreadsheets/d/1ApPPV7RPuDI1EDOKjkoDXkV5Yd_NofeQTYTtAHUYGGw/edit#gid=1522333227"",""Rekap UBM!$E$9"")"),"")</f>
        <v/>
      </c>
      <c r="F14" s="35" t="str">
        <f ca="1">IFERROR(__xludf.DUMMYFUNCTION("IMPORTRANGE(""https://docs.google.com/spreadsheets/d/1ApPPV7RPuDI1EDOKjkoDXkV5Yd_NofeQTYTtAHUYGGw/edit#gid=1522333227"",""Rekap UBM!$F$9"")"),"")</f>
        <v/>
      </c>
      <c r="G14" s="34" t="e">
        <f t="shared" ca="1" si="1"/>
        <v>#VALUE!</v>
      </c>
      <c r="H14" s="35" t="str">
        <f ca="1">IFERROR(__xludf.DUMMYFUNCTION("IMPORTRANGE(""https://docs.google.com/spreadsheets/d/1ApPPV7RPuDI1EDOKjkoDXkV5Yd_NofeQTYTtAHUYGGw/edit#gid=1522333227"",""Rekap UBM!$H$9"")"),"")</f>
        <v/>
      </c>
      <c r="I14" s="35" t="str">
        <f ca="1">IFERROR(__xludf.DUMMYFUNCTION("IMPORTRANGE(""https://docs.google.com/spreadsheets/d/1ApPPV7RPuDI1EDOKjkoDXkV5Yd_NofeQTYTtAHUYGGw/edit#gid=1522333227"",""Rekap UBM!$I$9"")"),"")</f>
        <v/>
      </c>
      <c r="J14" s="34" t="e">
        <f t="shared" ca="1" si="2"/>
        <v>#VALUE!</v>
      </c>
    </row>
    <row r="15" spans="1:16" ht="14.5">
      <c r="A15" s="33" t="e">
        <f>#REF!</f>
        <v>#REF!</v>
      </c>
      <c r="B15" s="5">
        <f ca="1">IFERROR(__xludf.DUMMYFUNCTION("IMPORTRANGE(""https://docs.google.com/spreadsheets/d/1iV_nqIfkAdyO_vl_QARxWbfnGcK2KlCCS94aVJ2QbTI/edit#gid=1522333227"",""Rekap UBM!$B$9"")"),1)</f>
        <v>1</v>
      </c>
      <c r="C15" s="5">
        <f ca="1">IFERROR(__xludf.DUMMYFUNCTION("IMPORTRANGE(""https://docs.google.com/spreadsheets/d/1iV_nqIfkAdyO_vl_QARxWbfnGcK2KlCCS94aVJ2QbTI/edit#gid=1522333227"",""Rekap UBM!$C$9"")"),1)</f>
        <v>1</v>
      </c>
      <c r="D15" s="34">
        <f t="shared" ca="1" si="0"/>
        <v>100</v>
      </c>
      <c r="E15" s="5" t="str">
        <f ca="1">IFERROR(__xludf.DUMMYFUNCTION("IMPORTRANGE(""https://docs.google.com/spreadsheets/d/1iV_nqIfkAdyO_vl_QARxWbfnGcK2KlCCS94aVJ2QbTI/edit#gid=1522333227"",""Rekap UBM!$E$9"")"),"")</f>
        <v/>
      </c>
      <c r="F15" s="35" t="str">
        <f ca="1">IFERROR(__xludf.DUMMYFUNCTION("IMPORTRANGE(""https://docs.google.com/spreadsheets/d/1iV_nqIfkAdyO_vl_QARxWbfnGcK2KlCCS94aVJ2QbTI/edit#gid=1522333227"",""Rekap UBM!$F$9"")"),"")</f>
        <v/>
      </c>
      <c r="G15" s="34" t="e">
        <f t="shared" ca="1" si="1"/>
        <v>#VALUE!</v>
      </c>
      <c r="H15" s="35" t="str">
        <f ca="1">IFERROR(__xludf.DUMMYFUNCTION("IMPORTRANGE(""https://docs.google.com/spreadsheets/d/1iV_nqIfkAdyO_vl_QARxWbfnGcK2KlCCS94aVJ2QbTI/edit#gid=1522333227"",""Rekap UBM!$H$9"")"),"")</f>
        <v/>
      </c>
      <c r="I15" s="35" t="str">
        <f ca="1">IFERROR(__xludf.DUMMYFUNCTION("IMPORTRANGE(""https://docs.google.com/spreadsheets/d/1iV_nqIfkAdyO_vl_QARxWbfnGcK2KlCCS94aVJ2QbTI/edit#gid=1522333227"",""Rekap UBM!$I$9"")"),"")</f>
        <v/>
      </c>
      <c r="J15" s="34" t="e">
        <f t="shared" ca="1" si="2"/>
        <v>#VALUE!</v>
      </c>
    </row>
    <row r="16" spans="1:16" ht="14.5">
      <c r="A16" s="33" t="e">
        <f>#REF!</f>
        <v>#REF!</v>
      </c>
      <c r="B16" s="5">
        <f ca="1">IFERROR(__xludf.DUMMYFUNCTION("IMPORTRANGE(""https://docs.google.com/spreadsheets/d/1zz70Lj6oBg1MOPSG6KJcsMeqBNtXMHYICRkg7kpt_d0/edit#gid=1892753874"",""Rekap UBM!$B$9"")"),1)</f>
        <v>1</v>
      </c>
      <c r="C16" s="5">
        <f ca="1">IFERROR(__xludf.DUMMYFUNCTION("IMPORTRANGE(""https://docs.google.com/spreadsheets/d/1zz70Lj6oBg1MOPSG6KJcsMeqBNtXMHYICRkg7kpt_d0/edit#gid=1892753874"",""Rekap UBM!$C$9"")"),1)</f>
        <v>1</v>
      </c>
      <c r="D16" s="34">
        <f t="shared" ca="1" si="0"/>
        <v>100</v>
      </c>
      <c r="E16" s="5">
        <f ca="1">IFERROR(__xludf.DUMMYFUNCTION("IMPORTRANGE(""https://docs.google.com/spreadsheets/d/1zz70Lj6oBg1MOPSG6KJcsMeqBNtXMHYICRkg7kpt_d0/edit#gid=1892753874"",""Rekap UBM!$E$9"")"),3)</f>
        <v>3</v>
      </c>
      <c r="F16" s="35">
        <f ca="1">IFERROR(__xludf.DUMMYFUNCTION("IMPORTRANGE(""https://docs.google.com/spreadsheets/d/1zz70Lj6oBg1MOPSG6KJcsMeqBNtXMHYICRkg7kpt_d0/edit#gid=1892753874"",""Rekap UBM!$F$9"")"),3)</f>
        <v>3</v>
      </c>
      <c r="G16" s="34">
        <f t="shared" ca="1" si="1"/>
        <v>100</v>
      </c>
      <c r="H16" s="35">
        <f ca="1">IFERROR(__xludf.DUMMYFUNCTION("IMPORTRANGE(""https://docs.google.com/spreadsheets/d/1zz70Lj6oBg1MOPSG6KJcsMeqBNtXMHYICRkg7kpt_d0/edit#gid=1892753874"",""Rekap UBM!$H$9"")"),3)</f>
        <v>3</v>
      </c>
      <c r="I16" s="35">
        <f ca="1">IFERROR(__xludf.DUMMYFUNCTION("IMPORTRANGE(""https://docs.google.com/spreadsheets/d/1zz70Lj6oBg1MOPSG6KJcsMeqBNtXMHYICRkg7kpt_d0/edit#gid=1892753874"",""Rekap UBM!$I$9"")"),3)</f>
        <v>3</v>
      </c>
      <c r="J16" s="34">
        <f t="shared" ca="1" si="2"/>
        <v>100</v>
      </c>
    </row>
    <row r="17" spans="1:10" ht="14.5">
      <c r="A17" s="33" t="e">
        <f>#REF!</f>
        <v>#REF!</v>
      </c>
      <c r="B17" s="5">
        <f ca="1">IFERROR(__xludf.DUMMYFUNCTION("IMPORTRANGE(""https://docs.google.com/spreadsheets/d/1773f1iHRnXhbrVjAHR7zUpu3neZdvtp1a2ikB9LJu8U/edit#gid=1522333227"",""Rekap UBM!$B$9"")"),1)</f>
        <v>1</v>
      </c>
      <c r="C17" s="5">
        <f ca="1">IFERROR(__xludf.DUMMYFUNCTION("IMPORTRANGE(""https://docs.google.com/spreadsheets/d/1773f1iHRnXhbrVjAHR7zUpu3neZdvtp1a2ikB9LJu8U/edit#gid=1522333227"",""Rekap UBM!$C$9"")"),1)</f>
        <v>1</v>
      </c>
      <c r="D17" s="34">
        <f t="shared" ca="1" si="0"/>
        <v>100</v>
      </c>
      <c r="E17" s="5">
        <f ca="1">IFERROR(__xludf.DUMMYFUNCTION("IMPORTRANGE(""https://docs.google.com/spreadsheets/d/1773f1iHRnXhbrVjAHR7zUpu3neZdvtp1a2ikB9LJu8U/edit#gid=1522333227"",""Rekap UBM!$E$9"")"),13)</f>
        <v>13</v>
      </c>
      <c r="F17" s="35">
        <f ca="1">IFERROR(__xludf.DUMMYFUNCTION("IMPORTRANGE(""https://docs.google.com/spreadsheets/d/1773f1iHRnXhbrVjAHR7zUpu3neZdvtp1a2ikB9LJu8U/edit#gid=1522333227"",""Rekap UBM!$F$9"")"),13)</f>
        <v>13</v>
      </c>
      <c r="G17" s="34">
        <f t="shared" ca="1" si="1"/>
        <v>100</v>
      </c>
      <c r="H17" s="35">
        <f ca="1">IFERROR(__xludf.DUMMYFUNCTION("IMPORTRANGE(""https://docs.google.com/spreadsheets/d/1773f1iHRnXhbrVjAHR7zUpu3neZdvtp1a2ikB9LJu8U/edit#gid=1522333227"",""Rekap UBM!$H$9"")"),1)</f>
        <v>1</v>
      </c>
      <c r="I17" s="35">
        <f ca="1">IFERROR(__xludf.DUMMYFUNCTION("IMPORTRANGE(""https://docs.google.com/spreadsheets/d/1773f1iHRnXhbrVjAHR7zUpu3neZdvtp1a2ikB9LJu8U/edit#gid=1522333227"",""Rekap UBM!$I$9"")"),1)</f>
        <v>1</v>
      </c>
      <c r="J17" s="34">
        <f t="shared" ca="1" si="2"/>
        <v>100</v>
      </c>
    </row>
    <row r="18" spans="1:10" ht="14.5">
      <c r="A18" s="33" t="e">
        <f>#REF!</f>
        <v>#REF!</v>
      </c>
      <c r="B18" s="5">
        <f ca="1">IFERROR(__xludf.DUMMYFUNCTION("IMPORTRANGE(""https://docs.google.com/spreadsheets/d/10iNzN1LqaStEosZKEbqcoOm3IdodNsG31q_nR0Y6WGo/edit#gid=1522333227"",""Rekap UBM!$B$9"")"),1)</f>
        <v>1</v>
      </c>
      <c r="C18" s="5">
        <f ca="1">IFERROR(__xludf.DUMMYFUNCTION("IMPORTRANGE(""https://docs.google.com/spreadsheets/d/10iNzN1LqaStEosZKEbqcoOm3IdodNsG31q_nR0Y6WGo/edit#gid=1522333227"",""Rekap UBM!$C$9"")"),1)</f>
        <v>1</v>
      </c>
      <c r="D18" s="34">
        <f t="shared" ca="1" si="0"/>
        <v>100</v>
      </c>
      <c r="E18" s="5" t="str">
        <f ca="1">IFERROR(__xludf.DUMMYFUNCTION("IMPORTRANGE(""https://docs.google.com/spreadsheets/d/10iNzN1LqaStEosZKEbqcoOm3IdodNsG31q_nR0Y6WGo/edit#gid=1522333227"",""Rekap UBM!$E$9"")"),"")</f>
        <v/>
      </c>
      <c r="F18" s="35" t="str">
        <f ca="1">IFERROR(__xludf.DUMMYFUNCTION("IMPORTRANGE(""https://docs.google.com/spreadsheets/d/10iNzN1LqaStEosZKEbqcoOm3IdodNsG31q_nR0Y6WGo/edit#gid=1522333227"",""Rekap UBM!$F$9"")"),"")</f>
        <v/>
      </c>
      <c r="G18" s="34" t="e">
        <f t="shared" ca="1" si="1"/>
        <v>#VALUE!</v>
      </c>
      <c r="H18" s="35" t="str">
        <f ca="1">IFERROR(__xludf.DUMMYFUNCTION("IMPORTRANGE(""https://docs.google.com/spreadsheets/d/10iNzN1LqaStEosZKEbqcoOm3IdodNsG31q_nR0Y6WGo/edit#gid=1522333227"",""Rekap UBM!$H$9"")"),"")</f>
        <v/>
      </c>
      <c r="I18" s="35" t="str">
        <f ca="1">IFERROR(__xludf.DUMMYFUNCTION("IMPORTRANGE(""https://docs.google.com/spreadsheets/d/10iNzN1LqaStEosZKEbqcoOm3IdodNsG31q_nR0Y6WGo/edit#gid=1522333227"",""Rekap UBM!$I$9"")"),"")</f>
        <v/>
      </c>
      <c r="J18" s="34" t="e">
        <f t="shared" ca="1" si="2"/>
        <v>#VALUE!</v>
      </c>
    </row>
    <row r="19" spans="1:10" ht="14.5">
      <c r="A19" s="33" t="e">
        <f>#REF!</f>
        <v>#REF!</v>
      </c>
      <c r="B19" s="5">
        <f ca="1">IFERROR(__xludf.DUMMYFUNCTION("IMPORTRANGE(""https://docs.google.com/spreadsheets/d/17PsIU8VcCQeO2M4DM42K9vv32GkafaaF1LxQevQ8tAQ/edit#gid=1892753874"",""Rekap UBM!$B$9"")"),1)</f>
        <v>1</v>
      </c>
      <c r="C19" s="5">
        <f ca="1">IFERROR(__xludf.DUMMYFUNCTION("IMPORTRANGE(""https://docs.google.com/spreadsheets/d/17PsIU8VcCQeO2M4DM42K9vv32GkafaaF1LxQevQ8tAQ/edit#gid=1892753874"",""Rekap UBM!$C$9"")"),0)</f>
        <v>0</v>
      </c>
      <c r="D19" s="34">
        <f t="shared" ca="1" si="0"/>
        <v>0</v>
      </c>
      <c r="E19" s="5" t="str">
        <f ca="1">IFERROR(__xludf.DUMMYFUNCTION("IMPORTRANGE(""https://docs.google.com/spreadsheets/d/17PsIU8VcCQeO2M4DM42K9vv32GkafaaF1LxQevQ8tAQ/edit#gid=1892753874"",""Rekap UBM!$E$9"")"),"")</f>
        <v/>
      </c>
      <c r="F19" s="35" t="str">
        <f ca="1">IFERROR(__xludf.DUMMYFUNCTION("IMPORTRANGE(""https://docs.google.com/spreadsheets/d/17PsIU8VcCQeO2M4DM42K9vv32GkafaaF1LxQevQ8tAQ/edit#gid=1892753874"",""Rekap UBM!$F$9"")"),"")</f>
        <v/>
      </c>
      <c r="G19" s="34" t="e">
        <f t="shared" ca="1" si="1"/>
        <v>#VALUE!</v>
      </c>
      <c r="H19" s="35" t="str">
        <f ca="1">IFERROR(__xludf.DUMMYFUNCTION("IMPORTRANGE(""https://docs.google.com/spreadsheets/d/17PsIU8VcCQeO2M4DM42K9vv32GkafaaF1LxQevQ8tAQ/edit#gid=1892753874"",""Rekap UBM!$H$9"")"),"")</f>
        <v/>
      </c>
      <c r="I19" s="35" t="str">
        <f ca="1">IFERROR(__xludf.DUMMYFUNCTION("IMPORTRANGE(""https://docs.google.com/spreadsheets/d/17PsIU8VcCQeO2M4DM42K9vv32GkafaaF1LxQevQ8tAQ/edit#gid=1892753874"",""Rekap UBM!$I$9"")"),"")</f>
        <v/>
      </c>
      <c r="J19" s="34" t="e">
        <f t="shared" ca="1" si="2"/>
        <v>#VALUE!</v>
      </c>
    </row>
    <row r="20" spans="1:10" ht="14.5">
      <c r="A20" s="33" t="e">
        <f>#REF!</f>
        <v>#REF!</v>
      </c>
      <c r="B20" s="5">
        <f ca="1">IFERROR(__xludf.DUMMYFUNCTION("IMPORTRANGE(""https://docs.google.com/spreadsheets/d/1d0Y9C6M4-a1TT0nIK2Gc4IXnbVyxoBB3v7o1biNGAwY/edit#gid=1892753874"",""Rekap UBM!$B$9"")"),1)</f>
        <v>1</v>
      </c>
      <c r="C20" s="5">
        <f ca="1">IFERROR(__xludf.DUMMYFUNCTION("IMPORTRANGE(""https://docs.google.com/spreadsheets/d/1d0Y9C6M4-a1TT0nIK2Gc4IXnbVyxoBB3v7o1biNGAwY/edit#gid=1892753874"",""Rekap UBM!$C$9"")"),1)</f>
        <v>1</v>
      </c>
      <c r="D20" s="34">
        <f t="shared" ca="1" si="0"/>
        <v>100</v>
      </c>
      <c r="E20" s="5">
        <f ca="1">IFERROR(__xludf.DUMMYFUNCTION("IMPORTRANGE(""https://docs.google.com/spreadsheets/d/1d0Y9C6M4-a1TT0nIK2Gc4IXnbVyxoBB3v7o1biNGAwY/edit#gid=1892753874"",""Rekap UBM!$E$9"")"),6)</f>
        <v>6</v>
      </c>
      <c r="F20" s="35">
        <f ca="1">IFERROR(__xludf.DUMMYFUNCTION("IMPORTRANGE(""https://docs.google.com/spreadsheets/d/1d0Y9C6M4-a1TT0nIK2Gc4IXnbVyxoBB3v7o1biNGAwY/edit#gid=1892753874"",""Rekap UBM!$F$9"")"),0)</f>
        <v>0</v>
      </c>
      <c r="G20" s="34">
        <f t="shared" ca="1" si="1"/>
        <v>0</v>
      </c>
      <c r="H20" s="35" t="str">
        <f ca="1">IFERROR(__xludf.DUMMYFUNCTION("IMPORTRANGE(""https://docs.google.com/spreadsheets/d/1d0Y9C6M4-a1TT0nIK2Gc4IXnbVyxoBB3v7o1biNGAwY/edit#gid=1892753874"",""Rekap UBM!$H$9"")"),"")</f>
        <v/>
      </c>
      <c r="I20" s="35">
        <f ca="1">IFERROR(__xludf.DUMMYFUNCTION("IMPORTRANGE(""https://docs.google.com/spreadsheets/d/1d0Y9C6M4-a1TT0nIK2Gc4IXnbVyxoBB3v7o1biNGAwY/edit#gid=1892753874"",""Rekap UBM!$I$9"")"),0)</f>
        <v>0</v>
      </c>
      <c r="J20" s="34" t="e">
        <f t="shared" ca="1" si="2"/>
        <v>#VALUE!</v>
      </c>
    </row>
    <row r="21" spans="1:10" ht="15.75" customHeight="1">
      <c r="A21" s="33" t="e">
        <f>#REF!</f>
        <v>#REF!</v>
      </c>
      <c r="B21" s="5">
        <f ca="1">IFERROR(__xludf.DUMMYFUNCTION("IMPORTRANGE(""https://docs.google.com/spreadsheets/d/1fXA1yQzUNddp7fjR2KF22o4rRJu9lP9Ja9Oi1mRbg_E/edit#gid=1892753874"",""Rekap UBM!$B$9"")"),1)</f>
        <v>1</v>
      </c>
      <c r="C21" s="5">
        <f ca="1">IFERROR(__xludf.DUMMYFUNCTION("IMPORTRANGE(""https://docs.google.com/spreadsheets/d/1fXA1yQzUNddp7fjR2KF22o4rRJu9lP9Ja9Oi1mRbg_E/edit#gid=1892753874"",""Rekap UBM!$C$9"")"),1)</f>
        <v>1</v>
      </c>
      <c r="D21" s="34">
        <f t="shared" ca="1" si="0"/>
        <v>100</v>
      </c>
      <c r="E21" s="5">
        <f ca="1">IFERROR(__xludf.DUMMYFUNCTION("IMPORTRANGE(""https://docs.google.com/spreadsheets/d/1fXA1yQzUNddp7fjR2KF22o4rRJu9lP9Ja9Oi1mRbg_E/edit#gid=1892753874"",""Rekap UBM!$E$9"")"),1)</f>
        <v>1</v>
      </c>
      <c r="F21" s="35">
        <f ca="1">IFERROR(__xludf.DUMMYFUNCTION("IMPORTRANGE(""https://docs.google.com/spreadsheets/d/1fXA1yQzUNddp7fjR2KF22o4rRJu9lP9Ja9Oi1mRbg_E/edit#gid=1892753874"",""Rekap UBM!$F$9"")"),1)</f>
        <v>1</v>
      </c>
      <c r="G21" s="34">
        <f t="shared" ca="1" si="1"/>
        <v>100</v>
      </c>
      <c r="H21" s="35" t="str">
        <f ca="1">IFERROR(__xludf.DUMMYFUNCTION("IMPORTRANGE(""https://docs.google.com/spreadsheets/d/1fXA1yQzUNddp7fjR2KF22o4rRJu9lP9Ja9Oi1mRbg_E/edit#gid=1892753874"",""Rekap UBM!$H$9"")"),"")</f>
        <v/>
      </c>
      <c r="I21" s="35" t="str">
        <f ca="1">IFERROR(__xludf.DUMMYFUNCTION("IMPORTRANGE(""https://docs.google.com/spreadsheets/d/1fXA1yQzUNddp7fjR2KF22o4rRJu9lP9Ja9Oi1mRbg_E/edit#gid=1892753874"",""Rekap UBM!$I$9"")"),"")</f>
        <v/>
      </c>
      <c r="J21" s="34" t="e">
        <f t="shared" ca="1" si="2"/>
        <v>#VALUE!</v>
      </c>
    </row>
    <row r="22" spans="1:10" ht="15.75" customHeight="1">
      <c r="A22" s="33" t="e">
        <f>#REF!</f>
        <v>#REF!</v>
      </c>
      <c r="B22" s="5">
        <f ca="1">IFERROR(__xludf.DUMMYFUNCTION("IMPORTRANGE(""https://docs.google.com/spreadsheets/d/155aL1qCqCleHwMP0Y8LT5akEbK27R0RIka-lAkeoeEo/edit#gid=1892753874"",""Rekap UBM!$B$9"")"),1)</f>
        <v>1</v>
      </c>
      <c r="C22" s="5">
        <f ca="1">IFERROR(__xludf.DUMMYFUNCTION("IMPORTRANGE(""https://docs.google.com/spreadsheets/d/155aL1qCqCleHwMP0Y8LT5akEbK27R0RIka-lAkeoeEo/edit#gid=1892753874"",""Rekap UBM!$C$9"")"),1)</f>
        <v>1</v>
      </c>
      <c r="D22" s="34">
        <f t="shared" ca="1" si="0"/>
        <v>100</v>
      </c>
      <c r="E22" s="5">
        <f ca="1">IFERROR(__xludf.DUMMYFUNCTION("IMPORTRANGE(""https://docs.google.com/spreadsheets/d/155aL1qCqCleHwMP0Y8LT5akEbK27R0RIka-lAkeoeEo/edit#gid=1892753874"",""Rekap UBM!$E$9"")"),7)</f>
        <v>7</v>
      </c>
      <c r="F22" s="35">
        <f ca="1">IFERROR(__xludf.DUMMYFUNCTION("IMPORTRANGE(""https://docs.google.com/spreadsheets/d/155aL1qCqCleHwMP0Y8LT5akEbK27R0RIka-lAkeoeEo/edit#gid=1892753874"",""Rekap UBM!$F$9"")"),0)</f>
        <v>0</v>
      </c>
      <c r="G22" s="34">
        <f t="shared" ca="1" si="1"/>
        <v>0</v>
      </c>
      <c r="H22" s="35">
        <f ca="1">IFERROR(__xludf.DUMMYFUNCTION("IMPORTRANGE(""https://docs.google.com/spreadsheets/d/155aL1qCqCleHwMP0Y8LT5akEbK27R0RIka-lAkeoeEo/edit#gid=1892753874"",""Rekap UBM!$H$9"")"),2)</f>
        <v>2</v>
      </c>
      <c r="I22" s="35">
        <f ca="1">IFERROR(__xludf.DUMMYFUNCTION("IMPORTRANGE(""https://docs.google.com/spreadsheets/d/155aL1qCqCleHwMP0Y8LT5akEbK27R0RIka-lAkeoeEo/edit#gid=1892753874"",""Rekap UBM!$I$9"")"),0)</f>
        <v>0</v>
      </c>
      <c r="J22" s="34">
        <f t="shared" ca="1" si="2"/>
        <v>0</v>
      </c>
    </row>
    <row r="23" spans="1:10" ht="15.75" customHeight="1">
      <c r="A23" s="33" t="e">
        <f>#REF!</f>
        <v>#REF!</v>
      </c>
      <c r="B23" s="5">
        <f ca="1">IFERROR(__xludf.DUMMYFUNCTION("IMPORTRANGE(""https://docs.google.com/spreadsheets/d/13FRR1udp0c0o6Nmp_8YHiON78PXr-L4FqQQ028JcBYY/edit#gid=1522333227"",""Rekap UBM!$B$9"")"),1)</f>
        <v>1</v>
      </c>
      <c r="C23" s="5">
        <f ca="1">IFERROR(__xludf.DUMMYFUNCTION("IMPORTRANGE(""https://docs.google.com/spreadsheets/d/13FRR1udp0c0o6Nmp_8YHiON78PXr-L4FqQQ028JcBYY/edit#gid=1522333227"",""Rekap UBM!$C$9"")"),1)</f>
        <v>1</v>
      </c>
      <c r="D23" s="34">
        <f t="shared" ca="1" si="0"/>
        <v>100</v>
      </c>
      <c r="E23" s="5">
        <f ca="1">IFERROR(__xludf.DUMMYFUNCTION("IMPORTRANGE(""https://docs.google.com/spreadsheets/d/13FRR1udp0c0o6Nmp_8YHiON78PXr-L4FqQQ028JcBYY/edit#gid=1522333227"",""Rekap UBM!$E$9"")"),0)</f>
        <v>0</v>
      </c>
      <c r="F23" s="35">
        <f ca="1">IFERROR(__xludf.DUMMYFUNCTION("IMPORTRANGE(""https://docs.google.com/spreadsheets/d/13FRR1udp0c0o6Nmp_8YHiON78PXr-L4FqQQ028JcBYY/edit#gid=1522333227"",""Rekap UBM!$F$9"")"),0)</f>
        <v>0</v>
      </c>
      <c r="G23" s="34" t="e">
        <f t="shared" ca="1" si="1"/>
        <v>#DIV/0!</v>
      </c>
      <c r="H23" s="35">
        <f ca="1">IFERROR(__xludf.DUMMYFUNCTION("IMPORTRANGE(""https://docs.google.com/spreadsheets/d/13FRR1udp0c0o6Nmp_8YHiON78PXr-L4FqQQ028JcBYY/edit#gid=1522333227"",""Rekap UBM!$H$9"")"),0)</f>
        <v>0</v>
      </c>
      <c r="I23" s="35">
        <f ca="1">IFERROR(__xludf.DUMMYFUNCTION("IMPORTRANGE(""https://docs.google.com/spreadsheets/d/13FRR1udp0c0o6Nmp_8YHiON78PXr-L4FqQQ028JcBYY/edit#gid=1522333227"",""Rekap UBM!$I$9"")"),0)</f>
        <v>0</v>
      </c>
      <c r="J23" s="34" t="e">
        <f t="shared" ca="1" si="2"/>
        <v>#DIV/0!</v>
      </c>
    </row>
    <row r="24" spans="1:10" ht="15.75" customHeight="1">
      <c r="A24" s="33" t="e">
        <f>#REF!</f>
        <v>#REF!</v>
      </c>
      <c r="B24" s="5">
        <f ca="1">IFERROR(__xludf.DUMMYFUNCTION("IMPORTRANGE(""https://docs.google.com/spreadsheets/d/1PVwe4VvYfj1Vj424c9kO9TcQogsBM6TpXMbFve9togc/edit#gid=1522333227"",""Rekap UBM!$B$9"")"),1)</f>
        <v>1</v>
      </c>
      <c r="C24" s="5">
        <f ca="1">IFERROR(__xludf.DUMMYFUNCTION("IMPORTRANGE(""https://docs.google.com/spreadsheets/d/1PVwe4VvYfj1Vj424c9kO9TcQogsBM6TpXMbFve9togc/edit#gid=1522333227"",""Rekap UBM!$C$9"")"),1)</f>
        <v>1</v>
      </c>
      <c r="D24" s="34">
        <f t="shared" ca="1" si="0"/>
        <v>100</v>
      </c>
      <c r="E24" s="5">
        <f ca="1">IFERROR(__xludf.DUMMYFUNCTION("IMPORTRANGE(""https://docs.google.com/spreadsheets/d/1PVwe4VvYfj1Vj424c9kO9TcQogsBM6TpXMbFve9togc/edit#gid=1522333227"",""Rekap UBM!$E$9"")"),3)</f>
        <v>3</v>
      </c>
      <c r="F24" s="35">
        <f ca="1">IFERROR(__xludf.DUMMYFUNCTION("IMPORTRANGE(""https://docs.google.com/spreadsheets/d/1PVwe4VvYfj1Vj424c9kO9TcQogsBM6TpXMbFve9togc/edit#gid=1522333227"",""Rekap UBM!$F$9"")"),0)</f>
        <v>0</v>
      </c>
      <c r="G24" s="34">
        <f t="shared" ca="1" si="1"/>
        <v>0</v>
      </c>
      <c r="H24" s="35">
        <f ca="1">IFERROR(__xludf.DUMMYFUNCTION("IMPORTRANGE(""https://docs.google.com/spreadsheets/d/1PVwe4VvYfj1Vj424c9kO9TcQogsBM6TpXMbFve9togc/edit#gid=1522333227"",""Rekap UBM!$H$9"")"),0)</f>
        <v>0</v>
      </c>
      <c r="I24" s="35">
        <f ca="1">IFERROR(__xludf.DUMMYFUNCTION("IMPORTRANGE(""https://docs.google.com/spreadsheets/d/1PVwe4VvYfj1Vj424c9kO9TcQogsBM6TpXMbFve9togc/edit#gid=1522333227"",""Rekap UBM!$I$9"")"),0)</f>
        <v>0</v>
      </c>
      <c r="J24" s="34" t="e">
        <f t="shared" ca="1" si="2"/>
        <v>#DIV/0!</v>
      </c>
    </row>
    <row r="25" spans="1:10" ht="15.75" customHeight="1">
      <c r="A25" s="33" t="e">
        <f>#REF!</f>
        <v>#REF!</v>
      </c>
      <c r="B25" s="5">
        <f ca="1">IFERROR(__xludf.DUMMYFUNCTION("IMPORTRANGE(""https://docs.google.com/spreadsheets/d/15JUTNcWxWGx3Ha8qvwbxgnbDbT4v7N3vZYvqPZ68_Xg/edit#gid=1892753874"",""Rekap UBM!$B$9"")"),1)</f>
        <v>1</v>
      </c>
      <c r="C25" s="5">
        <f ca="1">IFERROR(__xludf.DUMMYFUNCTION("IMPORTRANGE(""https://docs.google.com/spreadsheets/d/15JUTNcWxWGx3Ha8qvwbxgnbDbT4v7N3vZYvqPZ68_Xg/edit#gid=1892753874"",""Rekap UBM!$C$9"")"),1)</f>
        <v>1</v>
      </c>
      <c r="D25" s="34">
        <f t="shared" ca="1" si="0"/>
        <v>100</v>
      </c>
      <c r="E25" s="5" t="str">
        <f ca="1">IFERROR(__xludf.DUMMYFUNCTION("IMPORTRANGE(""https://docs.google.com/spreadsheets/d/15JUTNcWxWGx3Ha8qvwbxgnbDbT4v7N3vZYvqPZ68_Xg/edit#gid=1892753874"",""Rekap UBM!$E$9"")"),"")</f>
        <v/>
      </c>
      <c r="F25" s="35" t="str">
        <f ca="1">IFERROR(__xludf.DUMMYFUNCTION("IMPORTRANGE(""https://docs.google.com/spreadsheets/d/15JUTNcWxWGx3Ha8qvwbxgnbDbT4v7N3vZYvqPZ68_Xg/edit#gid=1892753874"",""Rekap UBM!$F$9"")"),"")</f>
        <v/>
      </c>
      <c r="G25" s="34" t="e">
        <f t="shared" ca="1" si="1"/>
        <v>#VALUE!</v>
      </c>
      <c r="H25" s="35" t="str">
        <f ca="1">IFERROR(__xludf.DUMMYFUNCTION("IMPORTRANGE(""https://docs.google.com/spreadsheets/d/15JUTNcWxWGx3Ha8qvwbxgnbDbT4v7N3vZYvqPZ68_Xg/edit#gid=1892753874"",""Rekap UBM!$H$9"")"),"")</f>
        <v/>
      </c>
      <c r="I25" s="35" t="str">
        <f ca="1">IFERROR(__xludf.DUMMYFUNCTION("IMPORTRANGE(""https://docs.google.com/spreadsheets/d/15JUTNcWxWGx3Ha8qvwbxgnbDbT4v7N3vZYvqPZ68_Xg/edit#gid=1892753874"",""Rekap UBM!$I$9"")"),"")</f>
        <v/>
      </c>
      <c r="J25" s="34" t="e">
        <f t="shared" ca="1" si="2"/>
        <v>#VALUE!</v>
      </c>
    </row>
    <row r="26" spans="1:10" ht="15.75" customHeight="1"/>
    <row r="27" spans="1:10" ht="15.75" customHeight="1">
      <c r="B27" s="36" t="s">
        <v>73</v>
      </c>
      <c r="C27" s="3"/>
      <c r="D27" s="75" t="s">
        <v>74</v>
      </c>
      <c r="E27" s="45"/>
      <c r="F27" s="45"/>
      <c r="G27" s="45"/>
      <c r="H27" s="45"/>
      <c r="I27" s="45"/>
    </row>
    <row r="28" spans="1:10" ht="15.75" customHeight="1">
      <c r="B28" s="3"/>
      <c r="C28" s="3"/>
      <c r="D28" s="45"/>
      <c r="E28" s="45"/>
      <c r="F28" s="45"/>
      <c r="G28" s="45"/>
      <c r="H28" s="45"/>
      <c r="I28" s="45"/>
    </row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Penylg. KTR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2025-01-09T06:12:59Z</dcterms:modified>
</cp:coreProperties>
</file>