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F38E80C9-7896-624B-B129-D44CDCA3B300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DM" sheetId="4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L26" i="4"/>
  <c r="L22" i="4"/>
  <c r="L18" i="4"/>
  <c r="L14" i="4"/>
  <c r="L27" i="4"/>
  <c r="H26" i="4"/>
  <c r="H22" i="4"/>
  <c r="H18" i="4"/>
  <c r="H14" i="4"/>
  <c r="H27" i="4"/>
  <c r="O23" i="4"/>
  <c r="O24" i="4"/>
  <c r="O25" i="4"/>
  <c r="O26" i="4"/>
  <c r="O19" i="4"/>
  <c r="O20" i="4"/>
  <c r="O21" i="4"/>
  <c r="O22" i="4"/>
  <c r="O15" i="4"/>
  <c r="O16" i="4"/>
  <c r="O17" i="4"/>
  <c r="O18" i="4"/>
  <c r="O11" i="4"/>
  <c r="O12" i="4"/>
  <c r="O13" i="4"/>
  <c r="O14" i="4"/>
  <c r="O27" i="4"/>
  <c r="K26" i="4"/>
  <c r="K22" i="4"/>
  <c r="K18" i="4"/>
  <c r="K14" i="4"/>
  <c r="K27" i="4"/>
  <c r="G26" i="4"/>
  <c r="G22" i="4"/>
  <c r="G18" i="4"/>
  <c r="G14" i="4"/>
  <c r="G27" i="4"/>
  <c r="P25" i="4"/>
  <c r="Q25" i="4"/>
  <c r="M25" i="4"/>
  <c r="I25" i="4"/>
  <c r="P24" i="4"/>
  <c r="Q24" i="4"/>
  <c r="M24" i="4"/>
  <c r="I24" i="4"/>
  <c r="P23" i="4"/>
  <c r="P26" i="4"/>
  <c r="M23" i="4"/>
  <c r="I23" i="4"/>
  <c r="P21" i="4"/>
  <c r="Q21" i="4"/>
  <c r="M21" i="4"/>
  <c r="I21" i="4"/>
  <c r="P20" i="4"/>
  <c r="Q20" i="4"/>
  <c r="M20" i="4"/>
  <c r="I20" i="4"/>
  <c r="P19" i="4"/>
  <c r="P22" i="4"/>
  <c r="M19" i="4"/>
  <c r="I19" i="4"/>
  <c r="P17" i="4"/>
  <c r="Q17" i="4"/>
  <c r="M17" i="4"/>
  <c r="I17" i="4"/>
  <c r="P16" i="4"/>
  <c r="Q16" i="4"/>
  <c r="M16" i="4"/>
  <c r="I16" i="4"/>
  <c r="P15" i="4"/>
  <c r="P18" i="4"/>
  <c r="M15" i="4"/>
  <c r="I15" i="4"/>
  <c r="P13" i="4"/>
  <c r="Q13" i="4"/>
  <c r="M13" i="4"/>
  <c r="I13" i="4"/>
  <c r="D12" i="4"/>
  <c r="D13" i="4"/>
  <c r="D14" i="4"/>
  <c r="P12" i="4"/>
  <c r="Q12" i="4"/>
  <c r="M12" i="4"/>
  <c r="I12" i="4"/>
  <c r="E12" i="4"/>
  <c r="F12" i="4"/>
  <c r="J12" i="4"/>
  <c r="P11" i="4"/>
  <c r="P14" i="4"/>
  <c r="Q11" i="4"/>
  <c r="M11" i="4"/>
  <c r="I11" i="4"/>
  <c r="F11" i="4"/>
  <c r="J11" i="4"/>
  <c r="N11" i="4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Q14" i="4"/>
  <c r="R11" i="4"/>
  <c r="N12" i="4"/>
  <c r="R12" i="4"/>
  <c r="D15" i="4"/>
  <c r="P27" i="4"/>
  <c r="I14" i="4"/>
  <c r="M14" i="4"/>
  <c r="I18" i="4"/>
  <c r="M18" i="4"/>
  <c r="I22" i="4"/>
  <c r="M22" i="4"/>
  <c r="I26" i="4"/>
  <c r="M26" i="4"/>
  <c r="E13" i="4"/>
  <c r="Q15" i="4"/>
  <c r="Q19" i="4"/>
  <c r="Q23" i="4"/>
  <c r="Q18" i="4"/>
  <c r="I27" i="4"/>
  <c r="D16" i="4"/>
  <c r="F13" i="4"/>
  <c r="J13" i="4"/>
  <c r="N13" i="4"/>
  <c r="R13" i="4"/>
  <c r="E14" i="4"/>
  <c r="Q26" i="4"/>
  <c r="Q22" i="4"/>
  <c r="M27" i="4"/>
  <c r="E15" i="4"/>
  <c r="F14" i="4"/>
  <c r="J14" i="4"/>
  <c r="N14" i="4"/>
  <c r="R14" i="4"/>
  <c r="D17" i="4"/>
  <c r="Q27" i="4"/>
  <c r="E16" i="4"/>
  <c r="F15" i="4"/>
  <c r="J15" i="4"/>
  <c r="N15" i="4"/>
  <c r="R15" i="4"/>
  <c r="D18" i="4"/>
  <c r="D19" i="4"/>
  <c r="E17" i="4"/>
  <c r="F16" i="4"/>
  <c r="J16" i="4"/>
  <c r="N16" i="4"/>
  <c r="R16" i="4"/>
  <c r="E18" i="4"/>
  <c r="F17" i="4"/>
  <c r="J17" i="4"/>
  <c r="N17" i="4"/>
  <c r="R17" i="4"/>
  <c r="D20" i="4"/>
  <c r="D21" i="4"/>
  <c r="E19" i="4"/>
  <c r="F18" i="4"/>
  <c r="J18" i="4"/>
  <c r="N18" i="4"/>
  <c r="R18" i="4"/>
  <c r="E20" i="4"/>
  <c r="F19" i="4"/>
  <c r="J19" i="4"/>
  <c r="N19" i="4"/>
  <c r="R19" i="4"/>
  <c r="D22" i="4"/>
  <c r="D23" i="4"/>
  <c r="E21" i="4"/>
  <c r="F20" i="4"/>
  <c r="J20" i="4"/>
  <c r="N20" i="4"/>
  <c r="R20" i="4"/>
  <c r="E22" i="4"/>
  <c r="F21" i="4"/>
  <c r="J21" i="4"/>
  <c r="N21" i="4"/>
  <c r="R21" i="4"/>
  <c r="D24" i="4"/>
  <c r="E23" i="4"/>
  <c r="F22" i="4"/>
  <c r="J22" i="4"/>
  <c r="N22" i="4"/>
  <c r="R22" i="4"/>
  <c r="D25" i="4"/>
  <c r="D26" i="4"/>
  <c r="E24" i="4"/>
  <c r="F23" i="4"/>
  <c r="J23" i="4"/>
  <c r="N23" i="4"/>
  <c r="R23" i="4"/>
  <c r="E25" i="4"/>
  <c r="F24" i="4"/>
  <c r="J24" i="4"/>
  <c r="N24" i="4"/>
  <c r="R24" i="4"/>
  <c r="D27" i="4"/>
  <c r="E26" i="4"/>
  <c r="F25" i="4"/>
  <c r="J25" i="4"/>
  <c r="N25" i="4"/>
  <c r="R25" i="4"/>
  <c r="E27" i="4"/>
  <c r="F26" i="4"/>
  <c r="F27" i="4"/>
  <c r="J27" i="4"/>
  <c r="N27" i="4"/>
  <c r="R27" i="4"/>
  <c r="J26" i="4"/>
  <c r="N26" i="4"/>
  <c r="R26" i="4"/>
</calcChain>
</file>

<file path=xl/sharedStrings.xml><?xml version="1.0" encoding="utf-8"?>
<sst xmlns="http://schemas.openxmlformats.org/spreadsheetml/2006/main" count="91" uniqueCount="55">
  <si>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</si>
  <si>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</si>
  <si>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</si>
  <si>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</si>
  <si>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</si>
  <si>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</si>
  <si>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</si>
  <si>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</si>
  <si>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</si>
  <si>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</si>
  <si>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</si>
  <si>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</si>
  <si>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</si>
  <si>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</si>
  <si>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</si>
  <si>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</si>
  <si>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</si>
  <si>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</si>
  <si>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</si>
  <si>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</si>
  <si>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</si>
  <si>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</si>
  <si>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</si>
  <si>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</si>
  <si>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</si>
  <si>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</si>
  <si>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>TOTAL REALISASI CAPAIAN SPM FKTP WILAYAH PUSKESMAS</t>
  </si>
  <si>
    <r>
      <rPr>
        <b/>
        <sz val="14"/>
        <color theme="1"/>
        <rFont val="Calibri"/>
      </rPr>
      <t xml:space="preserve">DATA SPM DM KOTA MALANG
PUSKESMAS MOJOLANGU
</t>
    </r>
    <r>
      <rPr>
        <b/>
        <sz val="13"/>
        <color theme="1"/>
        <rFont val="Calibri"/>
      </rPr>
      <t xml:space="preserve">Tahun 2024 </t>
    </r>
    <r>
      <rPr>
        <b/>
        <sz val="12"/>
        <color theme="1"/>
        <rFont val="Calibri"/>
      </rPr>
      <t xml:space="preserve">       </t>
    </r>
  </si>
  <si>
    <t>Catatan :
Sasaran adalah jumlah penduduk ≥15 th. x prevalensi DM hasil Riskesdas 2018 sesuai Kab./Kota masing-masing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</si>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</sst>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  <font>
      <b/>
      <sz val="13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left"/>
    </xf>
    <xf numFmtId="3" fontId="12" fillId="0" borderId="27" xfId="0" applyNumberFormat="1" applyFont="1" applyBorder="1"/>
    <xf numFmtId="3" fontId="11" fillId="0" borderId="28" xfId="0" applyNumberFormat="1" applyFont="1" applyBorder="1"/>
    <xf numFmtId="3" fontId="11" fillId="0" borderId="19" xfId="0" applyNumberFormat="1" applyFont="1" applyBorder="1"/>
    <xf numFmtId="3" fontId="11" fillId="5" borderId="27" xfId="0" applyNumberFormat="1" applyFont="1" applyFill="1" applyBorder="1" applyAlignment="1">
      <alignment horizontal="center"/>
    </xf>
    <xf numFmtId="0" fontId="11" fillId="6" borderId="29" xfId="0" applyFont="1" applyFill="1" applyBorder="1" applyAlignment="1">
      <alignment horizontal="center"/>
    </xf>
    <xf numFmtId="0" fontId="13" fillId="6" borderId="30" xfId="0" applyFont="1" applyFill="1" applyBorder="1" applyAlignment="1">
      <alignment horizontal="left"/>
    </xf>
    <xf numFmtId="3" fontId="13" fillId="6" borderId="27" xfId="0" applyNumberFormat="1" applyFont="1" applyFill="1" applyBorder="1"/>
    <xf numFmtId="3" fontId="9" fillId="6" borderId="32" xfId="0" applyNumberFormat="1" applyFont="1" applyFill="1" applyBorder="1"/>
    <xf numFmtId="3" fontId="9" fillId="6" borderId="27" xfId="0" applyNumberFormat="1" applyFont="1" applyFill="1" applyBorder="1" applyAlignment="1">
      <alignment horizontal="center"/>
    </xf>
    <xf numFmtId="3" fontId="9" fillId="6" borderId="31" xfId="0" applyNumberFormat="1" applyFont="1" applyFill="1" applyBorder="1"/>
    <xf numFmtId="0" fontId="14" fillId="0" borderId="24" xfId="0" applyFont="1" applyBorder="1" applyAlignment="1">
      <alignment horizontal="center"/>
    </xf>
    <xf numFmtId="3" fontId="13" fillId="6" borderId="35" xfId="0" applyNumberFormat="1" applyFont="1" applyFill="1" applyBorder="1"/>
    <xf numFmtId="3" fontId="9" fillId="6" borderId="36" xfId="0" applyNumberFormat="1" applyFont="1" applyFill="1" applyBorder="1"/>
    <xf numFmtId="3" fontId="9" fillId="6" borderId="35" xfId="0" applyNumberFormat="1" applyFont="1" applyFill="1" applyBorder="1" applyAlignment="1">
      <alignment horizontal="center"/>
    </xf>
    <xf numFmtId="3" fontId="9" fillId="6" borderId="34" xfId="0" applyNumberFormat="1" applyFont="1" applyFill="1" applyBorder="1"/>
    <xf numFmtId="0" fontId="1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3" borderId="43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30" xfId="0" applyFont="1" applyFill="1" applyBorder="1" applyAlignment="1">
      <alignment horizontal="center" vertical="center"/>
    </xf>
    <xf numFmtId="0" fontId="10" fillId="7" borderId="43" xfId="0" applyFont="1" applyFill="1" applyBorder="1" applyAlignment="1">
      <alignment horizontal="center"/>
    </xf>
    <xf numFmtId="0" fontId="10" fillId="7" borderId="27" xfId="0" applyFont="1" applyFill="1" applyBorder="1" applyAlignment="1">
      <alignment horizontal="center"/>
    </xf>
    <xf numFmtId="0" fontId="10" fillId="7" borderId="30" xfId="0" applyFont="1" applyFill="1" applyBorder="1" applyAlignment="1">
      <alignment horizontal="center" vertical="center"/>
    </xf>
    <xf numFmtId="0" fontId="10" fillId="4" borderId="43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left"/>
    </xf>
    <xf numFmtId="3" fontId="12" fillId="0" borderId="43" xfId="0" applyNumberFormat="1" applyFont="1" applyBorder="1" applyAlignment="1"/>
    <xf numFmtId="3" fontId="12" fillId="0" borderId="27" xfId="0" applyNumberFormat="1" applyFont="1" applyBorder="1" applyAlignment="1"/>
    <xf numFmtId="3" fontId="11" fillId="5" borderId="43" xfId="0" applyNumberFormat="1" applyFont="1" applyFill="1" applyBorder="1" applyAlignment="1">
      <alignment horizontal="center"/>
    </xf>
    <xf numFmtId="164" fontId="14" fillId="0" borderId="23" xfId="0" applyNumberFormat="1" applyFont="1" applyBorder="1" applyAlignment="1">
      <alignment horizontal="center"/>
    </xf>
    <xf numFmtId="3" fontId="11" fillId="5" borderId="43" xfId="0" applyNumberFormat="1" applyFont="1" applyFill="1" applyBorder="1" applyAlignment="1">
      <alignment horizontal="center"/>
    </xf>
    <xf numFmtId="3" fontId="11" fillId="5" borderId="27" xfId="0" applyNumberFormat="1" applyFont="1" applyFill="1" applyBorder="1" applyAlignment="1">
      <alignment horizontal="center"/>
    </xf>
    <xf numFmtId="0" fontId="14" fillId="0" borderId="0" xfId="0" applyFont="1"/>
    <xf numFmtId="3" fontId="12" fillId="0" borderId="43" xfId="0" applyNumberFormat="1" applyFont="1" applyBorder="1"/>
    <xf numFmtId="3" fontId="13" fillId="6" borderId="43" xfId="0" applyNumberFormat="1" applyFont="1" applyFill="1" applyBorder="1"/>
    <xf numFmtId="3" fontId="9" fillId="6" borderId="43" xfId="0" applyNumberFormat="1" applyFont="1" applyFill="1" applyBorder="1" applyAlignment="1">
      <alignment horizontal="center"/>
    </xf>
    <xf numFmtId="164" fontId="14" fillId="6" borderId="33" xfId="0" applyNumberFormat="1" applyFont="1" applyFill="1" applyBorder="1" applyAlignment="1">
      <alignment horizontal="center"/>
    </xf>
    <xf numFmtId="0" fontId="11" fillId="6" borderId="37" xfId="0" applyFont="1" applyFill="1" applyBorder="1" applyAlignment="1">
      <alignment horizontal="center"/>
    </xf>
    <xf numFmtId="0" fontId="13" fillId="6" borderId="53" xfId="0" applyFont="1" applyFill="1" applyBorder="1" applyAlignment="1">
      <alignment horizontal="left"/>
    </xf>
    <xf numFmtId="3" fontId="13" fillId="6" borderId="54" xfId="0" applyNumberFormat="1" applyFont="1" applyFill="1" applyBorder="1"/>
    <xf numFmtId="3" fontId="9" fillId="6" borderId="54" xfId="0" applyNumberFormat="1" applyFont="1" applyFill="1" applyBorder="1" applyAlignment="1">
      <alignment horizontal="center"/>
    </xf>
    <xf numFmtId="164" fontId="14" fillId="6" borderId="38" xfId="0" applyNumberFormat="1" applyFont="1" applyFill="1" applyBorder="1" applyAlignment="1">
      <alignment horizontal="center"/>
    </xf>
    <xf numFmtId="3" fontId="10" fillId="0" borderId="39" xfId="0" applyNumberFormat="1" applyFont="1" applyBorder="1" applyAlignment="1">
      <alignment horizontal="center"/>
    </xf>
    <xf numFmtId="3" fontId="10" fillId="0" borderId="55" xfId="0" applyNumberFormat="1" applyFont="1" applyBorder="1" applyAlignment="1">
      <alignment horizontal="center"/>
    </xf>
    <xf numFmtId="3" fontId="10" fillId="0" borderId="56" xfId="0" applyNumberFormat="1" applyFont="1" applyBorder="1" applyAlignment="1">
      <alignment horizontal="center"/>
    </xf>
    <xf numFmtId="164" fontId="10" fillId="6" borderId="57" xfId="0" applyNumberFormat="1" applyFont="1" applyFill="1" applyBorder="1" applyAlignment="1">
      <alignment horizontal="center"/>
    </xf>
    <xf numFmtId="3" fontId="12" fillId="0" borderId="27" xfId="0" applyNumberFormat="1" applyFont="1" applyBorder="1" applyAlignment="1">
      <alignment horizontal="right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27" xfId="0" applyFont="1" applyBorder="1" applyAlignment="1">
      <alignment horizontal="left"/>
    </xf>
    <xf numFmtId="164" fontId="7" fillId="0" borderId="22" xfId="0" applyNumberFormat="1" applyFont="1" applyBorder="1" applyAlignment="1">
      <alignment horizontal="center"/>
    </xf>
    <xf numFmtId="3" fontId="12" fillId="0" borderId="26" xfId="0" applyNumberFormat="1" applyFont="1" applyBorder="1" applyAlignment="1">
      <alignment horizontal="right"/>
    </xf>
    <xf numFmtId="0" fontId="6" fillId="0" borderId="0" xfId="0" applyFont="1"/>
    <xf numFmtId="0" fontId="10" fillId="0" borderId="14" xfId="0" applyFont="1" applyBorder="1" applyAlignment="1">
      <alignment horizontal="center"/>
    </xf>
    <xf numFmtId="0" fontId="2" fillId="0" borderId="15" xfId="0" applyFont="1" applyBorder="1"/>
    <xf numFmtId="0" fontId="15" fillId="2" borderId="2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horizontal="left" vertical="center" wrapText="1"/>
    </xf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8" fillId="2" borderId="10" xfId="0" applyFont="1" applyFill="1" applyBorder="1" applyAlignment="1">
      <alignment vertical="top"/>
    </xf>
    <xf numFmtId="0" fontId="2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4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5" xfId="0" applyFont="1" applyBorder="1"/>
    <xf numFmtId="0" fontId="10" fillId="3" borderId="40" xfId="0" applyFont="1" applyFill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10" fillId="3" borderId="40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0" fontId="2" fillId="0" borderId="48" xfId="0" applyFont="1" applyBorder="1"/>
    <xf numFmtId="0" fontId="2" fillId="0" borderId="49" xfId="0" applyFont="1" applyBorder="1"/>
    <xf numFmtId="0" fontId="5" fillId="2" borderId="2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left" vertical="center"/>
    </xf>
    <xf numFmtId="0" fontId="4" fillId="0" borderId="58" xfId="0" applyFont="1" applyBorder="1" applyAlignment="1">
      <alignment horizontal="center" vertical="center" wrapText="1"/>
    </xf>
    <xf numFmtId="0" fontId="2" fillId="0" borderId="59" xfId="0" applyFont="1" applyBorder="1"/>
    <xf numFmtId="0" fontId="2" fillId="0" borderId="26" xfId="0" applyFont="1" applyBorder="1"/>
    <xf numFmtId="0" fontId="4" fillId="0" borderId="60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8" xfId="0" applyFont="1" applyBorder="1"/>
    <xf numFmtId="0" fontId="10" fillId="8" borderId="62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18" fillId="2" borderId="2" xfId="0" applyFont="1" applyFill="1" applyBorder="1" applyAlignment="1">
      <alignment horizontal="center" vertical="center"/>
    </xf>
    <xf numFmtId="0" fontId="2" fillId="0" borderId="61" xfId="0" applyFont="1" applyBorder="1"/>
    <xf numFmtId="0" fontId="10" fillId="9" borderId="60" xfId="0" applyFont="1" applyFill="1" applyBorder="1" applyAlignment="1">
      <alignment horizontal="center" vertical="center"/>
    </xf>
    <xf numFmtId="0" fontId="10" fillId="10" borderId="62" xfId="0" applyFont="1" applyFill="1" applyBorder="1" applyAlignment="1">
      <alignment horizontal="center" vertical="center" wrapText="1"/>
    </xf>
    <xf numFmtId="0" fontId="10" fillId="11" borderId="6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1:AL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I15" sqref="I15"/>
    </sheetView>
  </sheetViews>
  <sheetFormatPr defaultColWidth="11.15234375" defaultRowHeight="15" customHeight="1" x14ac:dyDescent="0.15"/>
  <cols>
    <col min="1" max="1" width="1.8203125" customWidth="1"/>
    <col min="2" max="2" width="5.68359375" customWidth="1"/>
    <col min="3" max="3" width="15.9765625" customWidth="1"/>
    <col min="4" max="4" width="11.15234375" customWidth="1"/>
    <col min="5" max="5" width="11.58203125" customWidth="1"/>
    <col min="6" max="6" width="11.90234375" customWidth="1"/>
    <col min="7" max="7" width="10.078125" customWidth="1"/>
    <col min="8" max="9" width="9.7578125" customWidth="1"/>
    <col min="10" max="10" width="8.2578125" customWidth="1"/>
    <col min="11" max="11" width="10.078125" hidden="1" customWidth="1"/>
    <col min="12" max="13" width="9.7578125" hidden="1" customWidth="1"/>
    <col min="14" max="14" width="8.2578125" hidden="1" customWidth="1"/>
    <col min="15" max="15" width="10.078125" hidden="1" customWidth="1"/>
    <col min="16" max="17" width="9.757812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69" t="s">
        <v>25</v>
      </c>
      <c r="C1" s="70"/>
      <c r="D1" s="75" t="s">
        <v>27</v>
      </c>
      <c r="E1" s="76"/>
      <c r="F1" s="70"/>
      <c r="G1" s="79" t="s">
        <v>28</v>
      </c>
      <c r="H1" s="76"/>
      <c r="I1" s="76"/>
      <c r="J1" s="70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</row>
    <row r="2" spans="2:38" x14ac:dyDescent="0.15">
      <c r="B2" s="71"/>
      <c r="C2" s="72"/>
      <c r="D2" s="71"/>
      <c r="E2" s="77"/>
      <c r="F2" s="72"/>
      <c r="G2" s="71"/>
      <c r="H2" s="77"/>
      <c r="I2" s="77"/>
      <c r="J2" s="72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</row>
    <row r="3" spans="2:38" x14ac:dyDescent="0.15">
      <c r="B3" s="73"/>
      <c r="C3" s="74"/>
      <c r="D3" s="71"/>
      <c r="E3" s="77"/>
      <c r="F3" s="72"/>
      <c r="G3" s="71"/>
      <c r="H3" s="77"/>
      <c r="I3" s="77"/>
      <c r="J3" s="72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</row>
    <row r="4" spans="2:38" ht="23.25" customHeight="1" x14ac:dyDescent="0.15">
      <c r="B4" s="83"/>
      <c r="C4" s="84"/>
      <c r="D4" s="73"/>
      <c r="E4" s="78"/>
      <c r="F4" s="74"/>
      <c r="G4" s="80"/>
      <c r="H4" s="81"/>
      <c r="I4" s="81"/>
      <c r="J4" s="8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</row>
    <row r="5" spans="2:38" x14ac:dyDescent="0.15">
      <c r="B5" s="85" t="s">
        <v>0</v>
      </c>
      <c r="C5" s="88" t="s">
        <v>1</v>
      </c>
      <c r="D5" s="91" t="s">
        <v>2</v>
      </c>
      <c r="E5" s="92"/>
      <c r="F5" s="93"/>
      <c r="G5" s="97" t="s">
        <v>3</v>
      </c>
      <c r="H5" s="92"/>
      <c r="I5" s="92"/>
      <c r="J5" s="93"/>
      <c r="K5" s="98" t="s">
        <v>26</v>
      </c>
      <c r="L5" s="92"/>
      <c r="M5" s="92"/>
      <c r="N5" s="93"/>
      <c r="O5" s="99" t="s">
        <v>4</v>
      </c>
      <c r="P5" s="92"/>
      <c r="Q5" s="92"/>
      <c r="R5" s="93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2:38" x14ac:dyDescent="0.15">
      <c r="B6" s="86"/>
      <c r="C6" s="89"/>
      <c r="D6" s="94"/>
      <c r="E6" s="95"/>
      <c r="F6" s="96"/>
      <c r="G6" s="94"/>
      <c r="H6" s="95"/>
      <c r="I6" s="95"/>
      <c r="J6" s="96"/>
      <c r="K6" s="94"/>
      <c r="L6" s="95"/>
      <c r="M6" s="95"/>
      <c r="N6" s="96"/>
      <c r="O6" s="94"/>
      <c r="P6" s="95"/>
      <c r="Q6" s="95"/>
      <c r="R6" s="96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2:38" x14ac:dyDescent="0.15">
      <c r="B7" s="87"/>
      <c r="C7" s="90"/>
      <c r="D7" s="24" t="s">
        <v>5</v>
      </c>
      <c r="E7" s="25" t="s">
        <v>6</v>
      </c>
      <c r="F7" s="26" t="s">
        <v>7</v>
      </c>
      <c r="G7" s="24" t="s">
        <v>5</v>
      </c>
      <c r="H7" s="25" t="s">
        <v>6</v>
      </c>
      <c r="I7" s="25" t="s">
        <v>7</v>
      </c>
      <c r="J7" s="27" t="s">
        <v>8</v>
      </c>
      <c r="K7" s="28" t="s">
        <v>5</v>
      </c>
      <c r="L7" s="29" t="s">
        <v>6</v>
      </c>
      <c r="M7" s="29" t="s">
        <v>7</v>
      </c>
      <c r="N7" s="30" t="s">
        <v>8</v>
      </c>
      <c r="O7" s="31" t="s">
        <v>5</v>
      </c>
      <c r="P7" s="32" t="s">
        <v>6</v>
      </c>
      <c r="Q7" s="32" t="s">
        <v>7</v>
      </c>
      <c r="R7" s="33" t="s">
        <v>8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</row>
    <row r="8" spans="2:38" ht="15.75" hidden="1" customHeight="1" x14ac:dyDescent="0.15">
      <c r="B8" s="100" t="s">
        <v>0</v>
      </c>
      <c r="C8" s="101" t="s">
        <v>1</v>
      </c>
      <c r="D8" s="102" t="s">
        <v>2</v>
      </c>
      <c r="E8" s="103"/>
      <c r="F8" s="104"/>
      <c r="G8" s="97" t="s">
        <v>3</v>
      </c>
      <c r="H8" s="92"/>
      <c r="I8" s="92"/>
      <c r="J8" s="93"/>
      <c r="K8" s="98" t="s">
        <v>26</v>
      </c>
      <c r="L8" s="92"/>
      <c r="M8" s="92"/>
      <c r="N8" s="93"/>
      <c r="O8" s="99" t="s">
        <v>4</v>
      </c>
      <c r="P8" s="92"/>
      <c r="Q8" s="92"/>
      <c r="R8" s="93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</row>
    <row r="9" spans="2:38" hidden="1" x14ac:dyDescent="0.15">
      <c r="B9" s="86"/>
      <c r="C9" s="89"/>
      <c r="D9" s="94"/>
      <c r="E9" s="95"/>
      <c r="F9" s="96"/>
      <c r="G9" s="94"/>
      <c r="H9" s="95"/>
      <c r="I9" s="95"/>
      <c r="J9" s="96"/>
      <c r="K9" s="94"/>
      <c r="L9" s="95"/>
      <c r="M9" s="95"/>
      <c r="N9" s="96"/>
      <c r="O9" s="94"/>
      <c r="P9" s="95"/>
      <c r="Q9" s="95"/>
      <c r="R9" s="96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</row>
    <row r="10" spans="2:38" hidden="1" x14ac:dyDescent="0.15">
      <c r="B10" s="87"/>
      <c r="C10" s="90"/>
      <c r="D10" s="24" t="s">
        <v>5</v>
      </c>
      <c r="E10" s="25" t="s">
        <v>6</v>
      </c>
      <c r="F10" s="26" t="s">
        <v>7</v>
      </c>
      <c r="G10" s="24" t="s">
        <v>5</v>
      </c>
      <c r="H10" s="25" t="s">
        <v>6</v>
      </c>
      <c r="I10" s="25" t="s">
        <v>7</v>
      </c>
      <c r="J10" s="27" t="s">
        <v>8</v>
      </c>
      <c r="K10" s="28" t="s">
        <v>5</v>
      </c>
      <c r="L10" s="29" t="s">
        <v>6</v>
      </c>
      <c r="M10" s="29" t="s">
        <v>7</v>
      </c>
      <c r="N10" s="30" t="s">
        <v>8</v>
      </c>
      <c r="O10" s="31" t="s">
        <v>5</v>
      </c>
      <c r="P10" s="32" t="s">
        <v>6</v>
      </c>
      <c r="Q10" s="32" t="s">
        <v>7</v>
      </c>
      <c r="R10" s="33" t="s">
        <v>8</v>
      </c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</row>
    <row r="11" spans="2:38" x14ac:dyDescent="0.15">
      <c r="B11" s="4">
        <v>1</v>
      </c>
      <c r="C11" s="34" t="s">
        <v>9</v>
      </c>
      <c r="D11" s="35">
        <v>644</v>
      </c>
      <c r="E11" s="36">
        <v>662</v>
      </c>
      <c r="F11" s="8">
        <f t="shared" ref="F11:F26" si="0">D11+E11</f>
        <v>1306</v>
      </c>
      <c r="G11" s="37">
        <v>252</v>
      </c>
      <c r="H11" s="9">
        <v>406</v>
      </c>
      <c r="I11" s="7">
        <f t="shared" ref="I11:I13" si="1">G11+H11</f>
        <v>658</v>
      </c>
      <c r="J11" s="38">
        <f t="shared" ref="J11:J27" si="2">I11/F11*100</f>
        <v>50.382848392036749</v>
      </c>
      <c r="K11" s="39"/>
      <c r="L11" s="40"/>
      <c r="M11" s="7">
        <f t="shared" ref="M11:M13" si="3">K11+L11</f>
        <v>0</v>
      </c>
      <c r="N11" s="38">
        <f t="shared" ref="N11:N27" si="4">M11/J11*100</f>
        <v>0</v>
      </c>
      <c r="O11" s="39">
        <f t="shared" ref="O11:P11" si="5">SUM(K11,G11)</f>
        <v>252</v>
      </c>
      <c r="P11" s="40">
        <f t="shared" si="5"/>
        <v>406</v>
      </c>
      <c r="Q11" s="7">
        <f t="shared" ref="Q11:Q13" si="6">O11+P11</f>
        <v>658</v>
      </c>
      <c r="R11" s="38" t="e">
        <f t="shared" ref="R11:R27" si="7">Q11/N11*100</f>
        <v>#DIV/0!</v>
      </c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</row>
    <row r="12" spans="2:38" x14ac:dyDescent="0.15">
      <c r="B12" s="4">
        <v>2</v>
      </c>
      <c r="C12" s="5" t="s">
        <v>10</v>
      </c>
      <c r="D12" s="42">
        <f t="shared" ref="D12:E12" si="8">D11</f>
        <v>644</v>
      </c>
      <c r="E12" s="6">
        <f t="shared" si="8"/>
        <v>662</v>
      </c>
      <c r="F12" s="8">
        <f t="shared" si="0"/>
        <v>1306</v>
      </c>
      <c r="G12" s="37">
        <v>64</v>
      </c>
      <c r="H12" s="9">
        <v>119</v>
      </c>
      <c r="I12" s="7">
        <f t="shared" si="1"/>
        <v>183</v>
      </c>
      <c r="J12" s="38">
        <f t="shared" si="2"/>
        <v>14.012251148545177</v>
      </c>
      <c r="K12" s="39"/>
      <c r="L12" s="40"/>
      <c r="M12" s="7">
        <f t="shared" si="3"/>
        <v>0</v>
      </c>
      <c r="N12" s="38">
        <f t="shared" si="4"/>
        <v>0</v>
      </c>
      <c r="O12" s="39">
        <f t="shared" ref="O12:P12" si="9">SUM(K12,G12)</f>
        <v>64</v>
      </c>
      <c r="P12" s="40">
        <f t="shared" si="9"/>
        <v>119</v>
      </c>
      <c r="Q12" s="7">
        <f t="shared" si="6"/>
        <v>183</v>
      </c>
      <c r="R12" s="38" t="e">
        <f t="shared" si="7"/>
        <v>#DIV/0!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</row>
    <row r="13" spans="2:38" x14ac:dyDescent="0.15">
      <c r="B13" s="4">
        <v>3</v>
      </c>
      <c r="C13" s="5" t="s">
        <v>11</v>
      </c>
      <c r="D13" s="42">
        <f t="shared" ref="D13:E13" si="10">D12</f>
        <v>644</v>
      </c>
      <c r="E13" s="6">
        <f t="shared" si="10"/>
        <v>662</v>
      </c>
      <c r="F13" s="8">
        <f t="shared" si="0"/>
        <v>1306</v>
      </c>
      <c r="G13" s="37">
        <v>14</v>
      </c>
      <c r="H13" s="9">
        <v>45</v>
      </c>
      <c r="I13" s="7">
        <f t="shared" si="1"/>
        <v>59</v>
      </c>
      <c r="J13" s="38">
        <f t="shared" si="2"/>
        <v>4.5176110260336904</v>
      </c>
      <c r="K13" s="39"/>
      <c r="L13" s="40"/>
      <c r="M13" s="7">
        <f t="shared" si="3"/>
        <v>0</v>
      </c>
      <c r="N13" s="38">
        <f t="shared" si="4"/>
        <v>0</v>
      </c>
      <c r="O13" s="39">
        <f t="shared" ref="O13:P13" si="11">SUM(K13,G13)</f>
        <v>14</v>
      </c>
      <c r="P13" s="40">
        <f t="shared" si="11"/>
        <v>45</v>
      </c>
      <c r="Q13" s="7">
        <f t="shared" si="6"/>
        <v>59</v>
      </c>
      <c r="R13" s="38" t="e">
        <f t="shared" si="7"/>
        <v>#DIV/0!</v>
      </c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</row>
    <row r="14" spans="2:38" x14ac:dyDescent="0.15">
      <c r="B14" s="10">
        <v>4</v>
      </c>
      <c r="C14" s="11" t="s">
        <v>12</v>
      </c>
      <c r="D14" s="43">
        <f t="shared" ref="D14:E14" si="12">D13</f>
        <v>644</v>
      </c>
      <c r="E14" s="12">
        <f t="shared" si="12"/>
        <v>662</v>
      </c>
      <c r="F14" s="13">
        <f t="shared" si="0"/>
        <v>1306</v>
      </c>
      <c r="G14" s="44">
        <f t="shared" ref="G14:I14" si="13">SUM(G11:G13)</f>
        <v>330</v>
      </c>
      <c r="H14" s="14">
        <f t="shared" si="13"/>
        <v>570</v>
      </c>
      <c r="I14" s="15">
        <f t="shared" si="13"/>
        <v>900</v>
      </c>
      <c r="J14" s="45">
        <f t="shared" si="2"/>
        <v>68.912710566615615</v>
      </c>
      <c r="K14" s="44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5">
        <f t="shared" si="4"/>
        <v>0</v>
      </c>
      <c r="O14" s="44">
        <f t="shared" ref="O14:Q14" si="15">SUM(O11:O13)</f>
        <v>330</v>
      </c>
      <c r="P14" s="14">
        <f t="shared" si="15"/>
        <v>570</v>
      </c>
      <c r="Q14" s="15">
        <f t="shared" si="15"/>
        <v>900</v>
      </c>
      <c r="R14" s="45" t="e">
        <f t="shared" si="7"/>
        <v>#DIV/0!</v>
      </c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</row>
    <row r="15" spans="2:38" x14ac:dyDescent="0.15">
      <c r="B15" s="4">
        <v>5</v>
      </c>
      <c r="C15" s="5" t="s">
        <v>13</v>
      </c>
      <c r="D15" s="42">
        <f t="shared" ref="D15:E15" si="16">D14</f>
        <v>644</v>
      </c>
      <c r="E15" s="6">
        <f t="shared" si="16"/>
        <v>662</v>
      </c>
      <c r="F15" s="8">
        <f t="shared" si="0"/>
        <v>1306</v>
      </c>
      <c r="G15" s="37"/>
      <c r="H15" s="9"/>
      <c r="I15" s="7">
        <f t="shared" ref="I15:I17" si="17">G15+H15</f>
        <v>0</v>
      </c>
      <c r="J15" s="38">
        <f t="shared" si="2"/>
        <v>0</v>
      </c>
      <c r="K15" s="39"/>
      <c r="L15" s="40"/>
      <c r="M15" s="7">
        <f t="shared" ref="M15:M17" si="18">K15+L15</f>
        <v>0</v>
      </c>
      <c r="N15" s="38" t="e">
        <f t="shared" si="4"/>
        <v>#DIV/0!</v>
      </c>
      <c r="O15" s="39">
        <f t="shared" ref="O15:P15" si="19">SUM(K15,G15)</f>
        <v>0</v>
      </c>
      <c r="P15" s="40">
        <f t="shared" si="19"/>
        <v>0</v>
      </c>
      <c r="Q15" s="7">
        <f t="shared" ref="Q15:Q17" si="20">O15+P15</f>
        <v>0</v>
      </c>
      <c r="R15" s="38" t="e">
        <f t="shared" si="7"/>
        <v>#DIV/0!</v>
      </c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</row>
    <row r="16" spans="2:38" x14ac:dyDescent="0.15">
      <c r="B16" s="4">
        <v>6</v>
      </c>
      <c r="C16" s="5" t="s">
        <v>14</v>
      </c>
      <c r="D16" s="42">
        <f t="shared" ref="D16:E16" si="21">D15</f>
        <v>644</v>
      </c>
      <c r="E16" s="6">
        <f t="shared" si="21"/>
        <v>662</v>
      </c>
      <c r="F16" s="8">
        <f t="shared" si="0"/>
        <v>1306</v>
      </c>
      <c r="G16" s="37"/>
      <c r="H16" s="9"/>
      <c r="I16" s="7">
        <f t="shared" si="17"/>
        <v>0</v>
      </c>
      <c r="J16" s="38">
        <f t="shared" si="2"/>
        <v>0</v>
      </c>
      <c r="K16" s="39"/>
      <c r="L16" s="40"/>
      <c r="M16" s="7">
        <f t="shared" si="18"/>
        <v>0</v>
      </c>
      <c r="N16" s="38" t="e">
        <f t="shared" si="4"/>
        <v>#DIV/0!</v>
      </c>
      <c r="O16" s="39">
        <f t="shared" ref="O16:P16" si="22">SUM(K16,G16)</f>
        <v>0</v>
      </c>
      <c r="P16" s="40">
        <f t="shared" si="22"/>
        <v>0</v>
      </c>
      <c r="Q16" s="7">
        <f t="shared" si="20"/>
        <v>0</v>
      </c>
      <c r="R16" s="38" t="e">
        <f t="shared" si="7"/>
        <v>#DIV/0!</v>
      </c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</row>
    <row r="17" spans="2:38" x14ac:dyDescent="0.15">
      <c r="B17" s="16">
        <v>7</v>
      </c>
      <c r="C17" s="5" t="s">
        <v>15</v>
      </c>
      <c r="D17" s="42">
        <f t="shared" ref="D17:E17" si="23">D16</f>
        <v>644</v>
      </c>
      <c r="E17" s="6">
        <f t="shared" si="23"/>
        <v>662</v>
      </c>
      <c r="F17" s="8">
        <f t="shared" si="0"/>
        <v>1306</v>
      </c>
      <c r="G17" s="37"/>
      <c r="H17" s="9"/>
      <c r="I17" s="7">
        <f t="shared" si="17"/>
        <v>0</v>
      </c>
      <c r="J17" s="38">
        <f t="shared" si="2"/>
        <v>0</v>
      </c>
      <c r="K17" s="39"/>
      <c r="L17" s="40"/>
      <c r="M17" s="7">
        <f t="shared" si="18"/>
        <v>0</v>
      </c>
      <c r="N17" s="38" t="e">
        <f t="shared" si="4"/>
        <v>#DIV/0!</v>
      </c>
      <c r="O17" s="39">
        <f t="shared" ref="O17:P17" si="24">SUM(K17,G17)</f>
        <v>0</v>
      </c>
      <c r="P17" s="40">
        <f t="shared" si="24"/>
        <v>0</v>
      </c>
      <c r="Q17" s="7">
        <f t="shared" si="20"/>
        <v>0</v>
      </c>
      <c r="R17" s="38" t="e">
        <f t="shared" si="7"/>
        <v>#DIV/0!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</row>
    <row r="18" spans="2:38" x14ac:dyDescent="0.15">
      <c r="B18" s="10">
        <v>8</v>
      </c>
      <c r="C18" s="11" t="s">
        <v>16</v>
      </c>
      <c r="D18" s="43">
        <f t="shared" ref="D18:E18" si="25">D17</f>
        <v>644</v>
      </c>
      <c r="E18" s="12">
        <f t="shared" si="25"/>
        <v>662</v>
      </c>
      <c r="F18" s="13">
        <f t="shared" si="0"/>
        <v>1306</v>
      </c>
      <c r="G18" s="44">
        <f t="shared" ref="G18:I18" si="26">SUM(G15:G17)</f>
        <v>0</v>
      </c>
      <c r="H18" s="14">
        <f t="shared" si="26"/>
        <v>0</v>
      </c>
      <c r="I18" s="15">
        <f t="shared" si="26"/>
        <v>0</v>
      </c>
      <c r="J18" s="45">
        <f t="shared" si="2"/>
        <v>0</v>
      </c>
      <c r="K18" s="44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5" t="e">
        <f t="shared" si="4"/>
        <v>#DIV/0!</v>
      </c>
      <c r="O18" s="44">
        <f t="shared" ref="O18:Q18" si="28">SUM(O15:O17)</f>
        <v>0</v>
      </c>
      <c r="P18" s="14">
        <f t="shared" si="28"/>
        <v>0</v>
      </c>
      <c r="Q18" s="15">
        <f t="shared" si="28"/>
        <v>0</v>
      </c>
      <c r="R18" s="45" t="e">
        <f t="shared" si="7"/>
        <v>#DIV/0!</v>
      </c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</row>
    <row r="19" spans="2:38" x14ac:dyDescent="0.15">
      <c r="B19" s="4">
        <v>9</v>
      </c>
      <c r="C19" s="5" t="s">
        <v>17</v>
      </c>
      <c r="D19" s="42">
        <f t="shared" ref="D19:E19" si="29">D18</f>
        <v>644</v>
      </c>
      <c r="E19" s="6">
        <f t="shared" si="29"/>
        <v>662</v>
      </c>
      <c r="F19" s="8">
        <f t="shared" si="0"/>
        <v>1306</v>
      </c>
      <c r="G19" s="37"/>
      <c r="H19" s="9"/>
      <c r="I19" s="7">
        <f t="shared" ref="I19:I21" si="30">G19+H19</f>
        <v>0</v>
      </c>
      <c r="J19" s="38">
        <f t="shared" si="2"/>
        <v>0</v>
      </c>
      <c r="K19" s="39"/>
      <c r="L19" s="40"/>
      <c r="M19" s="7">
        <f t="shared" ref="M19:M21" si="31">K19+L19</f>
        <v>0</v>
      </c>
      <c r="N19" s="38" t="e">
        <f t="shared" si="4"/>
        <v>#DIV/0!</v>
      </c>
      <c r="O19" s="39">
        <f t="shared" ref="O19:P19" si="32">SUM(K19,G19)</f>
        <v>0</v>
      </c>
      <c r="P19" s="40">
        <f t="shared" si="32"/>
        <v>0</v>
      </c>
      <c r="Q19" s="7">
        <f t="shared" ref="Q19:Q21" si="33">O19+P19</f>
        <v>0</v>
      </c>
      <c r="R19" s="38" t="e">
        <f t="shared" si="7"/>
        <v>#DIV/0!</v>
      </c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</row>
    <row r="20" spans="2:38" x14ac:dyDescent="0.15">
      <c r="B20" s="4">
        <v>10</v>
      </c>
      <c r="C20" s="5" t="s">
        <v>18</v>
      </c>
      <c r="D20" s="42">
        <f t="shared" ref="D20:E20" si="34">D19</f>
        <v>644</v>
      </c>
      <c r="E20" s="6">
        <f t="shared" si="34"/>
        <v>662</v>
      </c>
      <c r="F20" s="8">
        <f t="shared" si="0"/>
        <v>1306</v>
      </c>
      <c r="G20" s="37"/>
      <c r="H20" s="9"/>
      <c r="I20" s="7">
        <f t="shared" si="30"/>
        <v>0</v>
      </c>
      <c r="J20" s="38">
        <f t="shared" si="2"/>
        <v>0</v>
      </c>
      <c r="K20" s="39"/>
      <c r="L20" s="40"/>
      <c r="M20" s="7">
        <f t="shared" si="31"/>
        <v>0</v>
      </c>
      <c r="N20" s="38" t="e">
        <f t="shared" si="4"/>
        <v>#DIV/0!</v>
      </c>
      <c r="O20" s="39">
        <f t="shared" ref="O20:P20" si="35">SUM(K20,G20)</f>
        <v>0</v>
      </c>
      <c r="P20" s="40">
        <f t="shared" si="35"/>
        <v>0</v>
      </c>
      <c r="Q20" s="7">
        <f t="shared" si="33"/>
        <v>0</v>
      </c>
      <c r="R20" s="38" t="e">
        <f t="shared" si="7"/>
        <v>#DIV/0!</v>
      </c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</row>
    <row r="21" spans="2:38" ht="15.75" customHeight="1" x14ac:dyDescent="0.15">
      <c r="B21" s="4">
        <v>11</v>
      </c>
      <c r="C21" s="5" t="s">
        <v>19</v>
      </c>
      <c r="D21" s="42">
        <f t="shared" ref="D21:E21" si="36">D20</f>
        <v>644</v>
      </c>
      <c r="E21" s="6">
        <f t="shared" si="36"/>
        <v>662</v>
      </c>
      <c r="F21" s="8">
        <f t="shared" si="0"/>
        <v>1306</v>
      </c>
      <c r="G21" s="37"/>
      <c r="H21" s="9"/>
      <c r="I21" s="7">
        <f t="shared" si="30"/>
        <v>0</v>
      </c>
      <c r="J21" s="38">
        <f t="shared" si="2"/>
        <v>0</v>
      </c>
      <c r="K21" s="39"/>
      <c r="L21" s="40"/>
      <c r="M21" s="7">
        <f t="shared" si="31"/>
        <v>0</v>
      </c>
      <c r="N21" s="38" t="e">
        <f t="shared" si="4"/>
        <v>#DIV/0!</v>
      </c>
      <c r="O21" s="39">
        <f t="shared" ref="O21:P21" si="37">SUM(K21,G21)</f>
        <v>0</v>
      </c>
      <c r="P21" s="40">
        <f t="shared" si="37"/>
        <v>0</v>
      </c>
      <c r="Q21" s="7">
        <f t="shared" si="33"/>
        <v>0</v>
      </c>
      <c r="R21" s="38" t="e">
        <f t="shared" si="7"/>
        <v>#DIV/0!</v>
      </c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</row>
    <row r="22" spans="2:38" ht="15.75" customHeight="1" x14ac:dyDescent="0.15">
      <c r="B22" s="10">
        <v>12</v>
      </c>
      <c r="C22" s="11" t="s">
        <v>20</v>
      </c>
      <c r="D22" s="43">
        <f t="shared" ref="D22:E22" si="38">D21</f>
        <v>644</v>
      </c>
      <c r="E22" s="12">
        <f t="shared" si="38"/>
        <v>662</v>
      </c>
      <c r="F22" s="13">
        <f t="shared" si="0"/>
        <v>1306</v>
      </c>
      <c r="G22" s="44">
        <f t="shared" ref="G22:I22" si="39">SUM(G19:G21)</f>
        <v>0</v>
      </c>
      <c r="H22" s="14">
        <f t="shared" si="39"/>
        <v>0</v>
      </c>
      <c r="I22" s="15">
        <f t="shared" si="39"/>
        <v>0</v>
      </c>
      <c r="J22" s="45">
        <f t="shared" si="2"/>
        <v>0</v>
      </c>
      <c r="K22" s="44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5" t="e">
        <f t="shared" si="4"/>
        <v>#DIV/0!</v>
      </c>
      <c r="O22" s="44">
        <f t="shared" ref="O22:Q22" si="41">SUM(O19:O21)</f>
        <v>0</v>
      </c>
      <c r="P22" s="14">
        <f t="shared" si="41"/>
        <v>0</v>
      </c>
      <c r="Q22" s="15">
        <f t="shared" si="41"/>
        <v>0</v>
      </c>
      <c r="R22" s="45" t="e">
        <f t="shared" si="7"/>
        <v>#DIV/0!</v>
      </c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</row>
    <row r="23" spans="2:38" ht="15.75" customHeight="1" x14ac:dyDescent="0.15">
      <c r="B23" s="4">
        <v>13</v>
      </c>
      <c r="C23" s="5" t="s">
        <v>21</v>
      </c>
      <c r="D23" s="42">
        <f t="shared" ref="D23:E23" si="42">D22</f>
        <v>644</v>
      </c>
      <c r="E23" s="6">
        <f t="shared" si="42"/>
        <v>662</v>
      </c>
      <c r="F23" s="8">
        <f t="shared" si="0"/>
        <v>1306</v>
      </c>
      <c r="G23" s="37"/>
      <c r="H23" s="9"/>
      <c r="I23" s="7">
        <f t="shared" ref="I23:I25" si="43">G23+H23</f>
        <v>0</v>
      </c>
      <c r="J23" s="38">
        <f t="shared" si="2"/>
        <v>0</v>
      </c>
      <c r="K23" s="39"/>
      <c r="L23" s="40"/>
      <c r="M23" s="7">
        <f t="shared" ref="M23:M25" si="44">K23+L23</f>
        <v>0</v>
      </c>
      <c r="N23" s="38" t="e">
        <f t="shared" si="4"/>
        <v>#DIV/0!</v>
      </c>
      <c r="O23" s="39">
        <f t="shared" ref="O23:P23" si="45">SUM(K23,G23)</f>
        <v>0</v>
      </c>
      <c r="P23" s="40">
        <f t="shared" si="45"/>
        <v>0</v>
      </c>
      <c r="Q23" s="7">
        <f t="shared" ref="Q23:Q25" si="46">O23+P23</f>
        <v>0</v>
      </c>
      <c r="R23" s="38" t="e">
        <f t="shared" si="7"/>
        <v>#DIV/0!</v>
      </c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</row>
    <row r="24" spans="2:38" ht="15.75" customHeight="1" x14ac:dyDescent="0.15">
      <c r="B24" s="4">
        <v>14</v>
      </c>
      <c r="C24" s="5" t="s">
        <v>22</v>
      </c>
      <c r="D24" s="42">
        <f t="shared" ref="D24:E24" si="47">D23</f>
        <v>644</v>
      </c>
      <c r="E24" s="6">
        <f t="shared" si="47"/>
        <v>662</v>
      </c>
      <c r="F24" s="8">
        <f t="shared" si="0"/>
        <v>1306</v>
      </c>
      <c r="G24" s="37"/>
      <c r="H24" s="9"/>
      <c r="I24" s="7">
        <f t="shared" si="43"/>
        <v>0</v>
      </c>
      <c r="J24" s="38">
        <f t="shared" si="2"/>
        <v>0</v>
      </c>
      <c r="K24" s="39"/>
      <c r="L24" s="40"/>
      <c r="M24" s="7">
        <f t="shared" si="44"/>
        <v>0</v>
      </c>
      <c r="N24" s="38" t="e">
        <f t="shared" si="4"/>
        <v>#DIV/0!</v>
      </c>
      <c r="O24" s="39">
        <f t="shared" ref="O24:P24" si="48">SUM(K24,G24)</f>
        <v>0</v>
      </c>
      <c r="P24" s="40">
        <f t="shared" si="48"/>
        <v>0</v>
      </c>
      <c r="Q24" s="7">
        <f t="shared" si="46"/>
        <v>0</v>
      </c>
      <c r="R24" s="38" t="e">
        <f t="shared" si="7"/>
        <v>#DIV/0!</v>
      </c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</row>
    <row r="25" spans="2:38" ht="15.75" customHeight="1" x14ac:dyDescent="0.15">
      <c r="B25" s="4">
        <v>15</v>
      </c>
      <c r="C25" s="5" t="s">
        <v>23</v>
      </c>
      <c r="D25" s="42">
        <f t="shared" ref="D25:E25" si="49">D24</f>
        <v>644</v>
      </c>
      <c r="E25" s="6">
        <f t="shared" si="49"/>
        <v>662</v>
      </c>
      <c r="F25" s="8">
        <f t="shared" si="0"/>
        <v>1306</v>
      </c>
      <c r="G25" s="37"/>
      <c r="H25" s="9"/>
      <c r="I25" s="7">
        <f t="shared" si="43"/>
        <v>0</v>
      </c>
      <c r="J25" s="38">
        <f t="shared" si="2"/>
        <v>0</v>
      </c>
      <c r="K25" s="39"/>
      <c r="L25" s="40"/>
      <c r="M25" s="7">
        <f t="shared" si="44"/>
        <v>0</v>
      </c>
      <c r="N25" s="38" t="e">
        <f t="shared" si="4"/>
        <v>#DIV/0!</v>
      </c>
      <c r="O25" s="39">
        <f t="shared" ref="O25:P25" si="50">SUM(K25,G25)</f>
        <v>0</v>
      </c>
      <c r="P25" s="40">
        <f t="shared" si="50"/>
        <v>0</v>
      </c>
      <c r="Q25" s="7">
        <f t="shared" si="46"/>
        <v>0</v>
      </c>
      <c r="R25" s="38" t="e">
        <f t="shared" si="7"/>
        <v>#DIV/0!</v>
      </c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</row>
    <row r="26" spans="2:38" ht="15.75" customHeight="1" x14ac:dyDescent="0.15">
      <c r="B26" s="46">
        <v>16</v>
      </c>
      <c r="C26" s="47" t="s">
        <v>24</v>
      </c>
      <c r="D26" s="48">
        <f t="shared" ref="D26:E26" si="51">D25</f>
        <v>644</v>
      </c>
      <c r="E26" s="17">
        <f t="shared" si="51"/>
        <v>662</v>
      </c>
      <c r="F26" s="18">
        <f t="shared" si="0"/>
        <v>1306</v>
      </c>
      <c r="G26" s="49">
        <f t="shared" ref="G26:I26" si="52">SUM(G23:G25)</f>
        <v>0</v>
      </c>
      <c r="H26" s="19">
        <f t="shared" si="52"/>
        <v>0</v>
      </c>
      <c r="I26" s="20">
        <f t="shared" si="52"/>
        <v>0</v>
      </c>
      <c r="J26" s="50">
        <f t="shared" si="2"/>
        <v>0</v>
      </c>
      <c r="K26" s="49">
        <f t="shared" ref="K26:M26" si="53">SUM(K23:K25)</f>
        <v>0</v>
      </c>
      <c r="L26" s="19">
        <f t="shared" si="53"/>
        <v>0</v>
      </c>
      <c r="M26" s="20">
        <f t="shared" si="53"/>
        <v>0</v>
      </c>
      <c r="N26" s="50" t="e">
        <f t="shared" si="4"/>
        <v>#DIV/0!</v>
      </c>
      <c r="O26" s="49">
        <f t="shared" ref="O26:Q26" si="54">SUM(O23:O25)</f>
        <v>0</v>
      </c>
      <c r="P26" s="19">
        <f t="shared" si="54"/>
        <v>0</v>
      </c>
      <c r="Q26" s="20">
        <f t="shared" si="54"/>
        <v>0</v>
      </c>
      <c r="R26" s="50" t="e">
        <f t="shared" si="7"/>
        <v>#DIV/0!</v>
      </c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</row>
    <row r="27" spans="2:38" ht="15.75" customHeight="1" x14ac:dyDescent="0.15">
      <c r="B27" s="67" t="s">
        <v>7</v>
      </c>
      <c r="C27" s="68"/>
      <c r="D27" s="51">
        <f t="shared" ref="D27:F27" si="55">D26</f>
        <v>644</v>
      </c>
      <c r="E27" s="52">
        <f t="shared" si="55"/>
        <v>662</v>
      </c>
      <c r="F27" s="53">
        <f t="shared" si="55"/>
        <v>1306</v>
      </c>
      <c r="G27" s="51">
        <f t="shared" ref="G27:I27" si="56">SUM(G26,G22,G18,G14)</f>
        <v>330</v>
      </c>
      <c r="H27" s="52">
        <f t="shared" si="56"/>
        <v>570</v>
      </c>
      <c r="I27" s="52">
        <f t="shared" si="56"/>
        <v>900</v>
      </c>
      <c r="J27" s="54">
        <f t="shared" si="2"/>
        <v>68.912710566615615</v>
      </c>
      <c r="K27" s="51">
        <f t="shared" ref="K27:M27" si="57">SUM(K26,K22,K18,K14)</f>
        <v>0</v>
      </c>
      <c r="L27" s="52">
        <f t="shared" si="57"/>
        <v>0</v>
      </c>
      <c r="M27" s="52">
        <f t="shared" si="57"/>
        <v>0</v>
      </c>
      <c r="N27" s="54">
        <f t="shared" si="4"/>
        <v>0</v>
      </c>
      <c r="O27" s="51">
        <f t="shared" ref="O27:Q27" si="58">SUM(O26,O22,O18,O14)</f>
        <v>330</v>
      </c>
      <c r="P27" s="52">
        <f t="shared" si="58"/>
        <v>570</v>
      </c>
      <c r="Q27" s="52">
        <f t="shared" si="58"/>
        <v>900</v>
      </c>
      <c r="R27" s="54" t="e">
        <f t="shared" si="7"/>
        <v>#DIV/0!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K5:N6"/>
    <mergeCell ref="O5:R6"/>
    <mergeCell ref="B8:B10"/>
    <mergeCell ref="C8:C10"/>
    <mergeCell ref="D8:F9"/>
    <mergeCell ref="G8:J9"/>
    <mergeCell ref="K8:N9"/>
    <mergeCell ref="O8:R9"/>
    <mergeCell ref="B27:C27"/>
    <mergeCell ref="B1:C3"/>
    <mergeCell ref="D1:F4"/>
    <mergeCell ref="G1:J4"/>
    <mergeCell ref="B4:C4"/>
    <mergeCell ref="B5:B7"/>
    <mergeCell ref="C5:C7"/>
    <mergeCell ref="D5:F6"/>
    <mergeCell ref="G5:J6"/>
  </mergeCells>
  <hyperlinks>
    <hyperlink ref="B1" location="HOME!A1" display="                 Kembali ke Pilihan Program" xr:uid="{00000000-0004-0000-03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05" t="s">
        <v>39</v>
      </c>
      <c r="B1" s="70"/>
      <c r="C1" s="56"/>
      <c r="D1" s="56"/>
      <c r="E1" s="56"/>
      <c r="F1" s="56"/>
      <c r="G1" s="56"/>
      <c r="H1" s="56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71"/>
      <c r="B2" s="72"/>
      <c r="C2" s="57" t="s">
        <v>29</v>
      </c>
      <c r="D2" s="56"/>
      <c r="E2" s="56"/>
      <c r="F2" s="56"/>
      <c r="G2" s="56"/>
      <c r="H2" s="56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73"/>
      <c r="B3" s="74"/>
      <c r="C3" s="57" t="s">
        <v>30</v>
      </c>
      <c r="D3" s="56"/>
      <c r="E3" s="56"/>
      <c r="F3" s="56"/>
      <c r="G3" s="56"/>
      <c r="H3" s="56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06" t="s">
        <v>40</v>
      </c>
      <c r="B4" s="84"/>
      <c r="C4" s="56"/>
      <c r="D4" s="56"/>
      <c r="E4" s="56"/>
      <c r="F4" s="56"/>
      <c r="G4" s="56"/>
      <c r="H4" s="56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58"/>
      <c r="B6" s="107" t="s">
        <v>41</v>
      </c>
      <c r="C6" s="110" t="s">
        <v>31</v>
      </c>
      <c r="D6" s="111"/>
      <c r="E6" s="111"/>
      <c r="F6" s="111"/>
      <c r="G6" s="111"/>
      <c r="H6" s="111"/>
      <c r="I6" s="112"/>
      <c r="J6" s="58"/>
      <c r="K6" s="58"/>
      <c r="L6" s="58"/>
      <c r="M6" s="58"/>
      <c r="N6" s="58"/>
      <c r="O6" s="58"/>
      <c r="P6" s="58"/>
      <c r="Q6" s="58"/>
    </row>
    <row r="7" spans="1:19" ht="45" x14ac:dyDescent="0.2">
      <c r="A7" s="59"/>
      <c r="B7" s="108"/>
      <c r="C7" s="60" t="s">
        <v>32</v>
      </c>
      <c r="D7" s="60" t="s">
        <v>33</v>
      </c>
      <c r="E7" s="60" t="s">
        <v>34</v>
      </c>
      <c r="F7" s="60" t="s">
        <v>35</v>
      </c>
      <c r="G7" s="60" t="s">
        <v>36</v>
      </c>
      <c r="H7" s="60" t="s">
        <v>37</v>
      </c>
      <c r="I7" s="60" t="s">
        <v>38</v>
      </c>
      <c r="J7" s="59"/>
      <c r="K7" s="59"/>
      <c r="L7" s="59"/>
      <c r="M7" s="59"/>
      <c r="N7" s="59"/>
      <c r="O7" s="59"/>
      <c r="P7" s="59"/>
      <c r="Q7" s="59"/>
    </row>
    <row r="8" spans="1:19" x14ac:dyDescent="0.15">
      <c r="A8" s="58"/>
      <c r="B8" s="109"/>
      <c r="C8" s="61">
        <v>1</v>
      </c>
      <c r="D8" s="61">
        <v>2</v>
      </c>
      <c r="E8" s="61">
        <v>3</v>
      </c>
      <c r="F8" s="61">
        <v>4</v>
      </c>
      <c r="G8" s="61">
        <v>5</v>
      </c>
      <c r="H8" s="61">
        <v>6</v>
      </c>
      <c r="I8" s="61">
        <v>7</v>
      </c>
      <c r="J8" s="62"/>
      <c r="K8" s="62"/>
      <c r="L8" s="62"/>
      <c r="M8" s="62"/>
      <c r="N8" s="62"/>
      <c r="O8" s="62"/>
      <c r="P8" s="62"/>
      <c r="Q8" s="58"/>
    </row>
    <row r="9" spans="1:19" ht="14.25" x14ac:dyDescent="0.15">
      <c r="B9" s="63" t="e">
        <f>#REF!</f>
        <v>#REF!</v>
      </c>
      <c r="C9" s="55">
        <f ca="1">IFERROR(__xludf.DUMMYFUNCTION("IMPORTRANGE(""https://docs.google.com/spreadsheets/d/1P0UTisakTE5EAx-MYEjY2DmhSnLNqqRm6P3NrlYXL2I/edit#gid=1892753874"",""Rekap KTR!$E$6"")"),6)</f>
        <v>6</v>
      </c>
      <c r="D9" s="55">
        <f ca="1">IFERROR(__xludf.DUMMYFUNCTION("IMPORTRANGE(""https://docs.google.com/spreadsheets/d/1P0UTisakTE5EAx-MYEjY2DmhSnLNqqRm6P3NrlYXL2I/edit#gid=1892753874"",""Rekap KTR!$E$7"")"),26)</f>
        <v>26</v>
      </c>
      <c r="E9" s="55">
        <f ca="1">IFERROR(__xludf.DUMMYFUNCTION("IMPORTRANGE(""https://docs.google.com/spreadsheets/d/1P0UTisakTE5EAx-MYEjY2DmhSnLNqqRm6P3NrlYXL2I/edit#gid=1892753874"",""Rekap KTR!$E$8"")"),56)</f>
        <v>56</v>
      </c>
      <c r="F9" s="55">
        <f ca="1">IFERROR(__xludf.DUMMYFUNCTION("IMPORTRANGE(""https://docs.google.com/spreadsheets/d/1P0UTisakTE5EAx-MYEjY2DmhSnLNqqRm6P3NrlYXL2I/edit#gid=1892753874"",""Rekap KTR!$E$9"")"),8)</f>
        <v>8</v>
      </c>
      <c r="G9" s="55">
        <f ca="1">IFERROR(__xludf.DUMMYFUNCTION("IMPORTRANGE(""https://docs.google.com/spreadsheets/d/1P0UTisakTE5EAx-MYEjY2DmhSnLNqqRm6P3NrlYXL2I/edit#gid=1892753874"",""Rekap KTR!$E$10"")"),0)</f>
        <v>0</v>
      </c>
      <c r="H9" s="55">
        <f ca="1">IFERROR(__xludf.DUMMYFUNCTION("IMPORTRANGE(""https://docs.google.com/spreadsheets/d/1P0UTisakTE5EAx-MYEjY2DmhSnLNqqRm6P3NrlYXL2I/edit#gid=1892753874"",""Rekap KTR!$E$11"")"),8)</f>
        <v>8</v>
      </c>
      <c r="I9" s="55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63" t="e">
        <f>#REF!</f>
        <v>#REF!</v>
      </c>
      <c r="C10" s="55">
        <f ca="1">IFERROR(__xludf.DUMMYFUNCTION("IMPORTRANGE(""https://docs.google.com/spreadsheets/d/1jB-UnyPBzGq1HOZkIVtft_Wo28OEKcZNsVgS5r_boTE/edit#gid=1522333227"",""Rekap KTR!$E$6"")"),12)</f>
        <v>12</v>
      </c>
      <c r="D10" s="55">
        <f ca="1">IFERROR(__xludf.DUMMYFUNCTION("IMPORTRANGE(""https://docs.google.com/spreadsheets/d/1jB-UnyPBzGq1HOZkIVtft_Wo28OEKcZNsVgS5r_boTE/edit#gid=1522333227"",""Rekap KTR!$E$7"")"),53)</f>
        <v>53</v>
      </c>
      <c r="E10" s="55">
        <f ca="1">IFERROR(__xludf.DUMMYFUNCTION("IMPORTRANGE(""https://docs.google.com/spreadsheets/d/1jB-UnyPBzGq1HOZkIVtft_Wo28OEKcZNsVgS5r_boTE/edit#gid=1522333227"",""Rekap KTR!$E$8"")"),56)</f>
        <v>56</v>
      </c>
      <c r="F10" s="55" t="str">
        <f ca="1">IFERROR(__xludf.DUMMYFUNCTION("IMPORTRANGE(""https://docs.google.com/spreadsheets/d/1jB-UnyPBzGq1HOZkIVtft_Wo28OEKcZNsVgS5r_boTE/edit#gid=1522333227"",""Rekap KTR!$E$9"")"),"")</f>
        <v/>
      </c>
      <c r="G10" s="55">
        <f ca="1">IFERROR(__xludf.DUMMYFUNCTION("IMPORTRANGE(""https://docs.google.com/spreadsheets/d/1jB-UnyPBzGq1HOZkIVtft_Wo28OEKcZNsVgS5r_boTE/edit#gid=1522333227"",""Rekap KTR!$E$10"")"),0)</f>
        <v>0</v>
      </c>
      <c r="H10" s="55" t="str">
        <f ca="1">IFERROR(__xludf.DUMMYFUNCTION("IMPORTRANGE(""https://docs.google.com/spreadsheets/d/1jB-UnyPBzGq1HOZkIVtft_Wo28OEKcZNsVgS5r_boTE/edit#gid=1522333227"",""Rekap KTR!$E$11"")"),"")</f>
        <v/>
      </c>
      <c r="I10" s="55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63" t="e">
        <f>#REF!</f>
        <v>#REF!</v>
      </c>
      <c r="C11" s="55">
        <f ca="1">IFERROR(__xludf.DUMMYFUNCTION("IMPORTRANGE(""https://docs.google.com/spreadsheets/d/1gHFrRpJ5fnyxfJI-jxT5z1B1L7rSV8E5sIZEN90Rfhc/edit#gid=1522333227"",""Rekap KTR!$E$6"")"),4)</f>
        <v>4</v>
      </c>
      <c r="D11" s="55">
        <f ca="1">IFERROR(__xludf.DUMMYFUNCTION("IMPORTRANGE(""https://docs.google.com/spreadsheets/d/1gHFrRpJ5fnyxfJI-jxT5z1B1L7rSV8E5sIZEN90Rfhc/edit#gid=1522333227"",""Rekap KTR!$E$7"")"),29)</f>
        <v>29</v>
      </c>
      <c r="E11" s="55">
        <f ca="1">IFERROR(__xludf.DUMMYFUNCTION("IMPORTRANGE(""https://docs.google.com/spreadsheets/d/1gHFrRpJ5fnyxfJI-jxT5z1B1L7rSV8E5sIZEN90Rfhc/edit#gid=1522333227"",""Rekap KTR!$E$8"")"),31)</f>
        <v>31</v>
      </c>
      <c r="F11" s="55" t="str">
        <f ca="1">IFERROR(__xludf.DUMMYFUNCTION("IMPORTRANGE(""https://docs.google.com/spreadsheets/d/1gHFrRpJ5fnyxfJI-jxT5z1B1L7rSV8E5sIZEN90Rfhc/edit#gid=1522333227"",""Rekap KTR!$E$9"")"),"")</f>
        <v/>
      </c>
      <c r="G11" s="55" t="str">
        <f ca="1">IFERROR(__xludf.DUMMYFUNCTION("IMPORTRANGE(""https://docs.google.com/spreadsheets/d/1gHFrRpJ5fnyxfJI-jxT5z1B1L7rSV8E5sIZEN90Rfhc/edit#gid=1522333227"",""Rekap KTR!$E$10"")"),"")</f>
        <v/>
      </c>
      <c r="H11" s="55" t="str">
        <f ca="1">IFERROR(__xludf.DUMMYFUNCTION("IMPORTRANGE(""https://docs.google.com/spreadsheets/d/1gHFrRpJ5fnyxfJI-jxT5z1B1L7rSV8E5sIZEN90Rfhc/edit#gid=1522333227"",""Rekap KTR!$E$11"")"),"")</f>
        <v/>
      </c>
      <c r="I11" s="55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63" t="e">
        <f>#REF!</f>
        <v>#REF!</v>
      </c>
      <c r="C12" s="55">
        <f ca="1">IFERROR(__xludf.DUMMYFUNCTION("IMPORTRANGE(""https://docs.google.com/spreadsheets/d/1saC2UP2JuYJ7WRPxjh8EMf_BSfGZ18Ous8sVKGLr-Ng/edit#gid=1892753874"",""Rekap KTR!$E$6"")"),8)</f>
        <v>8</v>
      </c>
      <c r="D12" s="55">
        <f ca="1">IFERROR(__xludf.DUMMYFUNCTION("IMPORTRANGE(""https://docs.google.com/spreadsheets/d/1saC2UP2JuYJ7WRPxjh8EMf_BSfGZ18Ous8sVKGLr-Ng/edit#gid=1892753874"",""Rekap KTR!$E$7"")"),41)</f>
        <v>41</v>
      </c>
      <c r="E12" s="55">
        <f ca="1">IFERROR(__xludf.DUMMYFUNCTION("IMPORTRANGE(""https://docs.google.com/spreadsheets/d/1saC2UP2JuYJ7WRPxjh8EMf_BSfGZ18Ous8sVKGLr-Ng/edit#gid=1892753874"",""Rekap KTR!$E$8"")"),41)</f>
        <v>41</v>
      </c>
      <c r="F12" s="55">
        <f ca="1">IFERROR(__xludf.DUMMYFUNCTION("IMPORTRANGE(""https://docs.google.com/spreadsheets/d/1saC2UP2JuYJ7WRPxjh8EMf_BSfGZ18Ous8sVKGLr-Ng/edit#gid=1892753874"",""Rekap KTR!$E$9"")"),14)</f>
        <v>14</v>
      </c>
      <c r="G12" s="55">
        <f ca="1">IFERROR(__xludf.DUMMYFUNCTION("IMPORTRANGE(""https://docs.google.com/spreadsheets/d/1saC2UP2JuYJ7WRPxjh8EMf_BSfGZ18Ous8sVKGLr-Ng/edit#gid=1892753874"",""Rekap KTR!$E$10"")"),0)</f>
        <v>0</v>
      </c>
      <c r="H12" s="55">
        <f ca="1">IFERROR(__xludf.DUMMYFUNCTION("IMPORTRANGE(""https://docs.google.com/spreadsheets/d/1saC2UP2JuYJ7WRPxjh8EMf_BSfGZ18Ous8sVKGLr-Ng/edit#gid=1892753874"",""Rekap KTR!$E$11"")"),0)</f>
        <v>0</v>
      </c>
      <c r="I12" s="55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63" t="e">
        <f>#REF!</f>
        <v>#REF!</v>
      </c>
      <c r="C13" s="55">
        <f ca="1">IFERROR(__xludf.DUMMYFUNCTION("IMPORTRANGE(""https://docs.google.com/spreadsheets/d/1ApPPV7RPuDI1EDOKjkoDXkV5Yd_NofeQTYTtAHUYGGw/edit#gid=1522333227"",""Rekap KTR!$E$6"")"),3)</f>
        <v>3</v>
      </c>
      <c r="D13" s="55">
        <f ca="1">IFERROR(__xludf.DUMMYFUNCTION("IMPORTRANGE(""https://docs.google.com/spreadsheets/d/1ApPPV7RPuDI1EDOKjkoDXkV5Yd_NofeQTYTtAHUYGGw/edit#gid=1522333227"",""Rekap KTR!$E$7"")"),20)</f>
        <v>20</v>
      </c>
      <c r="E13" s="55">
        <f ca="1">IFERROR(__xludf.DUMMYFUNCTION("IMPORTRANGE(""https://docs.google.com/spreadsheets/d/1ApPPV7RPuDI1EDOKjkoDXkV5Yd_NofeQTYTtAHUYGGw/edit#gid=1522333227"",""Rekap KTR!$E$8"")"),6)</f>
        <v>6</v>
      </c>
      <c r="F13" s="55" t="str">
        <f ca="1">IFERROR(__xludf.DUMMYFUNCTION("IMPORTRANGE(""https://docs.google.com/spreadsheets/d/1ApPPV7RPuDI1EDOKjkoDXkV5Yd_NofeQTYTtAHUYGGw/edit#gid=1522333227"",""Rekap KTR!$E$9"")"),"")</f>
        <v/>
      </c>
      <c r="G13" s="55" t="str">
        <f ca="1">IFERROR(__xludf.DUMMYFUNCTION("IMPORTRANGE(""https://docs.google.com/spreadsheets/d/1ApPPV7RPuDI1EDOKjkoDXkV5Yd_NofeQTYTtAHUYGGw/edit#gid=1522333227"",""Rekap KTR!$E$10"")"),"")</f>
        <v/>
      </c>
      <c r="H13" s="55" t="str">
        <f ca="1">IFERROR(__xludf.DUMMYFUNCTION("IMPORTRANGE(""https://docs.google.com/spreadsheets/d/1ApPPV7RPuDI1EDOKjkoDXkV5Yd_NofeQTYTtAHUYGGw/edit#gid=1522333227"",""Rekap KTR!$E$11"")"),"")</f>
        <v/>
      </c>
      <c r="I13" s="55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63" t="e">
        <f>#REF!</f>
        <v>#REF!</v>
      </c>
      <c r="C14" s="55">
        <f ca="1">IFERROR(__xludf.DUMMYFUNCTION("IMPORTRANGE(""https://docs.google.com/spreadsheets/d/1iV_nqIfkAdyO_vl_QARxWbfnGcK2KlCCS94aVJ2QbTI/edit#gid=1522333227"",""Rekap KTR!$E$6"")"),6)</f>
        <v>6</v>
      </c>
      <c r="D14" s="55">
        <f ca="1">IFERROR(__xludf.DUMMYFUNCTION("IMPORTRANGE(""https://docs.google.com/spreadsheets/d/1iV_nqIfkAdyO_vl_QARxWbfnGcK2KlCCS94aVJ2QbTI/edit#gid=1522333227"",""Rekap KTR!$E$7"")"),26)</f>
        <v>26</v>
      </c>
      <c r="E14" s="55">
        <f ca="1">IFERROR(__xludf.DUMMYFUNCTION("IMPORTRANGE(""https://docs.google.com/spreadsheets/d/1iV_nqIfkAdyO_vl_QARxWbfnGcK2KlCCS94aVJ2QbTI/edit#gid=1522333227"",""Rekap KTR!$E$8"")"),13)</f>
        <v>13</v>
      </c>
      <c r="F14" s="55">
        <f ca="1">IFERROR(__xludf.DUMMYFUNCTION("IMPORTRANGE(""https://docs.google.com/spreadsheets/d/1iV_nqIfkAdyO_vl_QARxWbfnGcK2KlCCS94aVJ2QbTI/edit#gid=1522333227"",""Rekap KTR!$E$9"")"),0)</f>
        <v>0</v>
      </c>
      <c r="G14" s="55">
        <f ca="1">IFERROR(__xludf.DUMMYFUNCTION("IMPORTRANGE(""https://docs.google.com/spreadsheets/d/1iV_nqIfkAdyO_vl_QARxWbfnGcK2KlCCS94aVJ2QbTI/edit#gid=1522333227"",""Rekap KTR!$E$10"")"),0)</f>
        <v>0</v>
      </c>
      <c r="H14" s="55">
        <f ca="1">IFERROR(__xludf.DUMMYFUNCTION("IMPORTRANGE(""https://docs.google.com/spreadsheets/d/1iV_nqIfkAdyO_vl_QARxWbfnGcK2KlCCS94aVJ2QbTI/edit#gid=1522333227"",""Rekap KTR!$E$11"")"),0)</f>
        <v>0</v>
      </c>
      <c r="I14" s="55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63" t="e">
        <f>#REF!</f>
        <v>#REF!</v>
      </c>
      <c r="C15" s="55">
        <f ca="1">IFERROR(__xludf.DUMMYFUNCTION("IMPORTRANGE(""https://docs.google.com/spreadsheets/d/1zz70Lj6oBg1MOPSG6KJcsMeqBNtXMHYICRkg7kpt_d0/edit#gid=1892753874"",""Rekap KTR!$E$6"")"),9)</f>
        <v>9</v>
      </c>
      <c r="D15" s="55">
        <f ca="1">IFERROR(__xludf.DUMMYFUNCTION("IMPORTRANGE(""https://docs.google.com/spreadsheets/d/1zz70Lj6oBg1MOPSG6KJcsMeqBNtXMHYICRkg7kpt_d0/edit#gid=1892753874"",""Rekap KTR!$E$7"")"),47)</f>
        <v>47</v>
      </c>
      <c r="E15" s="55">
        <f ca="1">IFERROR(__xludf.DUMMYFUNCTION("IMPORTRANGE(""https://docs.google.com/spreadsheets/d/1zz70Lj6oBg1MOPSG6KJcsMeqBNtXMHYICRkg7kpt_d0/edit#gid=1892753874"",""Rekap KTR!$E$8"")"),29)</f>
        <v>29</v>
      </c>
      <c r="F15" s="55">
        <f ca="1">IFERROR(__xludf.DUMMYFUNCTION("IMPORTRANGE(""https://docs.google.com/spreadsheets/d/1zz70Lj6oBg1MOPSG6KJcsMeqBNtXMHYICRkg7kpt_d0/edit#gid=1892753874"",""Rekap KTR!$E$9"")"),3)</f>
        <v>3</v>
      </c>
      <c r="G15" s="55">
        <f ca="1">IFERROR(__xludf.DUMMYFUNCTION("IMPORTRANGE(""https://docs.google.com/spreadsheets/d/1zz70Lj6oBg1MOPSG6KJcsMeqBNtXMHYICRkg7kpt_d0/edit#gid=1892753874"",""Rekap KTR!$E$10"")"),1)</f>
        <v>1</v>
      </c>
      <c r="H15" s="55">
        <f ca="1">IFERROR(__xludf.DUMMYFUNCTION("IMPORTRANGE(""https://docs.google.com/spreadsheets/d/1zz70Lj6oBg1MOPSG6KJcsMeqBNtXMHYICRkg7kpt_d0/edit#gid=1892753874"",""Rekap KTR!$E$11"")"),4)</f>
        <v>4</v>
      </c>
      <c r="I15" s="55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63" t="e">
        <f>#REF!</f>
        <v>#REF!</v>
      </c>
      <c r="C16" s="55">
        <f ca="1">IFERROR(__xludf.DUMMYFUNCTION("IMPORTRANGE(""https://docs.google.com/spreadsheets/d/1773f1iHRnXhbrVjAHR7zUpu3neZdvtp1a2ikB9LJu8U/edit#gid=1522333227"",""Rekap KTR!$E$6"")"),39)</f>
        <v>39</v>
      </c>
      <c r="D16" s="55">
        <f ca="1">IFERROR(__xludf.DUMMYFUNCTION("IMPORTRANGE(""https://docs.google.com/spreadsheets/d/1773f1iHRnXhbrVjAHR7zUpu3neZdvtp1a2ikB9LJu8U/edit#gid=1522333227"",""Rekap KTR!$E$7"")"),43)</f>
        <v>43</v>
      </c>
      <c r="E16" s="55">
        <f ca="1">IFERROR(__xludf.DUMMYFUNCTION("IMPORTRANGE(""https://docs.google.com/spreadsheets/d/1773f1iHRnXhbrVjAHR7zUpu3neZdvtp1a2ikB9LJu8U/edit#gid=1522333227"",""Rekap KTR!$E$8"")"),32)</f>
        <v>32</v>
      </c>
      <c r="F16" s="55">
        <f ca="1">IFERROR(__xludf.DUMMYFUNCTION("IMPORTRANGE(""https://docs.google.com/spreadsheets/d/1773f1iHRnXhbrVjAHR7zUpu3neZdvtp1a2ikB9LJu8U/edit#gid=1522333227"",""Rekap KTR!$E$9"")"),21)</f>
        <v>21</v>
      </c>
      <c r="G16" s="55">
        <f ca="1">IFERROR(__xludf.DUMMYFUNCTION("IMPORTRANGE(""https://docs.google.com/spreadsheets/d/1773f1iHRnXhbrVjAHR7zUpu3neZdvtp1a2ikB9LJu8U/edit#gid=1522333227"",""Rekap KTR!$E$10"")"),0)</f>
        <v>0</v>
      </c>
      <c r="H16" s="55">
        <f ca="1">IFERROR(__xludf.DUMMYFUNCTION("IMPORTRANGE(""https://docs.google.com/spreadsheets/d/1773f1iHRnXhbrVjAHR7zUpu3neZdvtp1a2ikB9LJu8U/edit#gid=1522333227"",""Rekap KTR!$E$11"")"),16)</f>
        <v>16</v>
      </c>
      <c r="I16" s="55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63" t="e">
        <f>#REF!</f>
        <v>#REF!</v>
      </c>
      <c r="C17" s="55">
        <f ca="1">IFERROR(__xludf.DUMMYFUNCTION("IMPORTRANGE(""https://docs.google.com/spreadsheets/d/10iNzN1LqaStEosZKEbqcoOm3IdodNsG31q_nR0Y6WGo/edit#gid=1522333227"",""Rekap KTR!$E$6"")"),1)</f>
        <v>1</v>
      </c>
      <c r="D17" s="55">
        <f ca="1">IFERROR(__xludf.DUMMYFUNCTION("IMPORTRANGE(""https://docs.google.com/spreadsheets/d/10iNzN1LqaStEosZKEbqcoOm3IdodNsG31q_nR0Y6WGo/edit#gid=1522333227"",""Rekap KTR!$E$7"")"),27)</f>
        <v>27</v>
      </c>
      <c r="E17" s="55">
        <f ca="1">IFERROR(__xludf.DUMMYFUNCTION("IMPORTRANGE(""https://docs.google.com/spreadsheets/d/10iNzN1LqaStEosZKEbqcoOm3IdodNsG31q_nR0Y6WGo/edit#gid=1522333227"",""Rekap KTR!$E$8"")"),2)</f>
        <v>2</v>
      </c>
      <c r="F17" s="55">
        <f ca="1">IFERROR(__xludf.DUMMYFUNCTION("IMPORTRANGE(""https://docs.google.com/spreadsheets/d/10iNzN1LqaStEosZKEbqcoOm3IdodNsG31q_nR0Y6WGo/edit#gid=1522333227"",""Rekap KTR!$E$9"")"),3)</f>
        <v>3</v>
      </c>
      <c r="G17" s="55">
        <f ca="1">IFERROR(__xludf.DUMMYFUNCTION("IMPORTRANGE(""https://docs.google.com/spreadsheets/d/10iNzN1LqaStEosZKEbqcoOm3IdodNsG31q_nR0Y6WGo/edit#gid=1522333227"",""Rekap KTR!$E$10"")"),0)</f>
        <v>0</v>
      </c>
      <c r="H17" s="55">
        <f ca="1">IFERROR(__xludf.DUMMYFUNCTION("IMPORTRANGE(""https://docs.google.com/spreadsheets/d/10iNzN1LqaStEosZKEbqcoOm3IdodNsG31q_nR0Y6WGo/edit#gid=1522333227"",""Rekap KTR!$E$11"")"),2)</f>
        <v>2</v>
      </c>
      <c r="I17" s="55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63" t="e">
        <f>#REF!</f>
        <v>#REF!</v>
      </c>
      <c r="C18" s="55">
        <f ca="1">IFERROR(__xludf.DUMMYFUNCTION("IMPORTRANGE(""https://docs.google.com/spreadsheets/d/17PsIU8VcCQeO2M4DM42K9vv32GkafaaF1LxQevQ8tAQ/edit#gid=1892753874"",""Rekap KTR!$E$6"")"),2)</f>
        <v>2</v>
      </c>
      <c r="D18" s="55">
        <f ca="1">IFERROR(__xludf.DUMMYFUNCTION("IMPORTRANGE(""https://docs.google.com/spreadsheets/d/17PsIU8VcCQeO2M4DM42K9vv32GkafaaF1LxQevQ8tAQ/edit#gid=1892753874"",""Rekap KTR!$E$7"")"),21)</f>
        <v>21</v>
      </c>
      <c r="E18" s="55">
        <f ca="1">IFERROR(__xludf.DUMMYFUNCTION("IMPORTRANGE(""https://docs.google.com/spreadsheets/d/17PsIU8VcCQeO2M4DM42K9vv32GkafaaF1LxQevQ8tAQ/edit#gid=1892753874"",""Rekap KTR!$E$8"")"),17)</f>
        <v>17</v>
      </c>
      <c r="F18" s="55">
        <f ca="1">IFERROR(__xludf.DUMMYFUNCTION("IMPORTRANGE(""https://docs.google.com/spreadsheets/d/17PsIU8VcCQeO2M4DM42K9vv32GkafaaF1LxQevQ8tAQ/edit#gid=1892753874"",""Rekap KTR!$E$9"")"),0)</f>
        <v>0</v>
      </c>
      <c r="G18" s="55">
        <f ca="1">IFERROR(__xludf.DUMMYFUNCTION("IMPORTRANGE(""https://docs.google.com/spreadsheets/d/17PsIU8VcCQeO2M4DM42K9vv32GkafaaF1LxQevQ8tAQ/edit#gid=1892753874"",""Rekap KTR!$E$10"")"),0)</f>
        <v>0</v>
      </c>
      <c r="H18" s="55">
        <f ca="1">IFERROR(__xludf.DUMMYFUNCTION("IMPORTRANGE(""https://docs.google.com/spreadsheets/d/17PsIU8VcCQeO2M4DM42K9vv32GkafaaF1LxQevQ8tAQ/edit#gid=1892753874"",""Rekap KTR!$E$11"")"),0)</f>
        <v>0</v>
      </c>
      <c r="I18" s="55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63" t="e">
        <f>#REF!</f>
        <v>#REF!</v>
      </c>
      <c r="C19" s="55">
        <f ca="1">IFERROR(__xludf.DUMMYFUNCTION("IMPORTRANGE(""https://docs.google.com/spreadsheets/d/1d0Y9C6M4-a1TT0nIK2Gc4IXnbVyxoBB3v7o1biNGAwY/edit#gid=1892753874"",""Rekap KTR!$E$6"")"),6)</f>
        <v>6</v>
      </c>
      <c r="D19" s="55">
        <f ca="1">IFERROR(__xludf.DUMMYFUNCTION("IMPORTRANGE(""https://docs.google.com/spreadsheets/d/1d0Y9C6M4-a1TT0nIK2Gc4IXnbVyxoBB3v7o1biNGAwY/edit#gid=1892753874"",""Rekap KTR!$E$7"")"),27)</f>
        <v>27</v>
      </c>
      <c r="E19" s="55">
        <f ca="1">IFERROR(__xludf.DUMMYFUNCTION("IMPORTRANGE(""https://docs.google.com/spreadsheets/d/1d0Y9C6M4-a1TT0nIK2Gc4IXnbVyxoBB3v7o1biNGAwY/edit#gid=1892753874"",""Rekap KTR!$E$8"")"),7)</f>
        <v>7</v>
      </c>
      <c r="F19" s="55">
        <f ca="1">IFERROR(__xludf.DUMMYFUNCTION("IMPORTRANGE(""https://docs.google.com/spreadsheets/d/1d0Y9C6M4-a1TT0nIK2Gc4IXnbVyxoBB3v7o1biNGAwY/edit#gid=1892753874"",""Rekap KTR!$E$9"")"),0)</f>
        <v>0</v>
      </c>
      <c r="G19" s="55">
        <f ca="1">IFERROR(__xludf.DUMMYFUNCTION("IMPORTRANGE(""https://docs.google.com/spreadsheets/d/1d0Y9C6M4-a1TT0nIK2Gc4IXnbVyxoBB3v7o1biNGAwY/edit#gid=1892753874"",""Rekap KTR!$E$10"")"),0)</f>
        <v>0</v>
      </c>
      <c r="H19" s="55">
        <f ca="1">IFERROR(__xludf.DUMMYFUNCTION("IMPORTRANGE(""https://docs.google.com/spreadsheets/d/1d0Y9C6M4-a1TT0nIK2Gc4IXnbVyxoBB3v7o1biNGAwY/edit#gid=1892753874"",""Rekap KTR!$E$11"")"),0)</f>
        <v>0</v>
      </c>
      <c r="I19" s="55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63" t="e">
        <f>#REF!</f>
        <v>#REF!</v>
      </c>
      <c r="C20" s="55">
        <f ca="1">IFERROR(__xludf.DUMMYFUNCTION("IMPORTRANGE(""https://docs.google.com/spreadsheets/d/1fXA1yQzUNddp7fjR2KF22o4rRJu9lP9Ja9Oi1mRbg_E/edit#gid=1892753874"",""Rekap KTR!$E$6"")"),2)</f>
        <v>2</v>
      </c>
      <c r="D20" s="55">
        <f ca="1">IFERROR(__xludf.DUMMYFUNCTION("IMPORTRANGE(""https://docs.google.com/spreadsheets/d/1fXA1yQzUNddp7fjR2KF22o4rRJu9lP9Ja9Oi1mRbg_E/edit#gid=1892753874"",""Rekap KTR!$E$7"")"),31)</f>
        <v>31</v>
      </c>
      <c r="E20" s="55">
        <f ca="1">IFERROR(__xludf.DUMMYFUNCTION("IMPORTRANGE(""https://docs.google.com/spreadsheets/d/1fXA1yQzUNddp7fjR2KF22o4rRJu9lP9Ja9Oi1mRbg_E/edit#gid=1892753874"",""Rekap KTR!$E$8"")"),29)</f>
        <v>29</v>
      </c>
      <c r="F20" s="55">
        <f ca="1">IFERROR(__xludf.DUMMYFUNCTION("IMPORTRANGE(""https://docs.google.com/spreadsheets/d/1fXA1yQzUNddp7fjR2KF22o4rRJu9lP9Ja9Oi1mRbg_E/edit#gid=1892753874"",""Rekap KTR!$E$9"")"),19)</f>
        <v>19</v>
      </c>
      <c r="G20" s="55">
        <f ca="1">IFERROR(__xludf.DUMMYFUNCTION("IMPORTRANGE(""https://docs.google.com/spreadsheets/d/1fXA1yQzUNddp7fjR2KF22o4rRJu9lP9Ja9Oi1mRbg_E/edit#gid=1892753874"",""Rekap KTR!$E$10"")"),1)</f>
        <v>1</v>
      </c>
      <c r="H20" s="55">
        <f ca="1">IFERROR(__xludf.DUMMYFUNCTION("IMPORTRANGE(""https://docs.google.com/spreadsheets/d/1fXA1yQzUNddp7fjR2KF22o4rRJu9lP9Ja9Oi1mRbg_E/edit#gid=1892753874"",""Rekap KTR!$E$11"")"),1)</f>
        <v>1</v>
      </c>
      <c r="I20" s="55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63" t="e">
        <f>#REF!</f>
        <v>#REF!</v>
      </c>
      <c r="C21" s="55">
        <f ca="1">IFERROR(__xludf.DUMMYFUNCTION("IMPORTRANGE(""https://docs.google.com/spreadsheets/d/155aL1qCqCleHwMP0Y8LT5akEbK27R0RIka-lAkeoeEo/edit#gid=1892753874"",""Rekap KTR!$E$6"")"),10)</f>
        <v>10</v>
      </c>
      <c r="D21" s="55">
        <f ca="1">IFERROR(__xludf.DUMMYFUNCTION("IMPORTRANGE(""https://docs.google.com/spreadsheets/d/155aL1qCqCleHwMP0Y8LT5akEbK27R0RIka-lAkeoeEo/edit#gid=1892753874"",""Rekap KTR!$E$7"")"),47)</f>
        <v>47</v>
      </c>
      <c r="E21" s="55">
        <f ca="1">IFERROR(__xludf.DUMMYFUNCTION("IMPORTRANGE(""https://docs.google.com/spreadsheets/d/155aL1qCqCleHwMP0Y8LT5akEbK27R0RIka-lAkeoeEo/edit#gid=1892753874"",""Rekap KTR!$E$8"")"),5)</f>
        <v>5</v>
      </c>
      <c r="F21" s="55" t="str">
        <f ca="1">IFERROR(__xludf.DUMMYFUNCTION("IMPORTRANGE(""https://docs.google.com/spreadsheets/d/155aL1qCqCleHwMP0Y8LT5akEbK27R0RIka-lAkeoeEo/edit#gid=1892753874"",""Rekap KTR!$E$9"")"),"")</f>
        <v/>
      </c>
      <c r="G21" s="55" t="str">
        <f ca="1">IFERROR(__xludf.DUMMYFUNCTION("IMPORTRANGE(""https://docs.google.com/spreadsheets/d/155aL1qCqCleHwMP0Y8LT5akEbK27R0RIka-lAkeoeEo/edit#gid=1892753874"",""Rekap KTR!$E$10"")"),"")</f>
        <v/>
      </c>
      <c r="H21" s="55" t="str">
        <f ca="1">IFERROR(__xludf.DUMMYFUNCTION("IMPORTRANGE(""https://docs.google.com/spreadsheets/d/155aL1qCqCleHwMP0Y8LT5akEbK27R0RIka-lAkeoeEo/edit#gid=1892753874"",""Rekap KTR!$E$11"")"),"")</f>
        <v/>
      </c>
      <c r="I21" s="55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63" t="e">
        <f>#REF!</f>
        <v>#REF!</v>
      </c>
      <c r="C22" s="55">
        <f ca="1">IFERROR(__xludf.DUMMYFUNCTION("IMPORTRANGE(""https://docs.google.com/spreadsheets/d/13FRR1udp0c0o6Nmp_8YHiON78PXr-L4FqQQ028JcBYY/edit#gid=1522333227"",""Rekap KTR!$E$6"")"),7)</f>
        <v>7</v>
      </c>
      <c r="D22" s="55">
        <f ca="1">IFERROR(__xludf.DUMMYFUNCTION("IMPORTRANGE(""https://docs.google.com/spreadsheets/d/13FRR1udp0c0o6Nmp_8YHiON78PXr-L4FqQQ028JcBYY/edit#gid=1522333227"",""Rekap KTR!$E$7"")"),31)</f>
        <v>31</v>
      </c>
      <c r="E22" s="55">
        <f ca="1">IFERROR(__xludf.DUMMYFUNCTION("IMPORTRANGE(""https://docs.google.com/spreadsheets/d/13FRR1udp0c0o6Nmp_8YHiON78PXr-L4FqQQ028JcBYY/edit#gid=1522333227"",""Rekap KTR!$E$8"")"),2)</f>
        <v>2</v>
      </c>
      <c r="F22" s="55" t="str">
        <f ca="1">IFERROR(__xludf.DUMMYFUNCTION("IMPORTRANGE(""https://docs.google.com/spreadsheets/d/13FRR1udp0c0o6Nmp_8YHiON78PXr-L4FqQQ028JcBYY/edit#gid=1522333227"",""Rekap KTR!$E$9"")"),"")</f>
        <v/>
      </c>
      <c r="G22" s="55" t="str">
        <f ca="1">IFERROR(__xludf.DUMMYFUNCTION("IMPORTRANGE(""https://docs.google.com/spreadsheets/d/13FRR1udp0c0o6Nmp_8YHiON78PXr-L4FqQQ028JcBYY/edit#gid=1522333227"",""Rekap KTR!$E$10"")"),"")</f>
        <v/>
      </c>
      <c r="H22" s="55" t="str">
        <f ca="1">IFERROR(__xludf.DUMMYFUNCTION("IMPORTRANGE(""https://docs.google.com/spreadsheets/d/13FRR1udp0c0o6Nmp_8YHiON78PXr-L4FqQQ028JcBYY/edit#gid=1522333227"",""Rekap KTR!$E$11"")"),"")</f>
        <v/>
      </c>
      <c r="I22" s="55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63" t="e">
        <f>#REF!</f>
        <v>#REF!</v>
      </c>
      <c r="C23" s="55">
        <f ca="1">IFERROR(__xludf.DUMMYFUNCTION("IMPORTRANGE(""https://docs.google.com/spreadsheets/d/1PVwe4VvYfj1Vj424c9kO9TcQogsBM6TpXMbFve9togc/edit#gid=1522333227"",""Rekap KTR!$E$6"")"),5)</f>
        <v>5</v>
      </c>
      <c r="D23" s="55">
        <f ca="1">IFERROR(__xludf.DUMMYFUNCTION("IMPORTRANGE(""https://docs.google.com/spreadsheets/d/1PVwe4VvYfj1Vj424c9kO9TcQogsBM6TpXMbFve9togc/edit#gid=1522333227"",""Rekap KTR!$E$7"")"),38)</f>
        <v>38</v>
      </c>
      <c r="E23" s="55">
        <f ca="1">IFERROR(__xludf.DUMMYFUNCTION("IMPORTRANGE(""https://docs.google.com/spreadsheets/d/1PVwe4VvYfj1Vj424c9kO9TcQogsBM6TpXMbFve9togc/edit#gid=1522333227"",""Rekap KTR!$E$8"")"),17)</f>
        <v>17</v>
      </c>
      <c r="F23" s="55">
        <f ca="1">IFERROR(__xludf.DUMMYFUNCTION("IMPORTRANGE(""https://docs.google.com/spreadsheets/d/1PVwe4VvYfj1Vj424c9kO9TcQogsBM6TpXMbFve9togc/edit#gid=1522333227"",""Rekap KTR!$E$9"")"),0)</f>
        <v>0</v>
      </c>
      <c r="G23" s="55">
        <f ca="1">IFERROR(__xludf.DUMMYFUNCTION("IMPORTRANGE(""https://docs.google.com/spreadsheets/d/1PVwe4VvYfj1Vj424c9kO9TcQogsBM6TpXMbFve9togc/edit#gid=1522333227"",""Rekap KTR!$E$10"")"),0)</f>
        <v>0</v>
      </c>
      <c r="H23" s="55">
        <f ca="1">IFERROR(__xludf.DUMMYFUNCTION("IMPORTRANGE(""https://docs.google.com/spreadsheets/d/1PVwe4VvYfj1Vj424c9kO9TcQogsBM6TpXMbFve9togc/edit#gid=1522333227"",""Rekap KTR!$E$11"")"),0)</f>
        <v>0</v>
      </c>
      <c r="I23" s="55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63" t="e">
        <f>#REF!</f>
        <v>#REF!</v>
      </c>
      <c r="C24" s="55" t="str">
        <f ca="1">IFERROR(__xludf.DUMMYFUNCTION("IMPORTRANGE(""https://docs.google.com/spreadsheets/d/15JUTNcWxWGx3Ha8qvwbxgnbDbT4v7N3vZYvqPZ68_Xg/edit#gid=1892753874"",""Rekap KTR!$E$6"")"),"")</f>
        <v/>
      </c>
      <c r="D24" s="55">
        <f ca="1">IFERROR(__xludf.DUMMYFUNCTION("IMPORTRANGE(""https://docs.google.com/spreadsheets/d/15JUTNcWxWGx3Ha8qvwbxgnbDbT4v7N3vZYvqPZ68_Xg/edit#gid=1892753874"",""Rekap KTR!$E$7"")"),19)</f>
        <v>19</v>
      </c>
      <c r="E24" s="55" t="str">
        <f ca="1">IFERROR(__xludf.DUMMYFUNCTION("IMPORTRANGE(""https://docs.google.com/spreadsheets/d/15JUTNcWxWGx3Ha8qvwbxgnbDbT4v7N3vZYvqPZ68_Xg/edit#gid=1892753874"",""Rekap KTR!$E$8"")"),"")</f>
        <v/>
      </c>
      <c r="F24" s="55" t="str">
        <f ca="1">IFERROR(__xludf.DUMMYFUNCTION("IMPORTRANGE(""https://docs.google.com/spreadsheets/d/15JUTNcWxWGx3Ha8qvwbxgnbDbT4v7N3vZYvqPZ68_Xg/edit#gid=1892753874"",""Rekap KTR!$E$9"")"),"")</f>
        <v/>
      </c>
      <c r="G24" s="55" t="str">
        <f ca="1">IFERROR(__xludf.DUMMYFUNCTION("IMPORTRANGE(""https://docs.google.com/spreadsheets/d/15JUTNcWxWGx3Ha8qvwbxgnbDbT4v7N3vZYvqPZ68_Xg/edit#gid=1892753874"",""Rekap KTR!$E$10"")"),"")</f>
        <v/>
      </c>
      <c r="H24" s="55" t="str">
        <f ca="1">IFERROR(__xludf.DUMMYFUNCTION("IMPORTRANGE(""https://docs.google.com/spreadsheets/d/15JUTNcWxWGx3Ha8qvwbxgnbDbT4v7N3vZYvqPZ68_Xg/edit#gid=1892753874"",""Rekap KTR!$E$11"")"),"")</f>
        <v/>
      </c>
      <c r="I24" s="55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05" t="s">
        <v>39</v>
      </c>
      <c r="B1" s="76"/>
      <c r="C1" s="70"/>
      <c r="D1" s="115" t="s">
        <v>42</v>
      </c>
      <c r="E1" s="76"/>
      <c r="F1" s="76"/>
      <c r="G1" s="76"/>
      <c r="H1" s="76"/>
      <c r="I1" s="76"/>
      <c r="J1" s="70"/>
      <c r="K1" s="56"/>
      <c r="L1" s="1"/>
      <c r="M1" s="1"/>
      <c r="N1" s="1"/>
      <c r="O1" s="1"/>
      <c r="P1" s="1"/>
    </row>
    <row r="2" spans="1:16" ht="21" x14ac:dyDescent="0.15">
      <c r="A2" s="71"/>
      <c r="B2" s="77"/>
      <c r="C2" s="72"/>
      <c r="D2" s="71"/>
      <c r="E2" s="77"/>
      <c r="F2" s="77"/>
      <c r="G2" s="77"/>
      <c r="H2" s="77"/>
      <c r="I2" s="77"/>
      <c r="J2" s="72"/>
      <c r="K2" s="56"/>
      <c r="L2" s="1"/>
      <c r="M2" s="1"/>
      <c r="N2" s="1"/>
      <c r="O2" s="1"/>
      <c r="P2" s="1"/>
    </row>
    <row r="3" spans="1:16" ht="21" x14ac:dyDescent="0.15">
      <c r="A3" s="73"/>
      <c r="B3" s="78"/>
      <c r="C3" s="74"/>
      <c r="D3" s="71"/>
      <c r="E3" s="77"/>
      <c r="F3" s="77"/>
      <c r="G3" s="77"/>
      <c r="H3" s="77"/>
      <c r="I3" s="77"/>
      <c r="J3" s="72"/>
      <c r="K3" s="56"/>
      <c r="L3" s="1"/>
      <c r="M3" s="1"/>
      <c r="N3" s="1"/>
      <c r="O3" s="1"/>
      <c r="P3" s="1"/>
    </row>
    <row r="4" spans="1:16" ht="24.75" customHeight="1" x14ac:dyDescent="0.15">
      <c r="A4" s="106" t="s">
        <v>40</v>
      </c>
      <c r="B4" s="116"/>
      <c r="C4" s="84"/>
      <c r="D4" s="73"/>
      <c r="E4" s="78"/>
      <c r="F4" s="78"/>
      <c r="G4" s="78"/>
      <c r="H4" s="78"/>
      <c r="I4" s="78"/>
      <c r="J4" s="74"/>
      <c r="K4" s="56"/>
      <c r="L4" s="1"/>
      <c r="M4" s="1"/>
      <c r="N4" s="1"/>
      <c r="O4" s="1"/>
      <c r="P4" s="1"/>
    </row>
    <row r="6" spans="1:16" ht="22.5" customHeight="1" x14ac:dyDescent="0.15">
      <c r="A6" s="117" t="s">
        <v>43</v>
      </c>
      <c r="B6" s="111"/>
      <c r="C6" s="111"/>
      <c r="D6" s="111"/>
      <c r="E6" s="111"/>
      <c r="F6" s="111"/>
      <c r="G6" s="111"/>
      <c r="H6" s="111"/>
      <c r="I6" s="111"/>
      <c r="J6" s="112"/>
      <c r="K6" s="2"/>
      <c r="L6" s="2"/>
      <c r="M6" s="2"/>
      <c r="N6" s="2"/>
      <c r="O6" s="2"/>
      <c r="P6" s="2"/>
    </row>
    <row r="7" spans="1:16" ht="14.25" x14ac:dyDescent="0.15">
      <c r="A7" s="118" t="s">
        <v>41</v>
      </c>
      <c r="B7" s="118" t="s">
        <v>44</v>
      </c>
      <c r="C7" s="118" t="s">
        <v>45</v>
      </c>
      <c r="D7" s="118" t="s">
        <v>46</v>
      </c>
      <c r="E7" s="119" t="s">
        <v>47</v>
      </c>
      <c r="F7" s="119" t="s">
        <v>48</v>
      </c>
      <c r="G7" s="119" t="s">
        <v>49</v>
      </c>
      <c r="H7" s="113" t="s">
        <v>50</v>
      </c>
      <c r="I7" s="113" t="s">
        <v>51</v>
      </c>
      <c r="J7" s="113" t="s">
        <v>52</v>
      </c>
    </row>
    <row r="8" spans="1:16" ht="15" customHeight="1" x14ac:dyDescent="0.15">
      <c r="A8" s="108"/>
      <c r="B8" s="108"/>
      <c r="C8" s="108"/>
      <c r="D8" s="108"/>
      <c r="E8" s="108"/>
      <c r="F8" s="108"/>
      <c r="G8" s="108"/>
      <c r="H8" s="108"/>
      <c r="I8" s="108"/>
      <c r="J8" s="108"/>
    </row>
    <row r="9" spans="1:16" ht="14.25" x14ac:dyDescent="0.15">
      <c r="A9" s="109"/>
      <c r="B9" s="109"/>
      <c r="C9" s="109"/>
      <c r="D9" s="109"/>
      <c r="E9" s="109"/>
      <c r="F9" s="109"/>
      <c r="G9" s="109"/>
      <c r="H9" s="109"/>
      <c r="I9" s="109"/>
      <c r="J9" s="109"/>
    </row>
    <row r="10" spans="1:16" x14ac:dyDescent="0.2">
      <c r="A10" s="63" t="e">
        <f>#REF!</f>
        <v>#REF!</v>
      </c>
      <c r="B10" s="55">
        <f ca="1">IFERROR(__xludf.DUMMYFUNCTION("IMPORTRANGE(""https://docs.google.com/spreadsheets/d/1P0UTisakTE5EAx-MYEjY2DmhSnLNqqRm6P3NrlYXL2I/edit#gid=1892753874"",""Rekap UBM!$B$9"")"),1)</f>
        <v>1</v>
      </c>
      <c r="C10" s="55">
        <f ca="1">IFERROR(__xludf.DUMMYFUNCTION("IMPORTRANGE(""https://docs.google.com/spreadsheets/d/1P0UTisakTE5EAx-MYEjY2DmhSnLNqqRm6P3NrlYXL2I/edit#gid=1892753874"",""Rekap UBM!$C$9"")"),1)</f>
        <v>1</v>
      </c>
      <c r="D10" s="64">
        <f t="shared" ref="D10:D25" ca="1" si="0">C10/B10*100</f>
        <v>100</v>
      </c>
      <c r="E10" s="55" t="str">
        <f ca="1">IFERROR(__xludf.DUMMYFUNCTION("IMPORTRANGE(""https://docs.google.com/spreadsheets/d/1P0UTisakTE5EAx-MYEjY2DmhSnLNqqRm6P3NrlYXL2I/edit#gid=1892753874"",""Rekap UBM!$E$9"")"),"")</f>
        <v/>
      </c>
      <c r="F10" s="55" t="str">
        <f ca="1">IFERROR(__xludf.DUMMYFUNCTION("IMPORTRANGE(""https://docs.google.com/spreadsheets/d/1P0UTisakTE5EAx-MYEjY2DmhSnLNqqRm6P3NrlYXL2I/edit#gid=1892753874"",""Rekap UBM!$F$9"")"),"")</f>
        <v/>
      </c>
      <c r="G10" s="64" t="e">
        <f t="shared" ref="G10:G25" ca="1" si="1">F10/E10*100</f>
        <v>#VALUE!</v>
      </c>
      <c r="H10" s="55" t="str">
        <f ca="1">IFERROR(__xludf.DUMMYFUNCTION("IMPORTRANGE(""https://docs.google.com/spreadsheets/d/1P0UTisakTE5EAx-MYEjY2DmhSnLNqqRm6P3NrlYXL2I/edit#gid=1892753874"",""Rekap UBM!$H$9"")"),"")</f>
        <v/>
      </c>
      <c r="I10" s="55" t="str">
        <f ca="1">IFERROR(__xludf.DUMMYFUNCTION("IMPORTRANGE(""https://docs.google.com/spreadsheets/d/1P0UTisakTE5EAx-MYEjY2DmhSnLNqqRm6P3NrlYXL2I/edit#gid=1892753874"",""Rekap UBM!$I$9"")"),"")</f>
        <v/>
      </c>
      <c r="J10" s="64" t="e">
        <f t="shared" ref="J10:J25" ca="1" si="2">I10/H10*100</f>
        <v>#VALUE!</v>
      </c>
    </row>
    <row r="11" spans="1:16" x14ac:dyDescent="0.2">
      <c r="A11" s="63" t="e">
        <f>#REF!</f>
        <v>#REF!</v>
      </c>
      <c r="B11" s="55">
        <f ca="1">IFERROR(__xludf.DUMMYFUNCTION("IMPORTRANGE(""https://docs.google.com/spreadsheets/d/1jB-UnyPBzGq1HOZkIVtft_Wo28OEKcZNsVgS5r_boTE/edit#gid=1522333227"",""Rekap UBM!$B$9"")"),1)</f>
        <v>1</v>
      </c>
      <c r="C11" s="55">
        <f ca="1">IFERROR(__xludf.DUMMYFUNCTION("IMPORTRANGE(""https://docs.google.com/spreadsheets/d/1jB-UnyPBzGq1HOZkIVtft_Wo28OEKcZNsVgS5r_boTE/edit#gid=1522333227"",""Rekap UBM!$C$9"")"),1)</f>
        <v>1</v>
      </c>
      <c r="D11" s="64">
        <f t="shared" ca="1" si="0"/>
        <v>100</v>
      </c>
      <c r="E11" s="55">
        <f ca="1">IFERROR(__xludf.DUMMYFUNCTION("IMPORTRANGE(""https://docs.google.com/spreadsheets/d/1jB-UnyPBzGq1HOZkIVtft_Wo28OEKcZNsVgS5r_boTE/edit#gid=1522333227"",""Rekap UBM!$E$9"")"),12)</f>
        <v>12</v>
      </c>
      <c r="F11" s="65">
        <f ca="1">IFERROR(__xludf.DUMMYFUNCTION("IMPORTRANGE(""https://docs.google.com/spreadsheets/d/1jB-UnyPBzGq1HOZkIVtft_Wo28OEKcZNsVgS5r_boTE/edit#gid=1522333227"",""Rekap UBM!$F$9"")"),12)</f>
        <v>12</v>
      </c>
      <c r="G11" s="64">
        <f t="shared" ca="1" si="1"/>
        <v>100</v>
      </c>
      <c r="H11" s="65" t="str">
        <f ca="1">IFERROR(__xludf.DUMMYFUNCTION("IMPORTRANGE(""https://docs.google.com/spreadsheets/d/1jB-UnyPBzGq1HOZkIVtft_Wo28OEKcZNsVgS5r_boTE/edit#gid=1522333227"",""Rekap UBM!$H$9"")"),"")</f>
        <v/>
      </c>
      <c r="I11" s="65" t="str">
        <f ca="1">IFERROR(__xludf.DUMMYFUNCTION("IMPORTRANGE(""https://docs.google.com/spreadsheets/d/1jB-UnyPBzGq1HOZkIVtft_Wo28OEKcZNsVgS5r_boTE/edit#gid=1522333227"",""Rekap UBM!$I$9"")"),"")</f>
        <v/>
      </c>
      <c r="J11" s="64" t="e">
        <f t="shared" ca="1" si="2"/>
        <v>#VALUE!</v>
      </c>
    </row>
    <row r="12" spans="1:16" x14ac:dyDescent="0.2">
      <c r="A12" s="63" t="e">
        <f>#REF!</f>
        <v>#REF!</v>
      </c>
      <c r="B12" s="55">
        <f ca="1">IFERROR(__xludf.DUMMYFUNCTION("IMPORTRANGE(""https://docs.google.com/spreadsheets/d/1gHFrRpJ5fnyxfJI-jxT5z1B1L7rSV8E5sIZEN90Rfhc/edit#gid=1522333227"",""Rekap UBM!$B$9"")"),1)</f>
        <v>1</v>
      </c>
      <c r="C12" s="55">
        <f ca="1">IFERROR(__xludf.DUMMYFUNCTION("IMPORTRANGE(""https://docs.google.com/spreadsheets/d/1gHFrRpJ5fnyxfJI-jxT5z1B1L7rSV8E5sIZEN90Rfhc/edit#gid=1522333227"",""Rekap UBM!$C$9"")"),1)</f>
        <v>1</v>
      </c>
      <c r="D12" s="64">
        <f t="shared" ca="1" si="0"/>
        <v>100</v>
      </c>
      <c r="E12" s="55">
        <f ca="1">IFERROR(__xludf.DUMMYFUNCTION("IMPORTRANGE(""https://docs.google.com/spreadsheets/d/1gHFrRpJ5fnyxfJI-jxT5z1B1L7rSV8E5sIZEN90Rfhc/edit#gid=1522333227"",""Rekap UBM!$E$9"")"),3)</f>
        <v>3</v>
      </c>
      <c r="F12" s="65">
        <f ca="1">IFERROR(__xludf.DUMMYFUNCTION("IMPORTRANGE(""https://docs.google.com/spreadsheets/d/1gHFrRpJ5fnyxfJI-jxT5z1B1L7rSV8E5sIZEN90Rfhc/edit#gid=1522333227"",""Rekap UBM!$F$9"")"),3)</f>
        <v>3</v>
      </c>
      <c r="G12" s="64">
        <f t="shared" ca="1" si="1"/>
        <v>100</v>
      </c>
      <c r="H12" s="65">
        <f ca="1">IFERROR(__xludf.DUMMYFUNCTION("IMPORTRANGE(""https://docs.google.com/spreadsheets/d/1gHFrRpJ5fnyxfJI-jxT5z1B1L7rSV8E5sIZEN90Rfhc/edit#gid=1522333227"",""Rekap UBM!$H$9"")"),6)</f>
        <v>6</v>
      </c>
      <c r="I12" s="65">
        <f ca="1">IFERROR(__xludf.DUMMYFUNCTION("IMPORTRANGE(""https://docs.google.com/spreadsheets/d/1gHFrRpJ5fnyxfJI-jxT5z1B1L7rSV8E5sIZEN90Rfhc/edit#gid=1522333227"",""Rekap UBM!$I$9"")"),6)</f>
        <v>6</v>
      </c>
      <c r="J12" s="64">
        <f t="shared" ca="1" si="2"/>
        <v>100</v>
      </c>
    </row>
    <row r="13" spans="1:16" x14ac:dyDescent="0.2">
      <c r="A13" s="63" t="e">
        <f>#REF!</f>
        <v>#REF!</v>
      </c>
      <c r="B13" s="55">
        <f ca="1">IFERROR(__xludf.DUMMYFUNCTION("IMPORTRANGE(""https://docs.google.com/spreadsheets/d/1saC2UP2JuYJ7WRPxjh8EMf_BSfGZ18Ous8sVKGLr-Ng/edit#gid=1892753874"",""Rekap UBM!$B$9"")"),1)</f>
        <v>1</v>
      </c>
      <c r="C13" s="55">
        <f ca="1">IFERROR(__xludf.DUMMYFUNCTION("IMPORTRANGE(""https://docs.google.com/spreadsheets/d/1saC2UP2JuYJ7WRPxjh8EMf_BSfGZ18Ous8sVKGLr-Ng/edit#gid=1892753874"",""Rekap UBM!$C$9"")"),1)</f>
        <v>1</v>
      </c>
      <c r="D13" s="64">
        <f t="shared" ca="1" si="0"/>
        <v>100</v>
      </c>
      <c r="E13" s="55">
        <f ca="1">IFERROR(__xludf.DUMMYFUNCTION("IMPORTRANGE(""https://docs.google.com/spreadsheets/d/1saC2UP2JuYJ7WRPxjh8EMf_BSfGZ18Ous8sVKGLr-Ng/edit#gid=1892753874"",""Rekap UBM!$E$9"")"),3)</f>
        <v>3</v>
      </c>
      <c r="F13" s="65">
        <f ca="1">IFERROR(__xludf.DUMMYFUNCTION("IMPORTRANGE(""https://docs.google.com/spreadsheets/d/1saC2UP2JuYJ7WRPxjh8EMf_BSfGZ18Ous8sVKGLr-Ng/edit#gid=1892753874"",""Rekap UBM!$F$9"")"),0)</f>
        <v>0</v>
      </c>
      <c r="G13" s="64">
        <f t="shared" ca="1" si="1"/>
        <v>0</v>
      </c>
      <c r="H13" s="65">
        <f ca="1">IFERROR(__xludf.DUMMYFUNCTION("IMPORTRANGE(""https://docs.google.com/spreadsheets/d/1saC2UP2JuYJ7WRPxjh8EMf_BSfGZ18Ous8sVKGLr-Ng/edit#gid=1892753874"",""Rekap UBM!$H$9"")"),5)</f>
        <v>5</v>
      </c>
      <c r="I13" s="65">
        <f ca="1">IFERROR(__xludf.DUMMYFUNCTION("IMPORTRANGE(""https://docs.google.com/spreadsheets/d/1saC2UP2JuYJ7WRPxjh8EMf_BSfGZ18Ous8sVKGLr-Ng/edit#gid=1892753874"",""Rekap UBM!$I$9"")"),0)</f>
        <v>0</v>
      </c>
      <c r="J13" s="64">
        <f t="shared" ca="1" si="2"/>
        <v>0</v>
      </c>
    </row>
    <row r="14" spans="1:16" x14ac:dyDescent="0.2">
      <c r="A14" s="63" t="e">
        <f>#REF!</f>
        <v>#REF!</v>
      </c>
      <c r="B14" s="55">
        <f ca="1">IFERROR(__xludf.DUMMYFUNCTION("IMPORTRANGE(""https://docs.google.com/spreadsheets/d/1ApPPV7RPuDI1EDOKjkoDXkV5Yd_NofeQTYTtAHUYGGw/edit#gid=1522333227"",""Rekap UBM!$B$9"")"),1)</f>
        <v>1</v>
      </c>
      <c r="C14" s="55">
        <f ca="1">IFERROR(__xludf.DUMMYFUNCTION("IMPORTRANGE(""https://docs.google.com/spreadsheets/d/1ApPPV7RPuDI1EDOKjkoDXkV5Yd_NofeQTYTtAHUYGGw/edit#gid=1522333227"",""Rekap UBM!$C$9"")"),1)</f>
        <v>1</v>
      </c>
      <c r="D14" s="64">
        <f t="shared" ca="1" si="0"/>
        <v>100</v>
      </c>
      <c r="E14" s="55" t="str">
        <f ca="1">IFERROR(__xludf.DUMMYFUNCTION("IMPORTRANGE(""https://docs.google.com/spreadsheets/d/1ApPPV7RPuDI1EDOKjkoDXkV5Yd_NofeQTYTtAHUYGGw/edit#gid=1522333227"",""Rekap UBM!$E$9"")"),"")</f>
        <v/>
      </c>
      <c r="F14" s="65" t="str">
        <f ca="1">IFERROR(__xludf.DUMMYFUNCTION("IMPORTRANGE(""https://docs.google.com/spreadsheets/d/1ApPPV7RPuDI1EDOKjkoDXkV5Yd_NofeQTYTtAHUYGGw/edit#gid=1522333227"",""Rekap UBM!$F$9"")"),"")</f>
        <v/>
      </c>
      <c r="G14" s="64" t="e">
        <f t="shared" ca="1" si="1"/>
        <v>#VALUE!</v>
      </c>
      <c r="H14" s="65" t="str">
        <f ca="1">IFERROR(__xludf.DUMMYFUNCTION("IMPORTRANGE(""https://docs.google.com/spreadsheets/d/1ApPPV7RPuDI1EDOKjkoDXkV5Yd_NofeQTYTtAHUYGGw/edit#gid=1522333227"",""Rekap UBM!$H$9"")"),"")</f>
        <v/>
      </c>
      <c r="I14" s="65" t="str">
        <f ca="1">IFERROR(__xludf.DUMMYFUNCTION("IMPORTRANGE(""https://docs.google.com/spreadsheets/d/1ApPPV7RPuDI1EDOKjkoDXkV5Yd_NofeQTYTtAHUYGGw/edit#gid=1522333227"",""Rekap UBM!$I$9"")"),"")</f>
        <v/>
      </c>
      <c r="J14" s="64" t="e">
        <f t="shared" ca="1" si="2"/>
        <v>#VALUE!</v>
      </c>
    </row>
    <row r="15" spans="1:16" x14ac:dyDescent="0.2">
      <c r="A15" s="63" t="e">
        <f>#REF!</f>
        <v>#REF!</v>
      </c>
      <c r="B15" s="55">
        <f ca="1">IFERROR(__xludf.DUMMYFUNCTION("IMPORTRANGE(""https://docs.google.com/spreadsheets/d/1iV_nqIfkAdyO_vl_QARxWbfnGcK2KlCCS94aVJ2QbTI/edit#gid=1522333227"",""Rekap UBM!$B$9"")"),1)</f>
        <v>1</v>
      </c>
      <c r="C15" s="55">
        <f ca="1">IFERROR(__xludf.DUMMYFUNCTION("IMPORTRANGE(""https://docs.google.com/spreadsheets/d/1iV_nqIfkAdyO_vl_QARxWbfnGcK2KlCCS94aVJ2QbTI/edit#gid=1522333227"",""Rekap UBM!$C$9"")"),1)</f>
        <v>1</v>
      </c>
      <c r="D15" s="64">
        <f t="shared" ca="1" si="0"/>
        <v>100</v>
      </c>
      <c r="E15" s="55" t="str">
        <f ca="1">IFERROR(__xludf.DUMMYFUNCTION("IMPORTRANGE(""https://docs.google.com/spreadsheets/d/1iV_nqIfkAdyO_vl_QARxWbfnGcK2KlCCS94aVJ2QbTI/edit#gid=1522333227"",""Rekap UBM!$E$9"")"),"")</f>
        <v/>
      </c>
      <c r="F15" s="65" t="str">
        <f ca="1">IFERROR(__xludf.DUMMYFUNCTION("IMPORTRANGE(""https://docs.google.com/spreadsheets/d/1iV_nqIfkAdyO_vl_QARxWbfnGcK2KlCCS94aVJ2QbTI/edit#gid=1522333227"",""Rekap UBM!$F$9"")"),"")</f>
        <v/>
      </c>
      <c r="G15" s="64" t="e">
        <f t="shared" ca="1" si="1"/>
        <v>#VALUE!</v>
      </c>
      <c r="H15" s="65" t="str">
        <f ca="1">IFERROR(__xludf.DUMMYFUNCTION("IMPORTRANGE(""https://docs.google.com/spreadsheets/d/1iV_nqIfkAdyO_vl_QARxWbfnGcK2KlCCS94aVJ2QbTI/edit#gid=1522333227"",""Rekap UBM!$H$9"")"),"")</f>
        <v/>
      </c>
      <c r="I15" s="65" t="str">
        <f ca="1">IFERROR(__xludf.DUMMYFUNCTION("IMPORTRANGE(""https://docs.google.com/spreadsheets/d/1iV_nqIfkAdyO_vl_QARxWbfnGcK2KlCCS94aVJ2QbTI/edit#gid=1522333227"",""Rekap UBM!$I$9"")"),"")</f>
        <v/>
      </c>
      <c r="J15" s="64" t="e">
        <f t="shared" ca="1" si="2"/>
        <v>#VALUE!</v>
      </c>
    </row>
    <row r="16" spans="1:16" x14ac:dyDescent="0.2">
      <c r="A16" s="63" t="e">
        <f>#REF!</f>
        <v>#REF!</v>
      </c>
      <c r="B16" s="55">
        <f ca="1">IFERROR(__xludf.DUMMYFUNCTION("IMPORTRANGE(""https://docs.google.com/spreadsheets/d/1zz70Lj6oBg1MOPSG6KJcsMeqBNtXMHYICRkg7kpt_d0/edit#gid=1892753874"",""Rekap UBM!$B$9"")"),1)</f>
        <v>1</v>
      </c>
      <c r="C16" s="55">
        <f ca="1">IFERROR(__xludf.DUMMYFUNCTION("IMPORTRANGE(""https://docs.google.com/spreadsheets/d/1zz70Lj6oBg1MOPSG6KJcsMeqBNtXMHYICRkg7kpt_d0/edit#gid=1892753874"",""Rekap UBM!$C$9"")"),1)</f>
        <v>1</v>
      </c>
      <c r="D16" s="64">
        <f t="shared" ca="1" si="0"/>
        <v>100</v>
      </c>
      <c r="E16" s="55">
        <f ca="1">IFERROR(__xludf.DUMMYFUNCTION("IMPORTRANGE(""https://docs.google.com/spreadsheets/d/1zz70Lj6oBg1MOPSG6KJcsMeqBNtXMHYICRkg7kpt_d0/edit#gid=1892753874"",""Rekap UBM!$E$9"")"),3)</f>
        <v>3</v>
      </c>
      <c r="F16" s="65">
        <f ca="1">IFERROR(__xludf.DUMMYFUNCTION("IMPORTRANGE(""https://docs.google.com/spreadsheets/d/1zz70Lj6oBg1MOPSG6KJcsMeqBNtXMHYICRkg7kpt_d0/edit#gid=1892753874"",""Rekap UBM!$F$9"")"),3)</f>
        <v>3</v>
      </c>
      <c r="G16" s="64">
        <f t="shared" ca="1" si="1"/>
        <v>100</v>
      </c>
      <c r="H16" s="65">
        <f ca="1">IFERROR(__xludf.DUMMYFUNCTION("IMPORTRANGE(""https://docs.google.com/spreadsheets/d/1zz70Lj6oBg1MOPSG6KJcsMeqBNtXMHYICRkg7kpt_d0/edit#gid=1892753874"",""Rekap UBM!$H$9"")"),3)</f>
        <v>3</v>
      </c>
      <c r="I16" s="65">
        <f ca="1">IFERROR(__xludf.DUMMYFUNCTION("IMPORTRANGE(""https://docs.google.com/spreadsheets/d/1zz70Lj6oBg1MOPSG6KJcsMeqBNtXMHYICRkg7kpt_d0/edit#gid=1892753874"",""Rekap UBM!$I$9"")"),3)</f>
        <v>3</v>
      </c>
      <c r="J16" s="64">
        <f t="shared" ca="1" si="2"/>
        <v>100</v>
      </c>
    </row>
    <row r="17" spans="1:10" x14ac:dyDescent="0.2">
      <c r="A17" s="63" t="e">
        <f>#REF!</f>
        <v>#REF!</v>
      </c>
      <c r="B17" s="55">
        <f ca="1">IFERROR(__xludf.DUMMYFUNCTION("IMPORTRANGE(""https://docs.google.com/spreadsheets/d/1773f1iHRnXhbrVjAHR7zUpu3neZdvtp1a2ikB9LJu8U/edit#gid=1522333227"",""Rekap UBM!$B$9"")"),1)</f>
        <v>1</v>
      </c>
      <c r="C17" s="55">
        <f ca="1">IFERROR(__xludf.DUMMYFUNCTION("IMPORTRANGE(""https://docs.google.com/spreadsheets/d/1773f1iHRnXhbrVjAHR7zUpu3neZdvtp1a2ikB9LJu8U/edit#gid=1522333227"",""Rekap UBM!$C$9"")"),1)</f>
        <v>1</v>
      </c>
      <c r="D17" s="64">
        <f t="shared" ca="1" si="0"/>
        <v>100</v>
      </c>
      <c r="E17" s="55">
        <f ca="1">IFERROR(__xludf.DUMMYFUNCTION("IMPORTRANGE(""https://docs.google.com/spreadsheets/d/1773f1iHRnXhbrVjAHR7zUpu3neZdvtp1a2ikB9LJu8U/edit#gid=1522333227"",""Rekap UBM!$E$9"")"),13)</f>
        <v>13</v>
      </c>
      <c r="F17" s="65">
        <f ca="1">IFERROR(__xludf.DUMMYFUNCTION("IMPORTRANGE(""https://docs.google.com/spreadsheets/d/1773f1iHRnXhbrVjAHR7zUpu3neZdvtp1a2ikB9LJu8U/edit#gid=1522333227"",""Rekap UBM!$F$9"")"),13)</f>
        <v>13</v>
      </c>
      <c r="G17" s="64">
        <f t="shared" ca="1" si="1"/>
        <v>100</v>
      </c>
      <c r="H17" s="65">
        <f ca="1">IFERROR(__xludf.DUMMYFUNCTION("IMPORTRANGE(""https://docs.google.com/spreadsheets/d/1773f1iHRnXhbrVjAHR7zUpu3neZdvtp1a2ikB9LJu8U/edit#gid=1522333227"",""Rekap UBM!$H$9"")"),1)</f>
        <v>1</v>
      </c>
      <c r="I17" s="65">
        <f ca="1">IFERROR(__xludf.DUMMYFUNCTION("IMPORTRANGE(""https://docs.google.com/spreadsheets/d/1773f1iHRnXhbrVjAHR7zUpu3neZdvtp1a2ikB9LJu8U/edit#gid=1522333227"",""Rekap UBM!$I$9"")"),1)</f>
        <v>1</v>
      </c>
      <c r="J17" s="64">
        <f t="shared" ca="1" si="2"/>
        <v>100</v>
      </c>
    </row>
    <row r="18" spans="1:10" x14ac:dyDescent="0.2">
      <c r="A18" s="63" t="e">
        <f>#REF!</f>
        <v>#REF!</v>
      </c>
      <c r="B18" s="55">
        <f ca="1">IFERROR(__xludf.DUMMYFUNCTION("IMPORTRANGE(""https://docs.google.com/spreadsheets/d/10iNzN1LqaStEosZKEbqcoOm3IdodNsG31q_nR0Y6WGo/edit#gid=1522333227"",""Rekap UBM!$B$9"")"),1)</f>
        <v>1</v>
      </c>
      <c r="C18" s="55">
        <f ca="1">IFERROR(__xludf.DUMMYFUNCTION("IMPORTRANGE(""https://docs.google.com/spreadsheets/d/10iNzN1LqaStEosZKEbqcoOm3IdodNsG31q_nR0Y6WGo/edit#gid=1522333227"",""Rekap UBM!$C$9"")"),1)</f>
        <v>1</v>
      </c>
      <c r="D18" s="64">
        <f t="shared" ca="1" si="0"/>
        <v>100</v>
      </c>
      <c r="E18" s="55" t="str">
        <f ca="1">IFERROR(__xludf.DUMMYFUNCTION("IMPORTRANGE(""https://docs.google.com/spreadsheets/d/10iNzN1LqaStEosZKEbqcoOm3IdodNsG31q_nR0Y6WGo/edit#gid=1522333227"",""Rekap UBM!$E$9"")"),"")</f>
        <v/>
      </c>
      <c r="F18" s="65" t="str">
        <f ca="1">IFERROR(__xludf.DUMMYFUNCTION("IMPORTRANGE(""https://docs.google.com/spreadsheets/d/10iNzN1LqaStEosZKEbqcoOm3IdodNsG31q_nR0Y6WGo/edit#gid=1522333227"",""Rekap UBM!$F$9"")"),"")</f>
        <v/>
      </c>
      <c r="G18" s="64" t="e">
        <f t="shared" ca="1" si="1"/>
        <v>#VALUE!</v>
      </c>
      <c r="H18" s="65" t="str">
        <f ca="1">IFERROR(__xludf.DUMMYFUNCTION("IMPORTRANGE(""https://docs.google.com/spreadsheets/d/10iNzN1LqaStEosZKEbqcoOm3IdodNsG31q_nR0Y6WGo/edit#gid=1522333227"",""Rekap UBM!$H$9"")"),"")</f>
        <v/>
      </c>
      <c r="I18" s="65" t="str">
        <f ca="1">IFERROR(__xludf.DUMMYFUNCTION("IMPORTRANGE(""https://docs.google.com/spreadsheets/d/10iNzN1LqaStEosZKEbqcoOm3IdodNsG31q_nR0Y6WGo/edit#gid=1522333227"",""Rekap UBM!$I$9"")"),"")</f>
        <v/>
      </c>
      <c r="J18" s="64" t="e">
        <f t="shared" ca="1" si="2"/>
        <v>#VALUE!</v>
      </c>
    </row>
    <row r="19" spans="1:10" x14ac:dyDescent="0.2">
      <c r="A19" s="63" t="e">
        <f>#REF!</f>
        <v>#REF!</v>
      </c>
      <c r="B19" s="55">
        <f ca="1">IFERROR(__xludf.DUMMYFUNCTION("IMPORTRANGE(""https://docs.google.com/spreadsheets/d/17PsIU8VcCQeO2M4DM42K9vv32GkafaaF1LxQevQ8tAQ/edit#gid=1892753874"",""Rekap UBM!$B$9"")"),1)</f>
        <v>1</v>
      </c>
      <c r="C19" s="55">
        <f ca="1">IFERROR(__xludf.DUMMYFUNCTION("IMPORTRANGE(""https://docs.google.com/spreadsheets/d/17PsIU8VcCQeO2M4DM42K9vv32GkafaaF1LxQevQ8tAQ/edit#gid=1892753874"",""Rekap UBM!$C$9"")"),0)</f>
        <v>0</v>
      </c>
      <c r="D19" s="64">
        <f t="shared" ca="1" si="0"/>
        <v>0</v>
      </c>
      <c r="E19" s="55" t="str">
        <f ca="1">IFERROR(__xludf.DUMMYFUNCTION("IMPORTRANGE(""https://docs.google.com/spreadsheets/d/17PsIU8VcCQeO2M4DM42K9vv32GkafaaF1LxQevQ8tAQ/edit#gid=1892753874"",""Rekap UBM!$E$9"")"),"")</f>
        <v/>
      </c>
      <c r="F19" s="65" t="str">
        <f ca="1">IFERROR(__xludf.DUMMYFUNCTION("IMPORTRANGE(""https://docs.google.com/spreadsheets/d/17PsIU8VcCQeO2M4DM42K9vv32GkafaaF1LxQevQ8tAQ/edit#gid=1892753874"",""Rekap UBM!$F$9"")"),"")</f>
        <v/>
      </c>
      <c r="G19" s="64" t="e">
        <f t="shared" ca="1" si="1"/>
        <v>#VALUE!</v>
      </c>
      <c r="H19" s="65" t="str">
        <f ca="1">IFERROR(__xludf.DUMMYFUNCTION("IMPORTRANGE(""https://docs.google.com/spreadsheets/d/17PsIU8VcCQeO2M4DM42K9vv32GkafaaF1LxQevQ8tAQ/edit#gid=1892753874"",""Rekap UBM!$H$9"")"),"")</f>
        <v/>
      </c>
      <c r="I19" s="65" t="str">
        <f ca="1">IFERROR(__xludf.DUMMYFUNCTION("IMPORTRANGE(""https://docs.google.com/spreadsheets/d/17PsIU8VcCQeO2M4DM42K9vv32GkafaaF1LxQevQ8tAQ/edit#gid=1892753874"",""Rekap UBM!$I$9"")"),"")</f>
        <v/>
      </c>
      <c r="J19" s="64" t="e">
        <f t="shared" ca="1" si="2"/>
        <v>#VALUE!</v>
      </c>
    </row>
    <row r="20" spans="1:10" x14ac:dyDescent="0.2">
      <c r="A20" s="63" t="e">
        <f>#REF!</f>
        <v>#REF!</v>
      </c>
      <c r="B20" s="55">
        <f ca="1">IFERROR(__xludf.DUMMYFUNCTION("IMPORTRANGE(""https://docs.google.com/spreadsheets/d/1d0Y9C6M4-a1TT0nIK2Gc4IXnbVyxoBB3v7o1biNGAwY/edit#gid=1892753874"",""Rekap UBM!$B$9"")"),1)</f>
        <v>1</v>
      </c>
      <c r="C20" s="55">
        <f ca="1">IFERROR(__xludf.DUMMYFUNCTION("IMPORTRANGE(""https://docs.google.com/spreadsheets/d/1d0Y9C6M4-a1TT0nIK2Gc4IXnbVyxoBB3v7o1biNGAwY/edit#gid=1892753874"",""Rekap UBM!$C$9"")"),1)</f>
        <v>1</v>
      </c>
      <c r="D20" s="64">
        <f t="shared" ca="1" si="0"/>
        <v>100</v>
      </c>
      <c r="E20" s="55">
        <f ca="1">IFERROR(__xludf.DUMMYFUNCTION("IMPORTRANGE(""https://docs.google.com/spreadsheets/d/1d0Y9C6M4-a1TT0nIK2Gc4IXnbVyxoBB3v7o1biNGAwY/edit#gid=1892753874"",""Rekap UBM!$E$9"")"),6)</f>
        <v>6</v>
      </c>
      <c r="F20" s="65">
        <f ca="1">IFERROR(__xludf.DUMMYFUNCTION("IMPORTRANGE(""https://docs.google.com/spreadsheets/d/1d0Y9C6M4-a1TT0nIK2Gc4IXnbVyxoBB3v7o1biNGAwY/edit#gid=1892753874"",""Rekap UBM!$F$9"")"),0)</f>
        <v>0</v>
      </c>
      <c r="G20" s="64">
        <f t="shared" ca="1" si="1"/>
        <v>0</v>
      </c>
      <c r="H20" s="65" t="str">
        <f ca="1">IFERROR(__xludf.DUMMYFUNCTION("IMPORTRANGE(""https://docs.google.com/spreadsheets/d/1d0Y9C6M4-a1TT0nIK2Gc4IXnbVyxoBB3v7o1biNGAwY/edit#gid=1892753874"",""Rekap UBM!$H$9"")"),"")</f>
        <v/>
      </c>
      <c r="I20" s="65">
        <f ca="1">IFERROR(__xludf.DUMMYFUNCTION("IMPORTRANGE(""https://docs.google.com/spreadsheets/d/1d0Y9C6M4-a1TT0nIK2Gc4IXnbVyxoBB3v7o1biNGAwY/edit#gid=1892753874"",""Rekap UBM!$I$9"")"),0)</f>
        <v>0</v>
      </c>
      <c r="J20" s="64" t="e">
        <f t="shared" ca="1" si="2"/>
        <v>#VALUE!</v>
      </c>
    </row>
    <row r="21" spans="1:10" ht="15.75" customHeight="1" x14ac:dyDescent="0.2">
      <c r="A21" s="63" t="e">
        <f>#REF!</f>
        <v>#REF!</v>
      </c>
      <c r="B21" s="55">
        <f ca="1">IFERROR(__xludf.DUMMYFUNCTION("IMPORTRANGE(""https://docs.google.com/spreadsheets/d/1fXA1yQzUNddp7fjR2KF22o4rRJu9lP9Ja9Oi1mRbg_E/edit#gid=1892753874"",""Rekap UBM!$B$9"")"),1)</f>
        <v>1</v>
      </c>
      <c r="C21" s="55">
        <f ca="1">IFERROR(__xludf.DUMMYFUNCTION("IMPORTRANGE(""https://docs.google.com/spreadsheets/d/1fXA1yQzUNddp7fjR2KF22o4rRJu9lP9Ja9Oi1mRbg_E/edit#gid=1892753874"",""Rekap UBM!$C$9"")"),1)</f>
        <v>1</v>
      </c>
      <c r="D21" s="64">
        <f t="shared" ca="1" si="0"/>
        <v>100</v>
      </c>
      <c r="E21" s="55">
        <f ca="1">IFERROR(__xludf.DUMMYFUNCTION("IMPORTRANGE(""https://docs.google.com/spreadsheets/d/1fXA1yQzUNddp7fjR2KF22o4rRJu9lP9Ja9Oi1mRbg_E/edit#gid=1892753874"",""Rekap UBM!$E$9"")"),1)</f>
        <v>1</v>
      </c>
      <c r="F21" s="65">
        <f ca="1">IFERROR(__xludf.DUMMYFUNCTION("IMPORTRANGE(""https://docs.google.com/spreadsheets/d/1fXA1yQzUNddp7fjR2KF22o4rRJu9lP9Ja9Oi1mRbg_E/edit#gid=1892753874"",""Rekap UBM!$F$9"")"),1)</f>
        <v>1</v>
      </c>
      <c r="G21" s="64">
        <f t="shared" ca="1" si="1"/>
        <v>100</v>
      </c>
      <c r="H21" s="65" t="str">
        <f ca="1">IFERROR(__xludf.DUMMYFUNCTION("IMPORTRANGE(""https://docs.google.com/spreadsheets/d/1fXA1yQzUNddp7fjR2KF22o4rRJu9lP9Ja9Oi1mRbg_E/edit#gid=1892753874"",""Rekap UBM!$H$9"")"),"")</f>
        <v/>
      </c>
      <c r="I21" s="65" t="str">
        <f ca="1">IFERROR(__xludf.DUMMYFUNCTION("IMPORTRANGE(""https://docs.google.com/spreadsheets/d/1fXA1yQzUNddp7fjR2KF22o4rRJu9lP9Ja9Oi1mRbg_E/edit#gid=1892753874"",""Rekap UBM!$I$9"")"),"")</f>
        <v/>
      </c>
      <c r="J21" s="64" t="e">
        <f t="shared" ca="1" si="2"/>
        <v>#VALUE!</v>
      </c>
    </row>
    <row r="22" spans="1:10" ht="15.75" customHeight="1" x14ac:dyDescent="0.2">
      <c r="A22" s="63" t="e">
        <f>#REF!</f>
        <v>#REF!</v>
      </c>
      <c r="B22" s="55">
        <f ca="1">IFERROR(__xludf.DUMMYFUNCTION("IMPORTRANGE(""https://docs.google.com/spreadsheets/d/155aL1qCqCleHwMP0Y8LT5akEbK27R0RIka-lAkeoeEo/edit#gid=1892753874"",""Rekap UBM!$B$9"")"),1)</f>
        <v>1</v>
      </c>
      <c r="C22" s="55">
        <f ca="1">IFERROR(__xludf.DUMMYFUNCTION("IMPORTRANGE(""https://docs.google.com/spreadsheets/d/155aL1qCqCleHwMP0Y8LT5akEbK27R0RIka-lAkeoeEo/edit#gid=1892753874"",""Rekap UBM!$C$9"")"),1)</f>
        <v>1</v>
      </c>
      <c r="D22" s="64">
        <f t="shared" ca="1" si="0"/>
        <v>100</v>
      </c>
      <c r="E22" s="55">
        <f ca="1">IFERROR(__xludf.DUMMYFUNCTION("IMPORTRANGE(""https://docs.google.com/spreadsheets/d/155aL1qCqCleHwMP0Y8LT5akEbK27R0RIka-lAkeoeEo/edit#gid=1892753874"",""Rekap UBM!$E$9"")"),7)</f>
        <v>7</v>
      </c>
      <c r="F22" s="65">
        <f ca="1">IFERROR(__xludf.DUMMYFUNCTION("IMPORTRANGE(""https://docs.google.com/spreadsheets/d/155aL1qCqCleHwMP0Y8LT5akEbK27R0RIka-lAkeoeEo/edit#gid=1892753874"",""Rekap UBM!$F$9"")"),0)</f>
        <v>0</v>
      </c>
      <c r="G22" s="64">
        <f t="shared" ca="1" si="1"/>
        <v>0</v>
      </c>
      <c r="H22" s="65">
        <f ca="1">IFERROR(__xludf.DUMMYFUNCTION("IMPORTRANGE(""https://docs.google.com/spreadsheets/d/155aL1qCqCleHwMP0Y8LT5akEbK27R0RIka-lAkeoeEo/edit#gid=1892753874"",""Rekap UBM!$H$9"")"),2)</f>
        <v>2</v>
      </c>
      <c r="I22" s="65">
        <f ca="1">IFERROR(__xludf.DUMMYFUNCTION("IMPORTRANGE(""https://docs.google.com/spreadsheets/d/155aL1qCqCleHwMP0Y8LT5akEbK27R0RIka-lAkeoeEo/edit#gid=1892753874"",""Rekap UBM!$I$9"")"),0)</f>
        <v>0</v>
      </c>
      <c r="J22" s="64">
        <f t="shared" ca="1" si="2"/>
        <v>0</v>
      </c>
    </row>
    <row r="23" spans="1:10" ht="15.75" customHeight="1" x14ac:dyDescent="0.2">
      <c r="A23" s="63" t="e">
        <f>#REF!</f>
        <v>#REF!</v>
      </c>
      <c r="B23" s="55">
        <f ca="1">IFERROR(__xludf.DUMMYFUNCTION("IMPORTRANGE(""https://docs.google.com/spreadsheets/d/13FRR1udp0c0o6Nmp_8YHiON78PXr-L4FqQQ028JcBYY/edit#gid=1522333227"",""Rekap UBM!$B$9"")"),1)</f>
        <v>1</v>
      </c>
      <c r="C23" s="55">
        <f ca="1">IFERROR(__xludf.DUMMYFUNCTION("IMPORTRANGE(""https://docs.google.com/spreadsheets/d/13FRR1udp0c0o6Nmp_8YHiON78PXr-L4FqQQ028JcBYY/edit#gid=1522333227"",""Rekap UBM!$C$9"")"),1)</f>
        <v>1</v>
      </c>
      <c r="D23" s="64">
        <f t="shared" ca="1" si="0"/>
        <v>100</v>
      </c>
      <c r="E23" s="55">
        <f ca="1">IFERROR(__xludf.DUMMYFUNCTION("IMPORTRANGE(""https://docs.google.com/spreadsheets/d/13FRR1udp0c0o6Nmp_8YHiON78PXr-L4FqQQ028JcBYY/edit#gid=1522333227"",""Rekap UBM!$E$9"")"),0)</f>
        <v>0</v>
      </c>
      <c r="F23" s="65">
        <f ca="1">IFERROR(__xludf.DUMMYFUNCTION("IMPORTRANGE(""https://docs.google.com/spreadsheets/d/13FRR1udp0c0o6Nmp_8YHiON78PXr-L4FqQQ028JcBYY/edit#gid=1522333227"",""Rekap UBM!$F$9"")"),0)</f>
        <v>0</v>
      </c>
      <c r="G23" s="64" t="e">
        <f t="shared" ca="1" si="1"/>
        <v>#DIV/0!</v>
      </c>
      <c r="H23" s="65">
        <f ca="1">IFERROR(__xludf.DUMMYFUNCTION("IMPORTRANGE(""https://docs.google.com/spreadsheets/d/13FRR1udp0c0o6Nmp_8YHiON78PXr-L4FqQQ028JcBYY/edit#gid=1522333227"",""Rekap UBM!$H$9"")"),0)</f>
        <v>0</v>
      </c>
      <c r="I23" s="65">
        <f ca="1">IFERROR(__xludf.DUMMYFUNCTION("IMPORTRANGE(""https://docs.google.com/spreadsheets/d/13FRR1udp0c0o6Nmp_8YHiON78PXr-L4FqQQ028JcBYY/edit#gid=1522333227"",""Rekap UBM!$I$9"")"),0)</f>
        <v>0</v>
      </c>
      <c r="J23" s="64" t="e">
        <f t="shared" ca="1" si="2"/>
        <v>#DIV/0!</v>
      </c>
    </row>
    <row r="24" spans="1:10" ht="15.75" customHeight="1" x14ac:dyDescent="0.2">
      <c r="A24" s="63" t="e">
        <f>#REF!</f>
        <v>#REF!</v>
      </c>
      <c r="B24" s="55">
        <f ca="1">IFERROR(__xludf.DUMMYFUNCTION("IMPORTRANGE(""https://docs.google.com/spreadsheets/d/1PVwe4VvYfj1Vj424c9kO9TcQogsBM6TpXMbFve9togc/edit#gid=1522333227"",""Rekap UBM!$B$9"")"),1)</f>
        <v>1</v>
      </c>
      <c r="C24" s="55">
        <f ca="1">IFERROR(__xludf.DUMMYFUNCTION("IMPORTRANGE(""https://docs.google.com/spreadsheets/d/1PVwe4VvYfj1Vj424c9kO9TcQogsBM6TpXMbFve9togc/edit#gid=1522333227"",""Rekap UBM!$C$9"")"),1)</f>
        <v>1</v>
      </c>
      <c r="D24" s="64">
        <f t="shared" ca="1" si="0"/>
        <v>100</v>
      </c>
      <c r="E24" s="55">
        <f ca="1">IFERROR(__xludf.DUMMYFUNCTION("IMPORTRANGE(""https://docs.google.com/spreadsheets/d/1PVwe4VvYfj1Vj424c9kO9TcQogsBM6TpXMbFve9togc/edit#gid=1522333227"",""Rekap UBM!$E$9"")"),3)</f>
        <v>3</v>
      </c>
      <c r="F24" s="65">
        <f ca="1">IFERROR(__xludf.DUMMYFUNCTION("IMPORTRANGE(""https://docs.google.com/spreadsheets/d/1PVwe4VvYfj1Vj424c9kO9TcQogsBM6TpXMbFve9togc/edit#gid=1522333227"",""Rekap UBM!$F$9"")"),0)</f>
        <v>0</v>
      </c>
      <c r="G24" s="64">
        <f t="shared" ca="1" si="1"/>
        <v>0</v>
      </c>
      <c r="H24" s="65">
        <f ca="1">IFERROR(__xludf.DUMMYFUNCTION("IMPORTRANGE(""https://docs.google.com/spreadsheets/d/1PVwe4VvYfj1Vj424c9kO9TcQogsBM6TpXMbFve9togc/edit#gid=1522333227"",""Rekap UBM!$H$9"")"),0)</f>
        <v>0</v>
      </c>
      <c r="I24" s="65">
        <f ca="1">IFERROR(__xludf.DUMMYFUNCTION("IMPORTRANGE(""https://docs.google.com/spreadsheets/d/1PVwe4VvYfj1Vj424c9kO9TcQogsBM6TpXMbFve9togc/edit#gid=1522333227"",""Rekap UBM!$I$9"")"),0)</f>
        <v>0</v>
      </c>
      <c r="J24" s="64" t="e">
        <f t="shared" ca="1" si="2"/>
        <v>#DIV/0!</v>
      </c>
    </row>
    <row r="25" spans="1:10" ht="15.75" customHeight="1" x14ac:dyDescent="0.2">
      <c r="A25" s="63" t="e">
        <f>#REF!</f>
        <v>#REF!</v>
      </c>
      <c r="B25" s="55">
        <f ca="1">IFERROR(__xludf.DUMMYFUNCTION("IMPORTRANGE(""https://docs.google.com/spreadsheets/d/15JUTNcWxWGx3Ha8qvwbxgnbDbT4v7N3vZYvqPZ68_Xg/edit#gid=1892753874"",""Rekap UBM!$B$9"")"),1)</f>
        <v>1</v>
      </c>
      <c r="C25" s="55">
        <f ca="1">IFERROR(__xludf.DUMMYFUNCTION("IMPORTRANGE(""https://docs.google.com/spreadsheets/d/15JUTNcWxWGx3Ha8qvwbxgnbDbT4v7N3vZYvqPZ68_Xg/edit#gid=1892753874"",""Rekap UBM!$C$9"")"),1)</f>
        <v>1</v>
      </c>
      <c r="D25" s="64">
        <f t="shared" ca="1" si="0"/>
        <v>100</v>
      </c>
      <c r="E25" s="55" t="str">
        <f ca="1">IFERROR(__xludf.DUMMYFUNCTION("IMPORTRANGE(""https://docs.google.com/spreadsheets/d/15JUTNcWxWGx3Ha8qvwbxgnbDbT4v7N3vZYvqPZ68_Xg/edit#gid=1892753874"",""Rekap UBM!$E$9"")"),"")</f>
        <v/>
      </c>
      <c r="F25" s="65" t="str">
        <f ca="1">IFERROR(__xludf.DUMMYFUNCTION("IMPORTRANGE(""https://docs.google.com/spreadsheets/d/15JUTNcWxWGx3Ha8qvwbxgnbDbT4v7N3vZYvqPZ68_Xg/edit#gid=1892753874"",""Rekap UBM!$F$9"")"),"")</f>
        <v/>
      </c>
      <c r="G25" s="64" t="e">
        <f t="shared" ca="1" si="1"/>
        <v>#VALUE!</v>
      </c>
      <c r="H25" s="65" t="str">
        <f ca="1">IFERROR(__xludf.DUMMYFUNCTION("IMPORTRANGE(""https://docs.google.com/spreadsheets/d/15JUTNcWxWGx3Ha8qvwbxgnbDbT4v7N3vZYvqPZ68_Xg/edit#gid=1892753874"",""Rekap UBM!$H$9"")"),"")</f>
        <v/>
      </c>
      <c r="I25" s="65" t="str">
        <f ca="1">IFERROR(__xludf.DUMMYFUNCTION("IMPORTRANGE(""https://docs.google.com/spreadsheets/d/15JUTNcWxWGx3Ha8qvwbxgnbDbT4v7N3vZYvqPZ68_Xg/edit#gid=1892753874"",""Rekap UBM!$I$9"")"),"")</f>
        <v/>
      </c>
      <c r="J25" s="64" t="e">
        <f t="shared" ca="1" si="2"/>
        <v>#VALUE!</v>
      </c>
    </row>
    <row r="26" spans="1:10" ht="15.75" customHeight="1" x14ac:dyDescent="0.15"/>
    <row r="27" spans="1:10" ht="15.75" customHeight="1" x14ac:dyDescent="0.2">
      <c r="B27" s="66" t="s">
        <v>53</v>
      </c>
      <c r="C27" s="3"/>
      <c r="D27" s="114" t="s">
        <v>54</v>
      </c>
      <c r="E27" s="77"/>
      <c r="F27" s="77"/>
      <c r="G27" s="77"/>
      <c r="H27" s="77"/>
      <c r="I27" s="77"/>
    </row>
    <row r="28" spans="1:10" ht="15.75" customHeight="1" x14ac:dyDescent="0.2">
      <c r="B28" s="3"/>
      <c r="C28" s="3"/>
      <c r="D28" s="77"/>
      <c r="E28" s="77"/>
      <c r="F28" s="77"/>
      <c r="G28" s="77"/>
      <c r="H28" s="77"/>
      <c r="I28" s="77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DM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2025-01-16T13:59:59Z</dcterms:created>
  <dcterms:modified xsi:type="dcterms:W3CDTF">2025-01-07T07:50:21Z</dcterms:modified>
</cp:coreProperties>
</file>